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C:\Users\Administrator\Desktop\各科目底稿\43如何制作一张试算平衡表\"/>
    </mc:Choice>
  </mc:AlternateContent>
  <xr:revisionPtr revIDLastSave="0" documentId="13_ncr:1_{670BA8F0-E9B5-4CDF-B538-3C0FF99817A4}" xr6:coauthVersionLast="47" xr6:coauthVersionMax="47" xr10:uidLastSave="{00000000-0000-0000-0000-000000000000}"/>
  <bookViews>
    <workbookView xWindow="-120" yWindow="-120" windowWidth="21840" windowHeight="13140" tabRatio="870" firstSheet="3" activeTab="12" xr2:uid="{00000000-000D-0000-FFFF-FFFF00000000}"/>
  </bookViews>
  <sheets>
    <sheet name="资产负债表" sheetId="1" r:id="rId1"/>
    <sheet name="资产负债表（续）" sheetId="2" r:id="rId2"/>
    <sheet name="利润表" sheetId="3" r:id="rId3"/>
    <sheet name="现金流量表" sheetId="4" r:id="rId4"/>
    <sheet name="所有者权益变动表" sheetId="5" r:id="rId5"/>
    <sheet name="附注" sheetId="12" r:id="rId6"/>
    <sheet name="附注 (2)" sheetId="14" state="hidden" r:id="rId7"/>
    <sheet name="现金流量表模板" sheetId="10" r:id="rId8"/>
    <sheet name="现金流量表模板 -上期" sheetId="13" state="hidden" r:id="rId9"/>
    <sheet name="调整分录-上期" sheetId="6" r:id="rId10"/>
    <sheet name="TB-上期" sheetId="7" r:id="rId11"/>
    <sheet name="调整分录-本期" sheetId="8" r:id="rId12"/>
    <sheet name="TB-本期" sheetId="9" r:id="rId13"/>
  </sheets>
  <externalReferences>
    <externalReference r:id="rId14"/>
  </externalReferences>
  <definedNames>
    <definedName name="_xlnm._FilterDatabase" localSheetId="12" hidden="1">'TB-本期'!$A$5:$AH$187</definedName>
    <definedName name="_xlnm._FilterDatabase" localSheetId="10" hidden="1">'TB-上期'!$A$5:$AE$187</definedName>
    <definedName name="_xlnm.Print_Area" localSheetId="2">利润表!$A$1:$D$68</definedName>
    <definedName name="_xlnm.Print_Area" localSheetId="4">所有者权益变动表!$A$1:$Y$35</definedName>
    <definedName name="_xlnm.Print_Area" localSheetId="3">现金流量表!$A$1:$D$62</definedName>
    <definedName name="_xlnm.Print_Area" localSheetId="0">资产负债表!$A$1:$D$48</definedName>
    <definedName name="_xlnm.Print_Area" localSheetId="1">'资产负债表（续）'!$A$1:$D$58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 i="7" l="1"/>
  <c r="D21" i="7"/>
  <c r="D17" i="7"/>
  <c r="D7" i="7"/>
  <c r="D32" i="7" s="1"/>
  <c r="D69" i="7" s="1"/>
  <c r="D120" i="7"/>
  <c r="D118" i="7"/>
  <c r="D86" i="7"/>
  <c r="D85" i="7"/>
  <c r="D84" i="7"/>
  <c r="D77" i="7"/>
  <c r="D92" i="7" s="1"/>
  <c r="D107" i="7" s="1"/>
  <c r="D124" i="7" s="1"/>
  <c r="D121" i="7"/>
  <c r="D123" i="7" s="1"/>
  <c r="D106" i="7"/>
  <c r="D64" i="7"/>
  <c r="D60" i="7"/>
  <c r="D53" i="7"/>
  <c r="D50" i="7"/>
  <c r="D46" i="7"/>
  <c r="D40" i="7"/>
  <c r="D68" i="7" s="1"/>
  <c r="D27" i="7"/>
  <c r="D23" i="7"/>
  <c r="D15" i="7"/>
  <c r="D168" i="9"/>
  <c r="D160" i="9"/>
  <c r="D158" i="9"/>
  <c r="D142" i="9"/>
  <c r="D140" i="9"/>
  <c r="D132" i="9"/>
  <c r="D157" i="9"/>
  <c r="D127" i="9"/>
  <c r="D120" i="9"/>
  <c r="D118" i="9"/>
  <c r="D86" i="9"/>
  <c r="D85" i="9"/>
  <c r="D84" i="9"/>
  <c r="D77" i="9"/>
  <c r="D25" i="9"/>
  <c r="D21" i="9"/>
  <c r="D17" i="9"/>
  <c r="D7" i="9"/>
  <c r="AB186" i="9"/>
  <c r="AA186" i="9"/>
  <c r="AB185" i="9"/>
  <c r="AA185" i="9"/>
  <c r="AB184" i="9"/>
  <c r="AA184" i="9"/>
  <c r="AB183" i="9"/>
  <c r="AA183" i="9"/>
  <c r="AB182" i="9"/>
  <c r="AA182" i="9"/>
  <c r="AB181" i="9"/>
  <c r="AA181" i="9"/>
  <c r="AB180" i="9"/>
  <c r="AA180" i="9"/>
  <c r="AB178" i="9"/>
  <c r="AA178" i="9"/>
  <c r="AB177" i="9"/>
  <c r="AA177" i="9"/>
  <c r="AB176" i="9"/>
  <c r="AA176" i="9"/>
  <c r="AB175" i="9"/>
  <c r="AA175" i="9"/>
  <c r="AB174" i="9"/>
  <c r="AA174" i="9"/>
  <c r="AB173" i="9"/>
  <c r="AA173" i="9"/>
  <c r="AB172" i="9"/>
  <c r="AA172" i="9"/>
  <c r="AB170" i="9"/>
  <c r="AA170" i="9"/>
  <c r="AB169" i="9"/>
  <c r="AA169" i="9"/>
  <c r="AB168" i="9"/>
  <c r="AA168" i="9"/>
  <c r="AB167" i="9"/>
  <c r="AA167" i="9"/>
  <c r="AB165" i="9"/>
  <c r="AA165" i="9"/>
  <c r="AB162" i="9"/>
  <c r="AA162" i="9"/>
  <c r="AB160" i="9"/>
  <c r="AA160" i="9"/>
  <c r="AB158" i="9"/>
  <c r="AA158" i="9"/>
  <c r="AB157" i="9"/>
  <c r="AA157" i="9"/>
  <c r="AB155" i="9"/>
  <c r="AA155" i="9"/>
  <c r="AB154" i="9"/>
  <c r="AA154" i="9"/>
  <c r="AB153" i="9"/>
  <c r="AA153" i="9"/>
  <c r="AB152" i="9"/>
  <c r="AA152" i="9"/>
  <c r="AB151" i="9"/>
  <c r="AA151" i="9"/>
  <c r="AB150" i="9"/>
  <c r="AA150" i="9"/>
  <c r="AB148" i="9"/>
  <c r="AA148" i="9"/>
  <c r="AB147" i="9"/>
  <c r="AA147" i="9"/>
  <c r="AB146" i="9"/>
  <c r="AA146" i="9"/>
  <c r="AB145" i="9"/>
  <c r="AA145" i="9"/>
  <c r="AB144" i="9"/>
  <c r="AA144" i="9"/>
  <c r="AB143" i="9"/>
  <c r="AA143" i="9"/>
  <c r="AB142" i="9"/>
  <c r="AA142" i="9"/>
  <c r="AB141" i="9"/>
  <c r="AA141" i="9"/>
  <c r="AB140" i="9"/>
  <c r="AA140" i="9"/>
  <c r="AB139" i="9"/>
  <c r="AA139" i="9"/>
  <c r="AB138" i="9"/>
  <c r="AA138" i="9"/>
  <c r="AB137" i="9"/>
  <c r="AA137" i="9"/>
  <c r="AB136" i="9"/>
  <c r="AA136" i="9"/>
  <c r="AB135" i="9"/>
  <c r="AA135" i="9"/>
  <c r="AB134" i="9"/>
  <c r="AA134" i="9"/>
  <c r="AB133" i="9"/>
  <c r="AA133" i="9"/>
  <c r="AB132" i="9"/>
  <c r="AA132" i="9"/>
  <c r="AB130" i="9"/>
  <c r="AA130" i="9"/>
  <c r="AB129" i="9"/>
  <c r="AA129" i="9"/>
  <c r="AB128" i="9"/>
  <c r="AA128" i="9"/>
  <c r="AB127" i="9"/>
  <c r="AA127" i="9"/>
  <c r="AB125" i="9"/>
  <c r="AA125" i="9"/>
  <c r="AB122" i="9"/>
  <c r="AA122" i="9"/>
  <c r="AB119" i="9"/>
  <c r="AA119" i="9"/>
  <c r="AB118" i="9"/>
  <c r="AA118" i="9"/>
  <c r="AB117" i="9"/>
  <c r="AA117" i="9"/>
  <c r="AB116" i="9"/>
  <c r="AA116" i="9"/>
  <c r="AB115" i="9"/>
  <c r="AA115" i="9"/>
  <c r="AB114" i="9"/>
  <c r="AA114" i="9"/>
  <c r="AB113" i="9"/>
  <c r="AA113" i="9"/>
  <c r="AB112" i="9"/>
  <c r="AA112" i="9"/>
  <c r="AB111" i="9"/>
  <c r="AA111" i="9"/>
  <c r="AB110" i="9"/>
  <c r="AA110" i="9"/>
  <c r="AB109" i="9"/>
  <c r="AA109" i="9"/>
  <c r="AB108" i="9"/>
  <c r="AA108" i="9"/>
  <c r="AB105" i="9"/>
  <c r="AA105" i="9"/>
  <c r="AB104" i="9"/>
  <c r="AA104" i="9"/>
  <c r="AB103" i="9"/>
  <c r="AA103" i="9"/>
  <c r="AB102" i="9"/>
  <c r="AA102" i="9"/>
  <c r="AB101" i="9"/>
  <c r="AA101" i="9"/>
  <c r="AB100" i="9"/>
  <c r="AA100" i="9"/>
  <c r="AB99" i="9"/>
  <c r="AA99" i="9"/>
  <c r="AB98" i="9"/>
  <c r="AA98" i="9"/>
  <c r="AB97" i="9"/>
  <c r="AA97" i="9"/>
  <c r="AB96" i="9"/>
  <c r="AA96" i="9"/>
  <c r="AB95" i="9"/>
  <c r="AA95" i="9"/>
  <c r="AB91" i="9"/>
  <c r="AA91" i="9"/>
  <c r="AB90" i="9"/>
  <c r="AA90" i="9"/>
  <c r="AB89" i="9"/>
  <c r="AA89" i="9"/>
  <c r="AB88" i="9"/>
  <c r="AA88" i="9"/>
  <c r="AB87" i="9"/>
  <c r="AA87" i="9"/>
  <c r="AB86" i="9"/>
  <c r="AA86" i="9"/>
  <c r="AB85" i="9"/>
  <c r="AA85" i="9"/>
  <c r="AB84" i="9"/>
  <c r="AA84" i="9"/>
  <c r="AB83" i="9"/>
  <c r="AA83" i="9"/>
  <c r="AB82" i="9"/>
  <c r="AA82" i="9"/>
  <c r="AB81" i="9"/>
  <c r="AA81" i="9"/>
  <c r="AB80" i="9"/>
  <c r="AA80" i="9"/>
  <c r="AB79" i="9"/>
  <c r="AA79" i="9"/>
  <c r="AB78" i="9"/>
  <c r="AA78" i="9"/>
  <c r="AB77" i="9"/>
  <c r="AA77" i="9"/>
  <c r="AB76" i="9"/>
  <c r="AA76" i="9"/>
  <c r="AB75" i="9"/>
  <c r="AA75" i="9"/>
  <c r="AB74" i="9"/>
  <c r="AA74" i="9"/>
  <c r="AB73" i="9"/>
  <c r="AA73" i="9"/>
  <c r="AB72" i="9"/>
  <c r="AA72" i="9"/>
  <c r="AB71" i="9"/>
  <c r="AA71" i="9"/>
  <c r="AB70" i="9"/>
  <c r="AA70" i="9"/>
  <c r="AB67" i="9"/>
  <c r="AA67" i="9"/>
  <c r="AB66" i="9"/>
  <c r="AA66" i="9"/>
  <c r="AB65" i="9"/>
  <c r="AA65" i="9"/>
  <c r="AB63" i="9"/>
  <c r="AA63" i="9"/>
  <c r="AB62" i="9"/>
  <c r="AA62" i="9"/>
  <c r="AB61" i="9"/>
  <c r="AA61" i="9"/>
  <c r="AB59" i="9"/>
  <c r="AA59" i="9"/>
  <c r="AB58" i="9"/>
  <c r="AA58" i="9"/>
  <c r="AB57" i="9"/>
  <c r="AA57" i="9"/>
  <c r="AB56" i="9"/>
  <c r="AA56" i="9"/>
  <c r="AB55" i="9"/>
  <c r="AA55" i="9"/>
  <c r="AB54" i="9"/>
  <c r="AA54" i="9"/>
  <c r="AB52" i="9"/>
  <c r="AA52" i="9"/>
  <c r="AB51" i="9"/>
  <c r="AA51" i="9"/>
  <c r="AB49" i="9"/>
  <c r="AA49" i="9"/>
  <c r="AB48" i="9"/>
  <c r="AA48" i="9"/>
  <c r="AB47" i="9"/>
  <c r="AA47" i="9"/>
  <c r="AB45" i="9"/>
  <c r="AA45" i="9"/>
  <c r="AB44" i="9"/>
  <c r="AA44" i="9"/>
  <c r="AB43" i="9"/>
  <c r="AA43" i="9"/>
  <c r="AB42" i="9"/>
  <c r="AA42" i="9"/>
  <c r="AB41" i="9"/>
  <c r="AA41" i="9"/>
  <c r="AB39" i="9"/>
  <c r="AA39" i="9"/>
  <c r="AB38" i="9"/>
  <c r="AA38" i="9"/>
  <c r="AB37" i="9"/>
  <c r="AA37" i="9"/>
  <c r="AB36" i="9"/>
  <c r="AA36" i="9"/>
  <c r="AB35" i="9"/>
  <c r="AA35" i="9"/>
  <c r="AB34" i="9"/>
  <c r="AA34" i="9"/>
  <c r="AB33" i="9"/>
  <c r="AA33" i="9"/>
  <c r="AB31" i="9"/>
  <c r="AA31" i="9"/>
  <c r="AB30" i="9"/>
  <c r="AA30" i="9"/>
  <c r="AB29" i="9"/>
  <c r="AA29" i="9"/>
  <c r="AB28" i="9"/>
  <c r="AA28" i="9"/>
  <c r="AB26" i="9"/>
  <c r="AA26" i="9"/>
  <c r="AB25" i="9"/>
  <c r="AA25" i="9"/>
  <c r="D27" i="9"/>
  <c r="AB24" i="9"/>
  <c r="AA24" i="9"/>
  <c r="AB22" i="9"/>
  <c r="AA22" i="9"/>
  <c r="AB21" i="9"/>
  <c r="AA21" i="9"/>
  <c r="AB20" i="9"/>
  <c r="AA20" i="9"/>
  <c r="AB19" i="9"/>
  <c r="AA19" i="9"/>
  <c r="AB18" i="9"/>
  <c r="AA18" i="9"/>
  <c r="AB17" i="9"/>
  <c r="AA17" i="9"/>
  <c r="AB16" i="9"/>
  <c r="AA16" i="9"/>
  <c r="AB14" i="9"/>
  <c r="AA14" i="9"/>
  <c r="AB13" i="9"/>
  <c r="AA13" i="9"/>
  <c r="AB12" i="9"/>
  <c r="AA12" i="9"/>
  <c r="AB11" i="9"/>
  <c r="AA11" i="9"/>
  <c r="AB10" i="9"/>
  <c r="AA10" i="9"/>
  <c r="AB9" i="9"/>
  <c r="AA9" i="9"/>
  <c r="AB8" i="9"/>
  <c r="AA8" i="9"/>
  <c r="AB7" i="9"/>
  <c r="AA7" i="9"/>
  <c r="D106" i="9"/>
  <c r="D64" i="9"/>
  <c r="D60" i="9"/>
  <c r="D53" i="9"/>
  <c r="D50" i="9"/>
  <c r="D46" i="9"/>
  <c r="D40" i="9"/>
  <c r="D23" i="9"/>
  <c r="D15" i="9"/>
  <c r="D121" i="9" l="1"/>
  <c r="D123" i="9" s="1"/>
  <c r="D92" i="9"/>
  <c r="D107" i="9" s="1"/>
  <c r="D68" i="9"/>
  <c r="AA32" i="9"/>
  <c r="D32" i="9"/>
  <c r="D71" i="12"/>
  <c r="E70" i="12"/>
  <c r="E71" i="12" s="1"/>
  <c r="D64" i="12"/>
  <c r="E63" i="12"/>
  <c r="E64" i="12" s="1"/>
  <c r="D29" i="12"/>
  <c r="E28" i="12"/>
  <c r="E29" i="12" s="1"/>
  <c r="E21" i="12"/>
  <c r="E22" i="12" s="1"/>
  <c r="D22" i="12"/>
  <c r="B291" i="12"/>
  <c r="C295" i="12"/>
  <c r="C230" i="12"/>
  <c r="AB77" i="7"/>
  <c r="AA77" i="7"/>
  <c r="Z77" i="7"/>
  <c r="AC77" i="7" s="1"/>
  <c r="D12" i="2" s="1"/>
  <c r="B230" i="12"/>
  <c r="Z77" i="9"/>
  <c r="C239" i="12"/>
  <c r="C238" i="12"/>
  <c r="C237" i="12"/>
  <c r="C236" i="12"/>
  <c r="C235" i="12"/>
  <c r="F70" i="12"/>
  <c r="F71" i="12" s="1"/>
  <c r="C71" i="12"/>
  <c r="B71" i="12"/>
  <c r="F63" i="12"/>
  <c r="F64" i="12" s="1"/>
  <c r="C64" i="12"/>
  <c r="B64" i="12"/>
  <c r="F28" i="12"/>
  <c r="F29" i="12" s="1"/>
  <c r="AA13" i="7"/>
  <c r="AB13" i="7"/>
  <c r="Z13" i="7"/>
  <c r="AC13" i="7" s="1"/>
  <c r="AB14" i="7"/>
  <c r="AA14" i="7"/>
  <c r="Z14" i="7"/>
  <c r="AC14" i="7" s="1"/>
  <c r="AC15" i="7"/>
  <c r="D12" i="1" s="1"/>
  <c r="I22" i="14" s="1"/>
  <c r="F21" i="12"/>
  <c r="F22" i="12" s="1"/>
  <c r="Z13" i="9"/>
  <c r="Z14" i="9"/>
  <c r="C29" i="12"/>
  <c r="B29" i="12"/>
  <c r="C22" i="12"/>
  <c r="B22" i="12"/>
  <c r="AA7" i="7"/>
  <c r="AB7" i="7"/>
  <c r="Z7" i="7"/>
  <c r="AC7" i="7"/>
  <c r="D60" i="4"/>
  <c r="C502" i="14"/>
  <c r="T5" i="13"/>
  <c r="D6" i="4"/>
  <c r="V5" i="13"/>
  <c r="D18" i="4"/>
  <c r="D19" i="4"/>
  <c r="W5" i="13"/>
  <c r="D20" i="4"/>
  <c r="X5" i="13"/>
  <c r="D26" i="4"/>
  <c r="Y5" i="13"/>
  <c r="D27" i="4"/>
  <c r="Z5" i="13"/>
  <c r="D28" i="4"/>
  <c r="D29" i="4"/>
  <c r="D30" i="4" s="1"/>
  <c r="AB5" i="13"/>
  <c r="D32" i="4"/>
  <c r="AC5" i="13"/>
  <c r="D33" i="4"/>
  <c r="AF5" i="13"/>
  <c r="D36" i="4"/>
  <c r="D37" i="4"/>
  <c r="AG5" i="13"/>
  <c r="D38" i="4"/>
  <c r="AJ5" i="13"/>
  <c r="D42" i="4"/>
  <c r="D43" i="4"/>
  <c r="AM5" i="13"/>
  <c r="D48" i="4"/>
  <c r="D51" i="4"/>
  <c r="AO5" i="13"/>
  <c r="D52" i="4"/>
  <c r="AP5" i="13"/>
  <c r="D53" i="4"/>
  <c r="AQ5" i="13"/>
  <c r="D55" i="4"/>
  <c r="D56" i="4"/>
  <c r="D57" i="4"/>
  <c r="Z7" i="9"/>
  <c r="T5" i="10"/>
  <c r="C6" i="4"/>
  <c r="U5" i="10"/>
  <c r="C17" i="4"/>
  <c r="V5" i="10"/>
  <c r="C18" i="4"/>
  <c r="C19" i="4"/>
  <c r="W5" i="10"/>
  <c r="C20" i="4"/>
  <c r="X5" i="10"/>
  <c r="C26" i="4"/>
  <c r="Y5" i="10"/>
  <c r="C27" i="4"/>
  <c r="Z5" i="10"/>
  <c r="C28" i="4"/>
  <c r="C29" i="4"/>
  <c r="C30" i="4"/>
  <c r="AB5" i="10"/>
  <c r="C32" i="4"/>
  <c r="AC5" i="10"/>
  <c r="C33" i="4"/>
  <c r="AD5" i="10"/>
  <c r="C34" i="4"/>
  <c r="AE5" i="10"/>
  <c r="C35" i="4"/>
  <c r="AF5" i="10"/>
  <c r="C36" i="4"/>
  <c r="C37" i="4"/>
  <c r="AG5" i="10"/>
  <c r="C38" i="4"/>
  <c r="AH5" i="10"/>
  <c r="C39" i="4"/>
  <c r="AI5" i="10"/>
  <c r="C41" i="4"/>
  <c r="AJ5" i="10"/>
  <c r="C42" i="4"/>
  <c r="C43" i="4"/>
  <c r="C44" i="4" s="1"/>
  <c r="AL5" i="10"/>
  <c r="C46" i="4"/>
  <c r="AM5" i="10"/>
  <c r="C48" i="4"/>
  <c r="AN5" i="10"/>
  <c r="C50" i="4"/>
  <c r="C51" i="4"/>
  <c r="C57" i="4" s="1"/>
  <c r="AO5" i="10"/>
  <c r="C52" i="4"/>
  <c r="AP5" i="10"/>
  <c r="C53" i="4"/>
  <c r="AQ5" i="10"/>
  <c r="C55" i="4"/>
  <c r="C56" i="4"/>
  <c r="AS5" i="10"/>
  <c r="C58" i="4"/>
  <c r="AB127" i="7"/>
  <c r="AA127" i="7"/>
  <c r="Z127" i="7"/>
  <c r="AC127" i="7"/>
  <c r="D6" i="3"/>
  <c r="AB128" i="7"/>
  <c r="AA128" i="7"/>
  <c r="Z128" i="7"/>
  <c r="AC128" i="7"/>
  <c r="D7" i="3"/>
  <c r="AB129" i="7"/>
  <c r="AA129" i="7"/>
  <c r="Z129" i="7"/>
  <c r="AC129" i="7"/>
  <c r="D8" i="3"/>
  <c r="AB130" i="7"/>
  <c r="AA130" i="7"/>
  <c r="Z130" i="7"/>
  <c r="AC130" i="7"/>
  <c r="D9" i="3"/>
  <c r="D5" i="3"/>
  <c r="AA132" i="7"/>
  <c r="AB132" i="7"/>
  <c r="Z132" i="7"/>
  <c r="AC132" i="7"/>
  <c r="D11" i="3"/>
  <c r="AA133" i="7"/>
  <c r="AB133" i="7"/>
  <c r="Z133" i="7"/>
  <c r="AC133" i="7"/>
  <c r="D12" i="3"/>
  <c r="AA134" i="7"/>
  <c r="AB134" i="7"/>
  <c r="Z134" i="7"/>
  <c r="AC134" i="7"/>
  <c r="D13" i="3"/>
  <c r="AA135" i="7"/>
  <c r="AB135" i="7"/>
  <c r="Z135" i="7"/>
  <c r="AC135" i="7"/>
  <c r="D14" i="3"/>
  <c r="AA136" i="7"/>
  <c r="AB136" i="7"/>
  <c r="Z136" i="7"/>
  <c r="AC136" i="7"/>
  <c r="D15" i="3"/>
  <c r="AA137" i="7"/>
  <c r="AB137" i="7"/>
  <c r="Z137" i="7"/>
  <c r="AC137" i="7"/>
  <c r="D16" i="3"/>
  <c r="AA138" i="7"/>
  <c r="AB138" i="7"/>
  <c r="Z138" i="7"/>
  <c r="AC138" i="7"/>
  <c r="D17" i="3"/>
  <c r="AA139" i="7"/>
  <c r="AB139" i="7"/>
  <c r="Z139" i="7"/>
  <c r="AC139" i="7"/>
  <c r="D18" i="3"/>
  <c r="AA140" i="7"/>
  <c r="AB140" i="7"/>
  <c r="Z140" i="7"/>
  <c r="AC140" i="7"/>
  <c r="D19" i="3"/>
  <c r="AA141" i="7"/>
  <c r="AB141" i="7"/>
  <c r="Z141" i="7"/>
  <c r="AC141" i="7"/>
  <c r="D20" i="3"/>
  <c r="AA142" i="7"/>
  <c r="AB142" i="7"/>
  <c r="Z142" i="7"/>
  <c r="AC142" i="7"/>
  <c r="D21" i="3"/>
  <c r="AA143" i="7"/>
  <c r="AB143" i="7"/>
  <c r="Z143" i="7"/>
  <c r="AC143" i="7"/>
  <c r="D22" i="3"/>
  <c r="AA144" i="7"/>
  <c r="AB144" i="7"/>
  <c r="Z144" i="7"/>
  <c r="AC144" i="7"/>
  <c r="D23" i="3"/>
  <c r="AA145" i="7"/>
  <c r="AB145" i="7"/>
  <c r="Z145" i="7"/>
  <c r="AC145" i="7"/>
  <c r="D24" i="3"/>
  <c r="AA146" i="7"/>
  <c r="AB146" i="7"/>
  <c r="Z146" i="7"/>
  <c r="AC146" i="7"/>
  <c r="D25" i="3"/>
  <c r="D10" i="3"/>
  <c r="AB147" i="7"/>
  <c r="AA147" i="7"/>
  <c r="Z147" i="7"/>
  <c r="AC147" i="7"/>
  <c r="D26" i="3"/>
  <c r="AB148" i="7"/>
  <c r="AA148" i="7"/>
  <c r="Z148" i="7"/>
  <c r="AC148" i="7"/>
  <c r="D27" i="3"/>
  <c r="AB150" i="7"/>
  <c r="AA150" i="7"/>
  <c r="Z150" i="7"/>
  <c r="AC150" i="7"/>
  <c r="D29" i="3"/>
  <c r="AB151" i="7"/>
  <c r="AA151" i="7"/>
  <c r="Z151" i="7"/>
  <c r="AC151" i="7"/>
  <c r="D30" i="3"/>
  <c r="AB152" i="7"/>
  <c r="AA152" i="7"/>
  <c r="Z152" i="7"/>
  <c r="AC152" i="7"/>
  <c r="D31" i="3"/>
  <c r="AB153" i="7"/>
  <c r="AA153" i="7"/>
  <c r="Z153" i="7"/>
  <c r="AC153" i="7"/>
  <c r="D32" i="3"/>
  <c r="AB154" i="7"/>
  <c r="AA154" i="7"/>
  <c r="Z154" i="7"/>
  <c r="AC154" i="7"/>
  <c r="D33" i="3"/>
  <c r="AB155" i="7"/>
  <c r="AA155" i="7"/>
  <c r="Z155" i="7"/>
  <c r="AC155" i="7"/>
  <c r="D34" i="3"/>
  <c r="Z149" i="7"/>
  <c r="AC149" i="7"/>
  <c r="D28" i="3"/>
  <c r="D35" i="3"/>
  <c r="AB157" i="7"/>
  <c r="AA157" i="7"/>
  <c r="Z157" i="7"/>
  <c r="AC157" i="7"/>
  <c r="D36" i="3"/>
  <c r="AA158" i="7"/>
  <c r="AB158" i="7"/>
  <c r="Z158" i="7"/>
  <c r="AC158" i="7"/>
  <c r="D37" i="3"/>
  <c r="D38" i="3"/>
  <c r="D40" i="3" s="1"/>
  <c r="AA160" i="7"/>
  <c r="AB160" i="7"/>
  <c r="Z160" i="7"/>
  <c r="AC160" i="7"/>
  <c r="D39" i="3"/>
  <c r="F103" i="13"/>
  <c r="C480" i="14"/>
  <c r="F105" i="13"/>
  <c r="C481" i="14"/>
  <c r="F106" i="13"/>
  <c r="C482" i="14"/>
  <c r="F107" i="13"/>
  <c r="C483" i="14"/>
  <c r="F113" i="13"/>
  <c r="C487" i="14"/>
  <c r="F114" i="13"/>
  <c r="C488" i="14"/>
  <c r="F109" i="13"/>
  <c r="C489" i="14"/>
  <c r="F119" i="13"/>
  <c r="C491" i="14"/>
  <c r="F120" i="13"/>
  <c r="C492" i="14"/>
  <c r="F121" i="13"/>
  <c r="C493" i="14"/>
  <c r="Z127" i="9"/>
  <c r="Z128" i="9"/>
  <c r="Z129" i="9"/>
  <c r="AA161" i="9"/>
  <c r="AA187" i="9" s="1"/>
  <c r="Z130" i="9"/>
  <c r="Z132" i="9"/>
  <c r="Z133" i="9"/>
  <c r="Z134" i="9"/>
  <c r="Z135" i="9"/>
  <c r="Z136" i="9"/>
  <c r="Z137" i="9"/>
  <c r="Z138" i="9"/>
  <c r="Z139" i="9"/>
  <c r="Z140" i="9"/>
  <c r="Z141" i="9"/>
  <c r="Z142" i="9"/>
  <c r="Z143" i="9"/>
  <c r="Z144" i="9"/>
  <c r="Z145" i="9"/>
  <c r="Z146" i="9"/>
  <c r="Z147" i="9"/>
  <c r="Z148" i="9"/>
  <c r="Z150" i="9"/>
  <c r="Z151" i="9"/>
  <c r="AC151" i="9" s="1"/>
  <c r="C30" i="3" s="1"/>
  <c r="Z152" i="9"/>
  <c r="Z153" i="9"/>
  <c r="Z154" i="9"/>
  <c r="Z155" i="9"/>
  <c r="AC155" i="9" s="1"/>
  <c r="C34" i="3" s="1"/>
  <c r="Z149" i="9"/>
  <c r="AC149" i="9" s="1"/>
  <c r="C28" i="3" s="1"/>
  <c r="Z157" i="9"/>
  <c r="Z158" i="9"/>
  <c r="Z160" i="9"/>
  <c r="F103" i="10"/>
  <c r="B480" i="14"/>
  <c r="F105" i="10"/>
  <c r="B481" i="14"/>
  <c r="F106" i="10"/>
  <c r="B482" i="14"/>
  <c r="F107" i="10"/>
  <c r="B483" i="14"/>
  <c r="F113" i="10"/>
  <c r="B487" i="14"/>
  <c r="F114" i="10"/>
  <c r="B488" i="14"/>
  <c r="F119" i="10"/>
  <c r="B491" i="14"/>
  <c r="F120" i="10"/>
  <c r="B492" i="14"/>
  <c r="F121" i="10"/>
  <c r="B493" i="14"/>
  <c r="C472" i="14"/>
  <c r="E472" i="14"/>
  <c r="B472" i="14"/>
  <c r="C465" i="14"/>
  <c r="E465" i="14"/>
  <c r="B465" i="14"/>
  <c r="C458" i="14"/>
  <c r="E458" i="14"/>
  <c r="B458" i="14"/>
  <c r="C448" i="14"/>
  <c r="E448" i="14"/>
  <c r="B448" i="14"/>
  <c r="C442" i="14"/>
  <c r="E442" i="14"/>
  <c r="B442" i="14"/>
  <c r="C435" i="14"/>
  <c r="E435" i="14"/>
  <c r="B435" i="14"/>
  <c r="C429" i="14"/>
  <c r="E429" i="14"/>
  <c r="B429" i="14"/>
  <c r="C416" i="14"/>
  <c r="E416" i="14"/>
  <c r="B416" i="14"/>
  <c r="C409" i="14"/>
  <c r="E409" i="14"/>
  <c r="B409" i="14"/>
  <c r="C391" i="14"/>
  <c r="E391" i="14"/>
  <c r="B391" i="14"/>
  <c r="C376" i="14"/>
  <c r="E376" i="14"/>
  <c r="B376" i="14"/>
  <c r="C356" i="14"/>
  <c r="E356" i="14"/>
  <c r="B356" i="14"/>
  <c r="E344" i="14"/>
  <c r="I344" i="14"/>
  <c r="D344" i="14"/>
  <c r="H344" i="14"/>
  <c r="C344" i="14"/>
  <c r="B344" i="14"/>
  <c r="AB168" i="7"/>
  <c r="AA168" i="7"/>
  <c r="Z168" i="7"/>
  <c r="AC168" i="7"/>
  <c r="W7" i="5"/>
  <c r="C328" i="14"/>
  <c r="AB169" i="7"/>
  <c r="AA169" i="7"/>
  <c r="Z169" i="7"/>
  <c r="AC169" i="7"/>
  <c r="W10" i="5"/>
  <c r="C329" i="14"/>
  <c r="C330" i="14"/>
  <c r="AA167" i="7"/>
  <c r="AB167" i="7"/>
  <c r="Z167" i="7"/>
  <c r="AC167" i="7"/>
  <c r="D45" i="3"/>
  <c r="AA172" i="7"/>
  <c r="AB172" i="7"/>
  <c r="Z172" i="7"/>
  <c r="AC172" i="7"/>
  <c r="V20" i="5"/>
  <c r="W20" i="5"/>
  <c r="C332" i="14"/>
  <c r="AB161" i="7"/>
  <c r="AB170" i="7"/>
  <c r="AB173" i="7"/>
  <c r="AB174" i="7"/>
  <c r="AB175" i="7"/>
  <c r="AB176" i="7"/>
  <c r="AB177" i="7"/>
  <c r="AB178" i="7"/>
  <c r="AB180" i="7"/>
  <c r="AB181" i="7"/>
  <c r="AB182" i="7"/>
  <c r="AB183" i="7"/>
  <c r="AB184" i="7"/>
  <c r="AB185" i="7"/>
  <c r="AB187" i="7"/>
  <c r="AB120" i="7"/>
  <c r="AA161" i="7"/>
  <c r="AA170" i="7"/>
  <c r="AA173" i="7"/>
  <c r="AA174" i="7"/>
  <c r="AA175" i="7"/>
  <c r="AA176" i="7"/>
  <c r="AA177" i="7"/>
  <c r="AA178" i="7"/>
  <c r="AA180" i="7"/>
  <c r="AA181" i="7"/>
  <c r="AA182" i="7"/>
  <c r="AA183" i="7"/>
  <c r="AA184" i="7"/>
  <c r="AA185" i="7"/>
  <c r="AA187" i="7"/>
  <c r="AA120" i="7"/>
  <c r="Z120" i="7"/>
  <c r="AC120" i="7" s="1"/>
  <c r="D53" i="2" s="1"/>
  <c r="B329" i="14"/>
  <c r="Z167" i="9"/>
  <c r="Z172" i="9"/>
  <c r="Z182" i="9"/>
  <c r="Z120" i="9"/>
  <c r="E320" i="14"/>
  <c r="E321" i="14"/>
  <c r="Z118" i="9"/>
  <c r="B321" i="14"/>
  <c r="AB118" i="7"/>
  <c r="AA118" i="7"/>
  <c r="Z118" i="7"/>
  <c r="AC118" i="7" s="1"/>
  <c r="D51" i="2"/>
  <c r="F321" i="14"/>
  <c r="D321" i="14"/>
  <c r="C321" i="14"/>
  <c r="C316" i="14"/>
  <c r="AB114" i="7"/>
  <c r="AA114" i="7"/>
  <c r="Z114" i="7"/>
  <c r="AC114" i="7"/>
  <c r="D47" i="2"/>
  <c r="B316" i="14"/>
  <c r="Z114" i="9"/>
  <c r="C311" i="14"/>
  <c r="AB110" i="7"/>
  <c r="AA110" i="7"/>
  <c r="Z110" i="7"/>
  <c r="AC110" i="7"/>
  <c r="D43" i="2" s="1"/>
  <c r="B311" i="14"/>
  <c r="Z110" i="9"/>
  <c r="C295" i="14"/>
  <c r="AB104" i="7"/>
  <c r="AA104" i="7"/>
  <c r="Z104" i="7"/>
  <c r="AC104" i="7" s="1"/>
  <c r="D38" i="2" s="1"/>
  <c r="B295" i="14"/>
  <c r="Z104" i="9"/>
  <c r="C287" i="14"/>
  <c r="AB100" i="7"/>
  <c r="AA100" i="7"/>
  <c r="Z100" i="7"/>
  <c r="AC100" i="7" s="1"/>
  <c r="D34" i="2"/>
  <c r="B287" i="14"/>
  <c r="Z100" i="9"/>
  <c r="C280" i="14"/>
  <c r="AB96" i="7"/>
  <c r="AA96" i="7"/>
  <c r="Z96" i="7"/>
  <c r="AC96" i="7"/>
  <c r="D30" i="2" s="1"/>
  <c r="D60" i="13" s="1"/>
  <c r="E60" i="13" s="1"/>
  <c r="F60" i="13" s="1"/>
  <c r="E280" i="14"/>
  <c r="B280" i="14"/>
  <c r="Z96" i="9"/>
  <c r="B266" i="14"/>
  <c r="C270" i="14"/>
  <c r="C271" i="14"/>
  <c r="C272" i="14"/>
  <c r="C273" i="14"/>
  <c r="C274" i="14"/>
  <c r="C275" i="14"/>
  <c r="B275" i="14"/>
  <c r="D266" i="14"/>
  <c r="AB86" i="7"/>
  <c r="AA86" i="7"/>
  <c r="Z86" i="7"/>
  <c r="AC86" i="7" s="1"/>
  <c r="D21" i="2"/>
  <c r="D54" i="13" s="1"/>
  <c r="E54" i="13" s="1"/>
  <c r="F54" i="13" s="1"/>
  <c r="Z86" i="9"/>
  <c r="E264" i="14"/>
  <c r="E265" i="14"/>
  <c r="E266" i="14"/>
  <c r="C264" i="14"/>
  <c r="C265" i="14"/>
  <c r="C266" i="14"/>
  <c r="C258" i="14"/>
  <c r="AB85" i="7"/>
  <c r="AA85" i="7"/>
  <c r="Z85" i="7"/>
  <c r="AC85" i="7" s="1"/>
  <c r="D20" i="2"/>
  <c r="E258" i="14"/>
  <c r="B258" i="14"/>
  <c r="Z85" i="9"/>
  <c r="B246" i="14"/>
  <c r="AB84" i="7"/>
  <c r="AA84" i="7"/>
  <c r="Z84" i="7"/>
  <c r="AC84" i="7"/>
  <c r="D19" i="2"/>
  <c r="D52" i="13" s="1"/>
  <c r="E52" i="13" s="1"/>
  <c r="F52" i="13" s="1"/>
  <c r="E241" i="14"/>
  <c r="E242" i="14"/>
  <c r="E243" i="14"/>
  <c r="E244" i="14"/>
  <c r="E245" i="14"/>
  <c r="E246" i="14"/>
  <c r="Z84" i="9"/>
  <c r="D246" i="14"/>
  <c r="C246" i="14"/>
  <c r="B227" i="14"/>
  <c r="C230" i="14"/>
  <c r="C231" i="14"/>
  <c r="C232" i="14"/>
  <c r="C233" i="14"/>
  <c r="C234" i="14"/>
  <c r="C235" i="14"/>
  <c r="B235" i="14"/>
  <c r="D227" i="14"/>
  <c r="AB78" i="7"/>
  <c r="AA78" i="7"/>
  <c r="Z78" i="7"/>
  <c r="AC78" i="7"/>
  <c r="D13" i="2"/>
  <c r="C50" i="10" s="1"/>
  <c r="Z78" i="9"/>
  <c r="E225" i="14"/>
  <c r="E226" i="14"/>
  <c r="E227" i="14"/>
  <c r="C225" i="14"/>
  <c r="C226" i="14"/>
  <c r="C227" i="14"/>
  <c r="B209" i="14"/>
  <c r="C212" i="14"/>
  <c r="C213" i="14"/>
  <c r="C214" i="14"/>
  <c r="C215" i="14"/>
  <c r="C216" i="14"/>
  <c r="C217" i="14"/>
  <c r="B217" i="14"/>
  <c r="D209" i="14"/>
  <c r="AB71" i="7"/>
  <c r="AA71" i="7"/>
  <c r="Z71" i="7"/>
  <c r="AC71" i="7" s="1"/>
  <c r="Z71" i="9"/>
  <c r="E207" i="14"/>
  <c r="E208" i="14"/>
  <c r="E209" i="14"/>
  <c r="C207" i="14"/>
  <c r="C208" i="14"/>
  <c r="C209" i="14"/>
  <c r="C201" i="14"/>
  <c r="AB76" i="7"/>
  <c r="AA76" i="7"/>
  <c r="Z76" i="7"/>
  <c r="AC76" i="7"/>
  <c r="D11" i="2"/>
  <c r="E201" i="14"/>
  <c r="B201" i="14"/>
  <c r="Z76" i="9"/>
  <c r="C194" i="14"/>
  <c r="B194" i="14"/>
  <c r="C188" i="14"/>
  <c r="AA67" i="7"/>
  <c r="AB67" i="7"/>
  <c r="Z67" i="7"/>
  <c r="AC67" i="7"/>
  <c r="D45" i="1"/>
  <c r="D42" i="13" s="1"/>
  <c r="E188" i="14"/>
  <c r="B188" i="14"/>
  <c r="Z67" i="9"/>
  <c r="C182" i="14"/>
  <c r="AA66" i="7"/>
  <c r="AB66" i="7"/>
  <c r="Z66" i="7"/>
  <c r="AC66" i="7"/>
  <c r="D44" i="1"/>
  <c r="B182" i="14"/>
  <c r="Z66" i="9"/>
  <c r="AC66" i="9" s="1"/>
  <c r="C44" i="1" s="1"/>
  <c r="D182" i="14" s="1"/>
  <c r="B177" i="14"/>
  <c r="AA65" i="7"/>
  <c r="AB65" i="7"/>
  <c r="Z65" i="7"/>
  <c r="AC65" i="7"/>
  <c r="D43" i="1" s="1"/>
  <c r="C40" i="10" s="1"/>
  <c r="G177" i="14"/>
  <c r="E176" i="14"/>
  <c r="E177" i="14"/>
  <c r="Z65" i="9"/>
  <c r="AC65" i="9" s="1"/>
  <c r="C43" i="1" s="1"/>
  <c r="D177" i="14"/>
  <c r="C177" i="14"/>
  <c r="E165" i="14"/>
  <c r="E168" i="14"/>
  <c r="E171" i="14"/>
  <c r="B171" i="14"/>
  <c r="E164" i="14"/>
  <c r="E167" i="14"/>
  <c r="E170" i="14"/>
  <c r="B170" i="14"/>
  <c r="B169" i="14"/>
  <c r="AA57" i="7"/>
  <c r="AB57" i="7"/>
  <c r="Z57" i="7"/>
  <c r="AC57" i="7" s="1"/>
  <c r="AC60" i="7" s="1"/>
  <c r="D40" i="1" s="1"/>
  <c r="AB58" i="7"/>
  <c r="AA58" i="7"/>
  <c r="Z58" i="7"/>
  <c r="AC58" i="7" s="1"/>
  <c r="AB59" i="7"/>
  <c r="AA59" i="7"/>
  <c r="Z59" i="7"/>
  <c r="AC59" i="7" s="1"/>
  <c r="E169" i="14"/>
  <c r="Z57" i="9"/>
  <c r="Z58" i="9"/>
  <c r="Z59" i="9"/>
  <c r="AC59" i="9" s="1"/>
  <c r="D169" i="14"/>
  <c r="C169" i="14"/>
  <c r="E166" i="14"/>
  <c r="D166" i="14"/>
  <c r="C166" i="14"/>
  <c r="B166" i="14"/>
  <c r="E163" i="14"/>
  <c r="D163" i="14"/>
  <c r="C163" i="14"/>
  <c r="B163" i="14"/>
  <c r="B152" i="14"/>
  <c r="B151" i="14"/>
  <c r="AA56" i="7"/>
  <c r="AB56" i="7"/>
  <c r="Z56" i="7"/>
  <c r="AC56" i="7"/>
  <c r="D39" i="1" s="1"/>
  <c r="E148" i="14"/>
  <c r="E150" i="14"/>
  <c r="E152" i="14"/>
  <c r="E151" i="14"/>
  <c r="Z56" i="9"/>
  <c r="C151" i="14"/>
  <c r="E149" i="14"/>
  <c r="D149" i="14"/>
  <c r="C149" i="14"/>
  <c r="B149" i="14"/>
  <c r="E147" i="14"/>
  <c r="D147" i="14"/>
  <c r="C147" i="14"/>
  <c r="B147" i="14"/>
  <c r="B142" i="14"/>
  <c r="AA51" i="7"/>
  <c r="AB51" i="7"/>
  <c r="Z51" i="7"/>
  <c r="AC51" i="7"/>
  <c r="AB52" i="7"/>
  <c r="AA52" i="7"/>
  <c r="Z52" i="7"/>
  <c r="AC52" i="7"/>
  <c r="E140" i="14"/>
  <c r="E141" i="14"/>
  <c r="E142" i="14"/>
  <c r="Z51" i="9"/>
  <c r="Z52" i="9"/>
  <c r="D142" i="14"/>
  <c r="C142" i="14"/>
  <c r="E125" i="14"/>
  <c r="E130" i="14"/>
  <c r="E135" i="14"/>
  <c r="B135" i="14"/>
  <c r="E124" i="14"/>
  <c r="E129" i="14"/>
  <c r="E134" i="14"/>
  <c r="B134" i="14"/>
  <c r="E123" i="14"/>
  <c r="E128" i="14"/>
  <c r="E133" i="14"/>
  <c r="B133" i="14"/>
  <c r="E122" i="14"/>
  <c r="E127" i="14"/>
  <c r="E132" i="14"/>
  <c r="B132" i="14"/>
  <c r="B131" i="14"/>
  <c r="AA47" i="7"/>
  <c r="AB47" i="7"/>
  <c r="Z47" i="7"/>
  <c r="AC47" i="7" s="1"/>
  <c r="AC50" i="7" s="1"/>
  <c r="D35" i="1" s="1"/>
  <c r="AB48" i="7"/>
  <c r="AA48" i="7"/>
  <c r="Z48" i="7"/>
  <c r="AC48" i="7" s="1"/>
  <c r="AB49" i="7"/>
  <c r="AA49" i="7"/>
  <c r="Z49" i="7"/>
  <c r="AC49" i="7" s="1"/>
  <c r="E131" i="14"/>
  <c r="Z47" i="9"/>
  <c r="Z48" i="9"/>
  <c r="Z49" i="9"/>
  <c r="C131" i="14"/>
  <c r="E126" i="14"/>
  <c r="D126" i="14"/>
  <c r="C126" i="14"/>
  <c r="B126" i="14"/>
  <c r="E121" i="14"/>
  <c r="D121" i="14"/>
  <c r="C121" i="14"/>
  <c r="B121" i="14"/>
  <c r="E112" i="14"/>
  <c r="E114" i="14"/>
  <c r="E116" i="14"/>
  <c r="B116" i="14"/>
  <c r="B115" i="14"/>
  <c r="AA43" i="7"/>
  <c r="AB43" i="7"/>
  <c r="Z43" i="7"/>
  <c r="AC43" i="7" s="1"/>
  <c r="AB44" i="7"/>
  <c r="AA44" i="7"/>
  <c r="Z44" i="7"/>
  <c r="AC44" i="7" s="1"/>
  <c r="AB45" i="7"/>
  <c r="AA45" i="7"/>
  <c r="Z45" i="7"/>
  <c r="AC45" i="7" s="1"/>
  <c r="E115" i="14"/>
  <c r="Z43" i="9"/>
  <c r="Z44" i="9"/>
  <c r="Z45" i="9"/>
  <c r="C115" i="14"/>
  <c r="E113" i="14"/>
  <c r="D113" i="14"/>
  <c r="C113" i="14"/>
  <c r="B113" i="14"/>
  <c r="E111" i="14"/>
  <c r="D111" i="14"/>
  <c r="C111" i="14"/>
  <c r="B111" i="14"/>
  <c r="C103" i="14"/>
  <c r="AA41" i="7"/>
  <c r="AB41" i="7"/>
  <c r="Z41" i="7"/>
  <c r="AC41" i="7" s="1"/>
  <c r="D32" i="1" s="1"/>
  <c r="E122" i="12" s="1"/>
  <c r="E103" i="14"/>
  <c r="B103" i="14"/>
  <c r="Z41" i="9"/>
  <c r="C98" i="14"/>
  <c r="G87" i="14"/>
  <c r="E98" i="14"/>
  <c r="B98" i="14"/>
  <c r="D98" i="14"/>
  <c r="G86" i="14"/>
  <c r="G88" i="14"/>
  <c r="AA38" i="7"/>
  <c r="AB38" i="7"/>
  <c r="Z38" i="7"/>
  <c r="AC38" i="7"/>
  <c r="AB39" i="7"/>
  <c r="AA39" i="7"/>
  <c r="Z39" i="7"/>
  <c r="AC39" i="7"/>
  <c r="D86" i="14"/>
  <c r="D87" i="14"/>
  <c r="D88" i="14"/>
  <c r="Z38" i="9"/>
  <c r="Z39" i="9"/>
  <c r="F88" i="14"/>
  <c r="E88" i="14"/>
  <c r="C88" i="14"/>
  <c r="B88" i="14"/>
  <c r="C78" i="14"/>
  <c r="AA31" i="7"/>
  <c r="AB31" i="7"/>
  <c r="Z31" i="7"/>
  <c r="AC31" i="7" s="1"/>
  <c r="D24" i="1"/>
  <c r="C21" i="10" s="1"/>
  <c r="E78" i="14"/>
  <c r="B78" i="14"/>
  <c r="Z31" i="9"/>
  <c r="G71" i="14"/>
  <c r="G72" i="14"/>
  <c r="G73" i="14"/>
  <c r="AA25" i="7"/>
  <c r="AB25" i="7"/>
  <c r="Z25" i="7"/>
  <c r="AC25" i="7" s="1"/>
  <c r="AC27" i="7" s="1"/>
  <c r="D20" i="1" s="1"/>
  <c r="D18" i="13" s="1"/>
  <c r="E18" i="13" s="1"/>
  <c r="F18" i="13" s="1"/>
  <c r="AB26" i="7"/>
  <c r="AA26" i="7"/>
  <c r="Z26" i="7"/>
  <c r="AC26" i="7" s="1"/>
  <c r="D71" i="14"/>
  <c r="D72" i="14"/>
  <c r="D73" i="14"/>
  <c r="Z25" i="9"/>
  <c r="Z26" i="9"/>
  <c r="F73" i="14"/>
  <c r="E73" i="14"/>
  <c r="C73" i="14"/>
  <c r="B73" i="14"/>
  <c r="B56" i="14"/>
  <c r="C59" i="14"/>
  <c r="C60" i="14"/>
  <c r="C61" i="14"/>
  <c r="C62" i="14"/>
  <c r="C63" i="14"/>
  <c r="C64" i="14"/>
  <c r="B64" i="14"/>
  <c r="E56" i="14"/>
  <c r="G56" i="14"/>
  <c r="AA21" i="7"/>
  <c r="AB21" i="7"/>
  <c r="Z21" i="7"/>
  <c r="AC21" i="7"/>
  <c r="AC23" i="7" s="1"/>
  <c r="D18" i="1" s="1"/>
  <c r="AB22" i="7"/>
  <c r="AA22" i="7"/>
  <c r="Z22" i="7"/>
  <c r="AC22" i="7"/>
  <c r="D56" i="14"/>
  <c r="Z21" i="9"/>
  <c r="Z22" i="9"/>
  <c r="F54" i="14"/>
  <c r="F55" i="14"/>
  <c r="F56" i="14"/>
  <c r="C54" i="14"/>
  <c r="C55" i="14"/>
  <c r="C56" i="14"/>
  <c r="B38" i="14"/>
  <c r="C42" i="14"/>
  <c r="C43" i="14"/>
  <c r="C44" i="14"/>
  <c r="C45" i="14"/>
  <c r="C46" i="14"/>
  <c r="C47" i="14"/>
  <c r="B47" i="14"/>
  <c r="D38" i="14"/>
  <c r="AA17" i="7"/>
  <c r="AB17" i="7"/>
  <c r="Z17" i="7"/>
  <c r="AC17" i="7" s="1"/>
  <c r="D14" i="1" s="1"/>
  <c r="Z17" i="9"/>
  <c r="E36" i="14"/>
  <c r="E37" i="14"/>
  <c r="E38" i="14"/>
  <c r="C36" i="14"/>
  <c r="C37" i="14"/>
  <c r="C38" i="14"/>
  <c r="B22" i="14"/>
  <c r="C25" i="14"/>
  <c r="C26" i="14"/>
  <c r="C27" i="14"/>
  <c r="C28" i="14"/>
  <c r="C29" i="14"/>
  <c r="C30" i="14"/>
  <c r="B30" i="14"/>
  <c r="D22" i="14"/>
  <c r="G22" i="14"/>
  <c r="G24" i="14"/>
  <c r="F24" i="14"/>
  <c r="E22" i="14"/>
  <c r="F20" i="14"/>
  <c r="F21" i="14"/>
  <c r="F22" i="14"/>
  <c r="C20" i="14"/>
  <c r="C21" i="14"/>
  <c r="C22" i="14"/>
  <c r="C13" i="14"/>
  <c r="AA12" i="7"/>
  <c r="AB12" i="7"/>
  <c r="Z12" i="7"/>
  <c r="AC12" i="7" s="1"/>
  <c r="D11" i="1" s="1"/>
  <c r="B13" i="14"/>
  <c r="Z12" i="9"/>
  <c r="C6" i="14"/>
  <c r="B6" i="14"/>
  <c r="C505" i="12"/>
  <c r="C518" i="12"/>
  <c r="C517" i="12"/>
  <c r="C516" i="12"/>
  <c r="C513" i="12"/>
  <c r="C512" i="12"/>
  <c r="C514" i="12"/>
  <c r="C508" i="12"/>
  <c r="C507" i="12"/>
  <c r="C506" i="12"/>
  <c r="B516" i="12"/>
  <c r="B513" i="12"/>
  <c r="B508" i="12"/>
  <c r="B505" i="12"/>
  <c r="B506" i="12"/>
  <c r="C80" i="12"/>
  <c r="B83" i="12"/>
  <c r="C353" i="12"/>
  <c r="C354" i="12"/>
  <c r="C355" i="12"/>
  <c r="C357" i="12"/>
  <c r="C251" i="12"/>
  <c r="B251" i="12"/>
  <c r="C336" i="12"/>
  <c r="B336" i="12"/>
  <c r="E160" i="12"/>
  <c r="E159" i="12"/>
  <c r="E161" i="12"/>
  <c r="D161" i="12"/>
  <c r="C161" i="12"/>
  <c r="B161" i="12"/>
  <c r="C122" i="12"/>
  <c r="B122" i="12"/>
  <c r="C117" i="12"/>
  <c r="B117" i="12"/>
  <c r="F115" i="13"/>
  <c r="F116" i="13"/>
  <c r="F117" i="13"/>
  <c r="E81" i="13"/>
  <c r="E82" i="13"/>
  <c r="F102" i="13" s="1"/>
  <c r="E83" i="13"/>
  <c r="E84" i="13"/>
  <c r="E85" i="13"/>
  <c r="E86" i="13"/>
  <c r="F86" i="13" s="1"/>
  <c r="E87" i="13"/>
  <c r="E88" i="13"/>
  <c r="E89" i="13"/>
  <c r="E90" i="13"/>
  <c r="F90" i="13" s="1"/>
  <c r="E91" i="13"/>
  <c r="E92" i="13"/>
  <c r="E93" i="13"/>
  <c r="E94" i="13"/>
  <c r="F94" i="13" s="1"/>
  <c r="E95" i="13"/>
  <c r="E97" i="13"/>
  <c r="F97" i="13" s="1"/>
  <c r="F110" i="13"/>
  <c r="F108" i="13"/>
  <c r="F104" i="13"/>
  <c r="G97" i="13"/>
  <c r="G96" i="13"/>
  <c r="F96" i="13"/>
  <c r="G95" i="13"/>
  <c r="F95" i="13"/>
  <c r="G94" i="13"/>
  <c r="G93" i="13"/>
  <c r="G92" i="13"/>
  <c r="F92" i="13"/>
  <c r="G91" i="13"/>
  <c r="F91" i="13"/>
  <c r="G90" i="13"/>
  <c r="G89" i="13"/>
  <c r="G88" i="13"/>
  <c r="F88" i="13"/>
  <c r="G87" i="13"/>
  <c r="F87" i="13"/>
  <c r="G86" i="13"/>
  <c r="G85" i="13"/>
  <c r="G84" i="13"/>
  <c r="F84" i="13"/>
  <c r="G83" i="13"/>
  <c r="F83" i="13"/>
  <c r="G82" i="13"/>
  <c r="F82" i="13"/>
  <c r="G81" i="13"/>
  <c r="F80" i="13"/>
  <c r="G77" i="13"/>
  <c r="G76" i="13"/>
  <c r="G75" i="13"/>
  <c r="G74" i="13"/>
  <c r="G73" i="13"/>
  <c r="G72" i="13"/>
  <c r="E72" i="13"/>
  <c r="G71" i="13"/>
  <c r="G70" i="13"/>
  <c r="G69" i="13"/>
  <c r="E69" i="13"/>
  <c r="F69" i="13"/>
  <c r="G68" i="13"/>
  <c r="E68" i="13"/>
  <c r="G67" i="13"/>
  <c r="G66" i="13"/>
  <c r="G65" i="13"/>
  <c r="G64" i="13"/>
  <c r="G63" i="13"/>
  <c r="G62" i="13"/>
  <c r="G61" i="13"/>
  <c r="G60" i="13"/>
  <c r="G59" i="13"/>
  <c r="E59" i="13"/>
  <c r="F59" i="13"/>
  <c r="G58" i="13"/>
  <c r="G57" i="13"/>
  <c r="G56" i="13"/>
  <c r="E56" i="13"/>
  <c r="G55" i="13"/>
  <c r="E55" i="13"/>
  <c r="F55" i="13"/>
  <c r="G54" i="13"/>
  <c r="G53" i="13"/>
  <c r="G52" i="13"/>
  <c r="G51" i="13"/>
  <c r="G50" i="13"/>
  <c r="G49" i="13"/>
  <c r="G48" i="13"/>
  <c r="G47" i="13"/>
  <c r="G46" i="13"/>
  <c r="G45" i="13"/>
  <c r="F45" i="13"/>
  <c r="F44" i="13"/>
  <c r="G42" i="13"/>
  <c r="G41" i="13"/>
  <c r="G40" i="13"/>
  <c r="G39" i="13"/>
  <c r="G38" i="13"/>
  <c r="G37" i="13"/>
  <c r="G36" i="13"/>
  <c r="G35" i="13"/>
  <c r="G34" i="13"/>
  <c r="G33" i="13"/>
  <c r="E33" i="13"/>
  <c r="G32" i="13"/>
  <c r="E32" i="13"/>
  <c r="G31" i="13"/>
  <c r="G30" i="13"/>
  <c r="G29" i="13"/>
  <c r="G28" i="13"/>
  <c r="G27" i="13"/>
  <c r="G26" i="13"/>
  <c r="G25" i="13"/>
  <c r="G24" i="13"/>
  <c r="G23" i="13"/>
  <c r="G22" i="13"/>
  <c r="E22" i="13"/>
  <c r="G21" i="13"/>
  <c r="G20" i="13"/>
  <c r="G19" i="13"/>
  <c r="G18" i="13"/>
  <c r="G17" i="13"/>
  <c r="E17" i="13"/>
  <c r="G16" i="13"/>
  <c r="E16" i="13"/>
  <c r="G15" i="13"/>
  <c r="G14" i="13"/>
  <c r="G13" i="13"/>
  <c r="G12" i="13"/>
  <c r="G11" i="13"/>
  <c r="G10" i="13"/>
  <c r="G9" i="13"/>
  <c r="E9" i="13"/>
  <c r="G8" i="13"/>
  <c r="C43" i="13"/>
  <c r="AS5" i="13"/>
  <c r="AS6" i="13"/>
  <c r="AN5" i="13"/>
  <c r="AL5" i="13"/>
  <c r="AL6" i="13"/>
  <c r="AI5" i="13"/>
  <c r="AH5" i="13"/>
  <c r="AE5" i="13"/>
  <c r="AD5" i="13"/>
  <c r="Z1" i="13"/>
  <c r="U5" i="13"/>
  <c r="T6" i="13"/>
  <c r="R5" i="13"/>
  <c r="Q5" i="13"/>
  <c r="P5" i="13"/>
  <c r="O5" i="13"/>
  <c r="N5" i="13"/>
  <c r="M5" i="13"/>
  <c r="L5" i="13"/>
  <c r="K5" i="13"/>
  <c r="J5" i="13"/>
  <c r="I5" i="13"/>
  <c r="H5" i="13"/>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E16" i="10"/>
  <c r="E17" i="10"/>
  <c r="E22" i="10"/>
  <c r="E32" i="10"/>
  <c r="E33" i="10"/>
  <c r="X13" i="5"/>
  <c r="X12" i="5"/>
  <c r="X34" i="5" s="1"/>
  <c r="X11" i="5"/>
  <c r="V19" i="5"/>
  <c r="V12" i="5"/>
  <c r="V11" i="5"/>
  <c r="V34" i="5"/>
  <c r="W11" i="5"/>
  <c r="W19" i="5"/>
  <c r="N11" i="5"/>
  <c r="N34" i="5"/>
  <c r="R11" i="5"/>
  <c r="R34" i="5"/>
  <c r="Y8" i="5"/>
  <c r="Y9" i="5"/>
  <c r="Y10" i="5"/>
  <c r="Y11" i="5"/>
  <c r="Y14" i="5"/>
  <c r="Y15" i="5"/>
  <c r="Y16" i="5"/>
  <c r="Y17" i="5"/>
  <c r="Y18" i="5"/>
  <c r="Y19" i="5"/>
  <c r="Y20" i="5"/>
  <c r="Y21" i="5"/>
  <c r="Y22" i="5"/>
  <c r="Y23" i="5"/>
  <c r="Y24" i="5"/>
  <c r="Y25" i="5"/>
  <c r="Y26" i="5"/>
  <c r="Y27" i="5"/>
  <c r="Y28" i="5"/>
  <c r="Y29" i="5"/>
  <c r="Y30" i="5"/>
  <c r="Y31" i="5"/>
  <c r="Y32" i="5"/>
  <c r="Y33" i="5"/>
  <c r="Y7" i="5"/>
  <c r="X19" i="5"/>
  <c r="AG6" i="13"/>
  <c r="F17" i="13"/>
  <c r="F16" i="13"/>
  <c r="F68" i="13"/>
  <c r="H6" i="13"/>
  <c r="F9" i="13"/>
  <c r="F33" i="13"/>
  <c r="F56" i="13"/>
  <c r="F72" i="13"/>
  <c r="F112" i="13"/>
  <c r="F118" i="13"/>
  <c r="AB6" i="13"/>
  <c r="AB7" i="13"/>
  <c r="G5" i="13"/>
  <c r="F85" i="13"/>
  <c r="F89" i="13"/>
  <c r="F93" i="13"/>
  <c r="W6" i="13"/>
  <c r="T7" i="13"/>
  <c r="F32" i="13"/>
  <c r="F111" i="13"/>
  <c r="C79" i="13"/>
  <c r="C7" i="13"/>
  <c r="F81" i="13"/>
  <c r="F122" i="13"/>
  <c r="AO6" i="13"/>
  <c r="AL7" i="13"/>
  <c r="E1" i="13"/>
  <c r="F123" i="13"/>
  <c r="F124" i="13"/>
  <c r="Z183" i="7"/>
  <c r="D131" i="7"/>
  <c r="Z174" i="7"/>
  <c r="Z116" i="7"/>
  <c r="AC116" i="7" s="1"/>
  <c r="D49" i="2" s="1"/>
  <c r="C73" i="10" s="1"/>
  <c r="Z112" i="7"/>
  <c r="Z102" i="7"/>
  <c r="Z98" i="7"/>
  <c r="Z91" i="7"/>
  <c r="Z89" i="7"/>
  <c r="Z87" i="7"/>
  <c r="Z83" i="7"/>
  <c r="Z80" i="7"/>
  <c r="AC80" i="7" s="1"/>
  <c r="D15" i="2" s="1"/>
  <c r="Z79" i="7"/>
  <c r="Z75" i="7"/>
  <c r="Z72" i="7"/>
  <c r="AC72" i="7" s="1"/>
  <c r="Z63" i="7"/>
  <c r="Z55" i="7"/>
  <c r="Z54" i="7"/>
  <c r="Z35" i="7"/>
  <c r="Z30" i="7"/>
  <c r="AC30" i="7" s="1"/>
  <c r="D23" i="1" s="1"/>
  <c r="Z24" i="7"/>
  <c r="AC24" i="7" s="1"/>
  <c r="D19" i="1" s="1"/>
  <c r="Z20" i="7"/>
  <c r="Z19" i="7"/>
  <c r="AC19" i="7" s="1"/>
  <c r="Z18" i="7"/>
  <c r="Z16" i="7"/>
  <c r="Z11" i="7"/>
  <c r="Z10" i="7"/>
  <c r="AC10" i="7" s="1"/>
  <c r="Z185" i="7"/>
  <c r="Z184" i="7"/>
  <c r="Z181" i="7"/>
  <c r="Z180" i="7"/>
  <c r="Z176" i="7"/>
  <c r="Z165" i="7"/>
  <c r="Z88" i="7"/>
  <c r="Z62" i="7"/>
  <c r="AC62" i="7" s="1"/>
  <c r="Z42" i="7"/>
  <c r="Z36" i="7"/>
  <c r="Z29" i="7"/>
  <c r="Z28" i="7"/>
  <c r="AC28" i="7" s="1"/>
  <c r="C254" i="12"/>
  <c r="B259" i="12"/>
  <c r="C256" i="12"/>
  <c r="B240" i="12"/>
  <c r="E265" i="12"/>
  <c r="E266" i="12"/>
  <c r="E267" i="12"/>
  <c r="E268" i="12"/>
  <c r="Z8" i="7"/>
  <c r="Z9" i="7"/>
  <c r="Z33" i="7"/>
  <c r="Z37" i="7"/>
  <c r="AC37" i="7" s="1"/>
  <c r="Z61" i="7"/>
  <c r="AC61" i="7" s="1"/>
  <c r="D41" i="1" s="1"/>
  <c r="Z70" i="7"/>
  <c r="Z73" i="7"/>
  <c r="Z74" i="7"/>
  <c r="AC74" i="7" s="1"/>
  <c r="D9" i="2" s="1"/>
  <c r="D47" i="13" s="1"/>
  <c r="E47" i="13" s="1"/>
  <c r="F47" i="13" s="1"/>
  <c r="Z81" i="7"/>
  <c r="AC81" i="7" s="1"/>
  <c r="Z82" i="7"/>
  <c r="Z90" i="7"/>
  <c r="Z95" i="7"/>
  <c r="Z97" i="7"/>
  <c r="AC97" i="7" s="1"/>
  <c r="Z99" i="7"/>
  <c r="AC99" i="7" s="1"/>
  <c r="Z101" i="7"/>
  <c r="Z103" i="7"/>
  <c r="Z105" i="7"/>
  <c r="AC105" i="7" s="1"/>
  <c r="D39" i="2" s="1"/>
  <c r="Z108" i="7"/>
  <c r="AC108" i="7" s="1"/>
  <c r="Z109" i="7"/>
  <c r="Z111" i="7"/>
  <c r="AC111" i="7" s="1"/>
  <c r="Z113" i="7"/>
  <c r="AC113" i="7" s="1"/>
  <c r="Z115" i="7"/>
  <c r="Z117" i="7"/>
  <c r="Z119" i="7"/>
  <c r="Z122" i="7"/>
  <c r="AC122" i="7" s="1"/>
  <c r="D55" i="2" s="1"/>
  <c r="Z125" i="7"/>
  <c r="Z162" i="7"/>
  <c r="Z164" i="7"/>
  <c r="Z170" i="7"/>
  <c r="Z173" i="7"/>
  <c r="Z175" i="7"/>
  <c r="Z177" i="7"/>
  <c r="Z178" i="7"/>
  <c r="Z182" i="7"/>
  <c r="Z186" i="7"/>
  <c r="C257" i="12"/>
  <c r="C258" i="12"/>
  <c r="C255" i="12"/>
  <c r="Z34" i="7"/>
  <c r="D126" i="7"/>
  <c r="D156" i="7"/>
  <c r="D159" i="7"/>
  <c r="D161" i="7"/>
  <c r="C240" i="12"/>
  <c r="C259" i="12"/>
  <c r="C291" i="12"/>
  <c r="D163" i="7"/>
  <c r="D166" i="7"/>
  <c r="D171" i="7"/>
  <c r="D179" i="7"/>
  <c r="D187" i="7"/>
  <c r="C299" i="12"/>
  <c r="C298" i="12"/>
  <c r="C297" i="12"/>
  <c r="C296" i="12"/>
  <c r="C441" i="12"/>
  <c r="B300" i="12"/>
  <c r="B441" i="12"/>
  <c r="D190" i="7"/>
  <c r="D196" i="12"/>
  <c r="C196" i="12"/>
  <c r="B196" i="12"/>
  <c r="E269" i="12"/>
  <c r="D189" i="7"/>
  <c r="B460" i="12"/>
  <c r="C460" i="12"/>
  <c r="C497" i="12"/>
  <c r="B497" i="12"/>
  <c r="C454" i="12"/>
  <c r="B454" i="12"/>
  <c r="C312" i="12"/>
  <c r="B312" i="12"/>
  <c r="B171" i="12"/>
  <c r="B170" i="12"/>
  <c r="C170" i="12"/>
  <c r="E169" i="12"/>
  <c r="E168" i="12"/>
  <c r="D168" i="12"/>
  <c r="C168" i="12"/>
  <c r="B168" i="12"/>
  <c r="E167" i="12"/>
  <c r="E166" i="12"/>
  <c r="D166" i="12"/>
  <c r="C166" i="12"/>
  <c r="B166" i="12"/>
  <c r="G91" i="12"/>
  <c r="D91" i="12"/>
  <c r="F92" i="12"/>
  <c r="E92" i="12"/>
  <c r="C92" i="12"/>
  <c r="B92" i="12"/>
  <c r="B154" i="12"/>
  <c r="B153" i="12"/>
  <c r="B152" i="12"/>
  <c r="B151" i="12"/>
  <c r="C150" i="12"/>
  <c r="E149" i="12"/>
  <c r="E148" i="12"/>
  <c r="E147" i="12"/>
  <c r="E146" i="12"/>
  <c r="D145" i="12"/>
  <c r="C145" i="12"/>
  <c r="B145" i="12"/>
  <c r="E144" i="12"/>
  <c r="E143" i="12"/>
  <c r="E142" i="12"/>
  <c r="E141" i="12"/>
  <c r="E151" i="12"/>
  <c r="D140" i="12"/>
  <c r="C140" i="12"/>
  <c r="B140" i="12"/>
  <c r="D117" i="12"/>
  <c r="F107" i="12"/>
  <c r="E107" i="12"/>
  <c r="C107" i="12"/>
  <c r="B107" i="12"/>
  <c r="G106" i="12"/>
  <c r="D106" i="12"/>
  <c r="G105" i="12"/>
  <c r="D105" i="12"/>
  <c r="E152" i="12"/>
  <c r="E171" i="12"/>
  <c r="E170" i="12"/>
  <c r="G107" i="12"/>
  <c r="E154" i="12"/>
  <c r="E145" i="12"/>
  <c r="E153" i="12"/>
  <c r="B150" i="12"/>
  <c r="E140" i="12"/>
  <c r="D107" i="12"/>
  <c r="E117" i="12"/>
  <c r="C300" i="12"/>
  <c r="E150" i="12"/>
  <c r="C527" i="12"/>
  <c r="C490" i="12"/>
  <c r="B490" i="12"/>
  <c r="C483" i="12"/>
  <c r="B483" i="12"/>
  <c r="C473" i="12"/>
  <c r="B473" i="12"/>
  <c r="C467" i="12"/>
  <c r="B467" i="12"/>
  <c r="C434" i="12"/>
  <c r="B434" i="12"/>
  <c r="C416" i="12"/>
  <c r="B416" i="12"/>
  <c r="C401" i="12"/>
  <c r="B401" i="12"/>
  <c r="C381" i="12"/>
  <c r="B381" i="12"/>
  <c r="D346" i="12"/>
  <c r="C346" i="12"/>
  <c r="B346" i="12"/>
  <c r="E345" i="12"/>
  <c r="E346" i="12"/>
  <c r="C341" i="12"/>
  <c r="B341" i="12"/>
  <c r="C320" i="12"/>
  <c r="B320" i="12"/>
  <c r="C305" i="12"/>
  <c r="B305" i="12"/>
  <c r="C282" i="12"/>
  <c r="B282" i="12"/>
  <c r="D270" i="12"/>
  <c r="C270" i="12"/>
  <c r="B270" i="12"/>
  <c r="E270" i="12"/>
  <c r="C220" i="12"/>
  <c r="B220" i="12"/>
  <c r="C213" i="12"/>
  <c r="B213" i="12"/>
  <c r="C207" i="12"/>
  <c r="B207" i="12"/>
  <c r="C201" i="12"/>
  <c r="B201" i="12"/>
  <c r="E195" i="12"/>
  <c r="E196" i="12"/>
  <c r="B190" i="12"/>
  <c r="B189" i="12"/>
  <c r="D188" i="12"/>
  <c r="C188" i="12"/>
  <c r="E187" i="12"/>
  <c r="E186" i="12"/>
  <c r="D185" i="12"/>
  <c r="C185" i="12"/>
  <c r="B185" i="12"/>
  <c r="E184" i="12"/>
  <c r="E183" i="12"/>
  <c r="D182" i="12"/>
  <c r="C182" i="12"/>
  <c r="B182" i="12"/>
  <c r="B135" i="12"/>
  <c r="B134" i="12"/>
  <c r="C134" i="12"/>
  <c r="E133" i="12"/>
  <c r="E132" i="12"/>
  <c r="D132" i="12"/>
  <c r="C132" i="12"/>
  <c r="B132" i="12"/>
  <c r="E131" i="12"/>
  <c r="E130" i="12"/>
  <c r="D130" i="12"/>
  <c r="C130" i="12"/>
  <c r="B130" i="12"/>
  <c r="C97" i="12"/>
  <c r="B97" i="12"/>
  <c r="G90" i="12"/>
  <c r="G92" i="12"/>
  <c r="D90" i="12"/>
  <c r="D92" i="12"/>
  <c r="B56" i="12"/>
  <c r="D47" i="12"/>
  <c r="E46" i="12"/>
  <c r="B47" i="12"/>
  <c r="C55" i="12"/>
  <c r="B39" i="12"/>
  <c r="C13" i="12"/>
  <c r="B13" i="12"/>
  <c r="C6" i="12"/>
  <c r="B6" i="12"/>
  <c r="AB186" i="7"/>
  <c r="AA186" i="7"/>
  <c r="AB165" i="7"/>
  <c r="AA165" i="7"/>
  <c r="AB162" i="7"/>
  <c r="AA162" i="7"/>
  <c r="AB125" i="7"/>
  <c r="AA125" i="7"/>
  <c r="AB122" i="7"/>
  <c r="AA122" i="7"/>
  <c r="AB119" i="7"/>
  <c r="AA119" i="7"/>
  <c r="AB117" i="7"/>
  <c r="AA117" i="7"/>
  <c r="AB116" i="7"/>
  <c r="AA116" i="7"/>
  <c r="AB115" i="7"/>
  <c r="AA115" i="7"/>
  <c r="AB113" i="7"/>
  <c r="AA113" i="7"/>
  <c r="AB112" i="7"/>
  <c r="AA112" i="7"/>
  <c r="AB111" i="7"/>
  <c r="AA111" i="7"/>
  <c r="AB109" i="7"/>
  <c r="AA109" i="7"/>
  <c r="AB108" i="7"/>
  <c r="AA108" i="7"/>
  <c r="AB105" i="7"/>
  <c r="AA105" i="7"/>
  <c r="AB103" i="7"/>
  <c r="AA103" i="7"/>
  <c r="AB102" i="7"/>
  <c r="AA102" i="7"/>
  <c r="AB101" i="7"/>
  <c r="AA101" i="7"/>
  <c r="AB99" i="7"/>
  <c r="AA99" i="7"/>
  <c r="AB98" i="7"/>
  <c r="AA98" i="7"/>
  <c r="AB97" i="7"/>
  <c r="AA97" i="7"/>
  <c r="AB95" i="7"/>
  <c r="AA95" i="7"/>
  <c r="AB91" i="7"/>
  <c r="AA91" i="7"/>
  <c r="AB90" i="7"/>
  <c r="AA90" i="7"/>
  <c r="AB89" i="7"/>
  <c r="AA89" i="7"/>
  <c r="AB88" i="7"/>
  <c r="AA88" i="7"/>
  <c r="AB87" i="7"/>
  <c r="AA87" i="7"/>
  <c r="AB83" i="7"/>
  <c r="AA83" i="7"/>
  <c r="AB82" i="7"/>
  <c r="AA82" i="7"/>
  <c r="AB81" i="7"/>
  <c r="AA81" i="7"/>
  <c r="AB80" i="7"/>
  <c r="AA80" i="7"/>
  <c r="AB79" i="7"/>
  <c r="AA79" i="7"/>
  <c r="AB75" i="7"/>
  <c r="AA75" i="7"/>
  <c r="AB74" i="7"/>
  <c r="AA74" i="7"/>
  <c r="AB73" i="7"/>
  <c r="AA73" i="7"/>
  <c r="AB72" i="7"/>
  <c r="AA72" i="7"/>
  <c r="AB70" i="7"/>
  <c r="AA70" i="7"/>
  <c r="AB63" i="7"/>
  <c r="AA63" i="7"/>
  <c r="AB62" i="7"/>
  <c r="AA62" i="7"/>
  <c r="AB61" i="7"/>
  <c r="AA61" i="7"/>
  <c r="AB55" i="7"/>
  <c r="AA55" i="7"/>
  <c r="AB54" i="7"/>
  <c r="AA54" i="7"/>
  <c r="AB42" i="7"/>
  <c r="AA42" i="7"/>
  <c r="AB37" i="7"/>
  <c r="AA37" i="7"/>
  <c r="AB36" i="7"/>
  <c r="AA36" i="7"/>
  <c r="AB35" i="7"/>
  <c r="AA35" i="7"/>
  <c r="AB34" i="7"/>
  <c r="AA34" i="7"/>
  <c r="AB33" i="7"/>
  <c r="AA33" i="7"/>
  <c r="AB30" i="7"/>
  <c r="AA30" i="7"/>
  <c r="AB29" i="7"/>
  <c r="AA29" i="7"/>
  <c r="AB28" i="7"/>
  <c r="AA28" i="7"/>
  <c r="AB24" i="7"/>
  <c r="AA24" i="7"/>
  <c r="AB20" i="7"/>
  <c r="AA20" i="7"/>
  <c r="AB19" i="7"/>
  <c r="AA19" i="7"/>
  <c r="AB18" i="7"/>
  <c r="AA18" i="7"/>
  <c r="AB16" i="7"/>
  <c r="AA16" i="7"/>
  <c r="AB11" i="7"/>
  <c r="AA11" i="7"/>
  <c r="AB10" i="7"/>
  <c r="AA10" i="7"/>
  <c r="AB9" i="7"/>
  <c r="AA9" i="7"/>
  <c r="AB8" i="7"/>
  <c r="AA8" i="7"/>
  <c r="A2" i="5"/>
  <c r="A2" i="4"/>
  <c r="A3" i="5"/>
  <c r="A3" i="4"/>
  <c r="A3" i="3"/>
  <c r="A3" i="2"/>
  <c r="A2" i="2"/>
  <c r="E182" i="12"/>
  <c r="E189" i="12"/>
  <c r="E135" i="12"/>
  <c r="E134" i="12"/>
  <c r="E45" i="12"/>
  <c r="E47" i="12"/>
  <c r="E185" i="12"/>
  <c r="B188" i="12"/>
  <c r="C36" i="12"/>
  <c r="C35" i="12"/>
  <c r="C37" i="12"/>
  <c r="C82" i="12"/>
  <c r="C81" i="12"/>
  <c r="C38" i="12"/>
  <c r="C52" i="12"/>
  <c r="C51" i="12"/>
  <c r="C46" i="12"/>
  <c r="C53" i="12"/>
  <c r="C78" i="12"/>
  <c r="C34" i="12"/>
  <c r="C45" i="12"/>
  <c r="C54" i="12"/>
  <c r="C79" i="12"/>
  <c r="E190" i="12"/>
  <c r="B518" i="12"/>
  <c r="F116" i="10"/>
  <c r="F115" i="10"/>
  <c r="B512" i="12"/>
  <c r="F110" i="10"/>
  <c r="F109" i="10"/>
  <c r="F108" i="10"/>
  <c r="B507" i="12"/>
  <c r="F104" i="10"/>
  <c r="G97" i="10"/>
  <c r="G96" i="10"/>
  <c r="F96" i="10"/>
  <c r="G95" i="10"/>
  <c r="G94" i="10"/>
  <c r="G93" i="10"/>
  <c r="G92" i="10"/>
  <c r="G91" i="10"/>
  <c r="G90" i="10"/>
  <c r="G89" i="10"/>
  <c r="G88" i="10"/>
  <c r="G87" i="10"/>
  <c r="G86" i="10"/>
  <c r="G85" i="10"/>
  <c r="G84" i="10"/>
  <c r="G83" i="10"/>
  <c r="G82" i="10"/>
  <c r="G81" i="10"/>
  <c r="F80" i="10"/>
  <c r="E72" i="10"/>
  <c r="E69" i="10"/>
  <c r="F69" i="10"/>
  <c r="E68" i="10"/>
  <c r="F68" i="10"/>
  <c r="E59" i="10"/>
  <c r="E56" i="10"/>
  <c r="E55" i="10"/>
  <c r="F45" i="10"/>
  <c r="F44" i="10"/>
  <c r="F17" i="10"/>
  <c r="F16" i="10"/>
  <c r="G9" i="10"/>
  <c r="E9" i="10"/>
  <c r="G8" i="10"/>
  <c r="R5" i="10"/>
  <c r="Q5" i="10"/>
  <c r="P5" i="10"/>
  <c r="O5" i="10"/>
  <c r="N5" i="10"/>
  <c r="M5" i="10"/>
  <c r="L5" i="10"/>
  <c r="K5" i="10"/>
  <c r="J5" i="10"/>
  <c r="I5" i="10"/>
  <c r="H5" i="10"/>
  <c r="Z170" i="9"/>
  <c r="Z164" i="9"/>
  <c r="AC164" i="9" s="1"/>
  <c r="Z162" i="9"/>
  <c r="E131" i="9"/>
  <c r="E126" i="9"/>
  <c r="E156" i="9" s="1"/>
  <c r="E159" i="9" s="1"/>
  <c r="E161" i="9" s="1"/>
  <c r="Z125" i="9"/>
  <c r="E121" i="9"/>
  <c r="E123" i="9"/>
  <c r="Z109" i="9"/>
  <c r="Z108" i="9"/>
  <c r="E106" i="9"/>
  <c r="E92" i="9"/>
  <c r="Z83" i="9"/>
  <c r="Z70" i="9"/>
  <c r="AB68" i="9"/>
  <c r="E64" i="9"/>
  <c r="E60" i="9"/>
  <c r="Z60" i="9" s="1"/>
  <c r="E53" i="9"/>
  <c r="Z53" i="9" s="1"/>
  <c r="E50" i="9"/>
  <c r="E46" i="9"/>
  <c r="E40" i="9"/>
  <c r="Z40" i="9" s="1"/>
  <c r="E27" i="9"/>
  <c r="Z27" i="9" s="1"/>
  <c r="E23" i="9"/>
  <c r="E15" i="9"/>
  <c r="AC186" i="7"/>
  <c r="AC185" i="7"/>
  <c r="AC184" i="7"/>
  <c r="AC183" i="7"/>
  <c r="AC182" i="7"/>
  <c r="AC181" i="7"/>
  <c r="AC180" i="7"/>
  <c r="AC178" i="7"/>
  <c r="AC177" i="7"/>
  <c r="AC176" i="7"/>
  <c r="AC175" i="7"/>
  <c r="AC174" i="7"/>
  <c r="AC173" i="7"/>
  <c r="AC165" i="7"/>
  <c r="AC164" i="7"/>
  <c r="Z131" i="7"/>
  <c r="Z126" i="7"/>
  <c r="Z123" i="7"/>
  <c r="Z121" i="7"/>
  <c r="AC115" i="7"/>
  <c r="Z106" i="7"/>
  <c r="AC103" i="7"/>
  <c r="D37" i="2" s="1"/>
  <c r="C65" i="10" s="1"/>
  <c r="AC102" i="7"/>
  <c r="AC101" i="7"/>
  <c r="D35" i="2" s="1"/>
  <c r="AA92" i="7"/>
  <c r="Z92" i="7"/>
  <c r="AC91" i="7"/>
  <c r="D26" i="2" s="1"/>
  <c r="D58" i="13" s="1"/>
  <c r="E58" i="13" s="1"/>
  <c r="F58" i="13" s="1"/>
  <c r="AC90" i="7"/>
  <c r="AC89" i="7"/>
  <c r="AC88" i="7"/>
  <c r="AC87" i="7"/>
  <c r="AC83" i="7"/>
  <c r="AC82" i="7"/>
  <c r="D17" i="2" s="1"/>
  <c r="AC79" i="7"/>
  <c r="D14" i="2" s="1"/>
  <c r="AC75" i="7"/>
  <c r="D10" i="2" s="1"/>
  <c r="AC73" i="7"/>
  <c r="AB92" i="7"/>
  <c r="Z64" i="7"/>
  <c r="AC63" i="7"/>
  <c r="Z60" i="7"/>
  <c r="AC54" i="7"/>
  <c r="D37" i="1" s="1"/>
  <c r="D34" i="13" s="1"/>
  <c r="E34" i="13" s="1"/>
  <c r="F34" i="13" s="1"/>
  <c r="Z53" i="7"/>
  <c r="Z50" i="7"/>
  <c r="Z46" i="7"/>
  <c r="AC42" i="7"/>
  <c r="Z40" i="7"/>
  <c r="AC36" i="7"/>
  <c r="AB68" i="7"/>
  <c r="AC33" i="7"/>
  <c r="AC29" i="7"/>
  <c r="D22" i="1" s="1"/>
  <c r="Z27" i="7"/>
  <c r="AB32" i="7"/>
  <c r="Z23" i="7"/>
  <c r="AC18" i="7"/>
  <c r="D15" i="1" s="1"/>
  <c r="AA32" i="7"/>
  <c r="AC11" i="7"/>
  <c r="D10" i="1" s="1"/>
  <c r="AC9" i="7"/>
  <c r="AC8" i="7"/>
  <c r="M33" i="5"/>
  <c r="M32" i="5"/>
  <c r="M31" i="5"/>
  <c r="W30" i="5"/>
  <c r="V30" i="5"/>
  <c r="U30" i="5"/>
  <c r="T30" i="5"/>
  <c r="S30" i="5"/>
  <c r="R30" i="5"/>
  <c r="Q30" i="5"/>
  <c r="P30" i="5"/>
  <c r="O30" i="5"/>
  <c r="N30" i="5"/>
  <c r="K30" i="5"/>
  <c r="J30" i="5"/>
  <c r="I30" i="5"/>
  <c r="H30" i="5"/>
  <c r="G30" i="5"/>
  <c r="M30" i="5"/>
  <c r="F30" i="5"/>
  <c r="E30" i="5"/>
  <c r="D30" i="5"/>
  <c r="C30" i="5"/>
  <c r="B30" i="5"/>
  <c r="M29" i="5"/>
  <c r="M28" i="5"/>
  <c r="M27" i="5"/>
  <c r="M26" i="5"/>
  <c r="M25" i="5"/>
  <c r="M24" i="5"/>
  <c r="W23" i="5"/>
  <c r="V23" i="5"/>
  <c r="U23" i="5"/>
  <c r="T23" i="5"/>
  <c r="S23" i="5"/>
  <c r="R23" i="5"/>
  <c r="Q23" i="5"/>
  <c r="P23" i="5"/>
  <c r="O23" i="5"/>
  <c r="N23" i="5"/>
  <c r="K23" i="5"/>
  <c r="J23" i="5"/>
  <c r="I23" i="5"/>
  <c r="H23" i="5"/>
  <c r="H12" i="5"/>
  <c r="G23" i="5"/>
  <c r="F23" i="5"/>
  <c r="E23" i="5"/>
  <c r="D23" i="5"/>
  <c r="D12" i="5"/>
  <c r="C23" i="5"/>
  <c r="B23" i="5"/>
  <c r="M22" i="5"/>
  <c r="U19" i="5"/>
  <c r="T19" i="5"/>
  <c r="S19" i="5"/>
  <c r="R19" i="5"/>
  <c r="Q19" i="5"/>
  <c r="P19" i="5"/>
  <c r="O19" i="5"/>
  <c r="N19" i="5"/>
  <c r="I19" i="5"/>
  <c r="H19" i="5"/>
  <c r="G19" i="5"/>
  <c r="F19" i="5"/>
  <c r="E19" i="5"/>
  <c r="D19" i="5"/>
  <c r="C19" i="5"/>
  <c r="B19" i="5"/>
  <c r="M18" i="5"/>
  <c r="M17" i="5"/>
  <c r="M16" i="5"/>
  <c r="M15" i="5"/>
  <c r="W14" i="5"/>
  <c r="V14" i="5"/>
  <c r="U14" i="5"/>
  <c r="T14" i="5"/>
  <c r="T12" i="5"/>
  <c r="S14" i="5"/>
  <c r="R14" i="5"/>
  <c r="R12" i="5"/>
  <c r="Q14" i="5"/>
  <c r="P14" i="5"/>
  <c r="O14" i="5"/>
  <c r="N14" i="5"/>
  <c r="N12" i="5"/>
  <c r="K14" i="5"/>
  <c r="J14" i="5"/>
  <c r="I14" i="5"/>
  <c r="H14" i="5"/>
  <c r="G14" i="5"/>
  <c r="G12" i="5"/>
  <c r="F14" i="5"/>
  <c r="E14" i="5"/>
  <c r="E12" i="5"/>
  <c r="D14" i="5"/>
  <c r="C14" i="5"/>
  <c r="C12" i="5"/>
  <c r="B14" i="5"/>
  <c r="I12" i="5"/>
  <c r="U11" i="5"/>
  <c r="T11" i="5"/>
  <c r="S11" i="5"/>
  <c r="Q11" i="5"/>
  <c r="P11" i="5"/>
  <c r="O11" i="5"/>
  <c r="M9" i="5"/>
  <c r="M8" i="5"/>
  <c r="D52" i="3"/>
  <c r="C52" i="3"/>
  <c r="C48" i="3"/>
  <c r="C47" i="3"/>
  <c r="D49" i="3"/>
  <c r="D48" i="3"/>
  <c r="D47" i="3"/>
  <c r="C49" i="3"/>
  <c r="M23" i="5"/>
  <c r="U12" i="5"/>
  <c r="O12" i="5"/>
  <c r="O34" i="5"/>
  <c r="C7" i="5"/>
  <c r="C11" i="5"/>
  <c r="U34" i="5"/>
  <c r="I7" i="5"/>
  <c r="I11" i="5"/>
  <c r="I34" i="5"/>
  <c r="F12" i="5"/>
  <c r="E188" i="12"/>
  <c r="F33" i="10"/>
  <c r="AS6" i="10"/>
  <c r="F55" i="10"/>
  <c r="Z1" i="10"/>
  <c r="F59" i="10"/>
  <c r="F56" i="10"/>
  <c r="AO6" i="10"/>
  <c r="C39" i="12"/>
  <c r="C83" i="12"/>
  <c r="C47" i="12"/>
  <c r="C56" i="12"/>
  <c r="D7" i="1"/>
  <c r="D71" i="13"/>
  <c r="E71" i="13" s="1"/>
  <c r="F71" i="13" s="1"/>
  <c r="E497" i="12"/>
  <c r="D8" i="1"/>
  <c r="D21" i="1"/>
  <c r="D19" i="13" s="1"/>
  <c r="D29" i="1"/>
  <c r="C24" i="10" s="1"/>
  <c r="D8" i="2"/>
  <c r="D16" i="2"/>
  <c r="D24" i="2"/>
  <c r="D36" i="2"/>
  <c r="D64" i="13" s="1"/>
  <c r="E64" i="13" s="1"/>
  <c r="F64" i="13" s="1"/>
  <c r="D48" i="2"/>
  <c r="E369" i="12"/>
  <c r="I369" i="12"/>
  <c r="E381" i="12"/>
  <c r="E441" i="12"/>
  <c r="E454" i="12"/>
  <c r="E473" i="12"/>
  <c r="D7" i="2"/>
  <c r="D23" i="2"/>
  <c r="E434" i="12"/>
  <c r="E467" i="12"/>
  <c r="D62" i="3"/>
  <c r="D9" i="1"/>
  <c r="C10" i="10" s="1"/>
  <c r="D10" i="13"/>
  <c r="E10" i="13" s="1"/>
  <c r="F10" i="13" s="1"/>
  <c r="D27" i="13"/>
  <c r="E27" i="13"/>
  <c r="F27" i="13" s="1"/>
  <c r="D40" i="13"/>
  <c r="E40" i="13"/>
  <c r="F40" i="13" s="1"/>
  <c r="D50" i="13"/>
  <c r="E50" i="13" s="1"/>
  <c r="F50" i="13" s="1"/>
  <c r="D25" i="2"/>
  <c r="C57" i="10" s="1"/>
  <c r="E401" i="12"/>
  <c r="E483" i="12"/>
  <c r="D16" i="1"/>
  <c r="D33" i="1"/>
  <c r="C28" i="10" s="1"/>
  <c r="D41" i="13"/>
  <c r="E41" i="13" s="1"/>
  <c r="F41" i="13" s="1"/>
  <c r="D18" i="2"/>
  <c r="D22" i="2"/>
  <c r="E416" i="12"/>
  <c r="E460" i="12"/>
  <c r="E490" i="12"/>
  <c r="Q12" i="5"/>
  <c r="Q34" i="5"/>
  <c r="E7" i="5"/>
  <c r="E11" i="5"/>
  <c r="E34" i="5"/>
  <c r="AB6" i="10"/>
  <c r="AG6" i="10"/>
  <c r="AL6" i="10"/>
  <c r="H6" i="10"/>
  <c r="F32" i="10"/>
  <c r="F72" i="10"/>
  <c r="F112" i="10"/>
  <c r="F118" i="10"/>
  <c r="E107" i="9"/>
  <c r="E124" i="9"/>
  <c r="T6" i="10"/>
  <c r="G5" i="10"/>
  <c r="W6" i="10"/>
  <c r="B12" i="5"/>
  <c r="AC126" i="7"/>
  <c r="F111" i="10"/>
  <c r="F9" i="10"/>
  <c r="F117" i="10"/>
  <c r="AB69" i="7"/>
  <c r="Z15" i="7"/>
  <c r="Z68" i="7"/>
  <c r="AA106" i="7"/>
  <c r="AA107" i="7"/>
  <c r="AC109" i="7"/>
  <c r="AC117" i="7"/>
  <c r="D50" i="2" s="1"/>
  <c r="AC131" i="7"/>
  <c r="AA68" i="7"/>
  <c r="AA69" i="7"/>
  <c r="AC34" i="7"/>
  <c r="D27" i="1" s="1"/>
  <c r="AC16" i="7"/>
  <c r="D13" i="1" s="1"/>
  <c r="AC20" i="7"/>
  <c r="AC35" i="7"/>
  <c r="D28" i="1" s="1"/>
  <c r="AC55" i="7"/>
  <c r="D38" i="1" s="1"/>
  <c r="D35" i="13" s="1"/>
  <c r="E35" i="13" s="1"/>
  <c r="F35" i="13" s="1"/>
  <c r="AC95" i="7"/>
  <c r="D29" i="2" s="1"/>
  <c r="AB106" i="7"/>
  <c r="AB107" i="7"/>
  <c r="AC112" i="7"/>
  <c r="D45" i="2" s="1"/>
  <c r="AC98" i="7"/>
  <c r="D32" i="2" s="1"/>
  <c r="AA121" i="7"/>
  <c r="AA123" i="7"/>
  <c r="AC119" i="7"/>
  <c r="D52" i="2" s="1"/>
  <c r="T34" i="5"/>
  <c r="H7" i="5"/>
  <c r="H11" i="5"/>
  <c r="H34" i="5"/>
  <c r="C34" i="5"/>
  <c r="F7" i="5"/>
  <c r="F11" i="5"/>
  <c r="F34" i="5"/>
  <c r="S12" i="5"/>
  <c r="M14" i="5"/>
  <c r="P12" i="5"/>
  <c r="P34" i="5"/>
  <c r="D7" i="5"/>
  <c r="D11" i="5"/>
  <c r="D34" i="5"/>
  <c r="C34" i="10"/>
  <c r="D57" i="13"/>
  <c r="E57" i="13" s="1"/>
  <c r="F57" i="13" s="1"/>
  <c r="C47" i="10"/>
  <c r="C19" i="10"/>
  <c r="E19" i="13"/>
  <c r="F19" i="13"/>
  <c r="D28" i="13"/>
  <c r="E28" i="13" s="1"/>
  <c r="F28" i="13" s="1"/>
  <c r="E207" i="12"/>
  <c r="E42" i="13"/>
  <c r="F42" i="13" s="1"/>
  <c r="C62" i="10"/>
  <c r="C20" i="10"/>
  <c r="D20" i="13"/>
  <c r="E20" i="13" s="1"/>
  <c r="F20" i="13" s="1"/>
  <c r="D65" i="13"/>
  <c r="E65" i="13" s="1"/>
  <c r="F65" i="13" s="1"/>
  <c r="C369" i="12"/>
  <c r="E282" i="12"/>
  <c r="E97" i="12"/>
  <c r="F122" i="10"/>
  <c r="F124" i="10"/>
  <c r="B517" i="12"/>
  <c r="D369" i="12"/>
  <c r="H369" i="12"/>
  <c r="C42" i="10"/>
  <c r="C71" i="10"/>
  <c r="AB7" i="10"/>
  <c r="AL7" i="10"/>
  <c r="T7" i="10"/>
  <c r="E1" i="10"/>
  <c r="D17" i="1"/>
  <c r="AC156" i="7"/>
  <c r="D33" i="2"/>
  <c r="D46" i="2"/>
  <c r="D44" i="2"/>
  <c r="D30" i="1"/>
  <c r="AA124" i="7"/>
  <c r="D70" i="13"/>
  <c r="E70" i="13" s="1"/>
  <c r="F70" i="13" s="1"/>
  <c r="F123" i="10"/>
  <c r="Z32" i="7"/>
  <c r="Z156" i="7"/>
  <c r="Z107" i="7"/>
  <c r="Z124" i="7"/>
  <c r="S34" i="5"/>
  <c r="C60" i="10"/>
  <c r="C23" i="10"/>
  <c r="D23" i="13"/>
  <c r="E23" i="13" s="1"/>
  <c r="F23" i="13" s="1"/>
  <c r="C25" i="10"/>
  <c r="D25" i="13"/>
  <c r="E25" i="13"/>
  <c r="F25" i="13" s="1"/>
  <c r="D73" i="13"/>
  <c r="E73" i="13"/>
  <c r="F73" i="13" s="1"/>
  <c r="C35" i="10"/>
  <c r="E336" i="12"/>
  <c r="J7" i="5"/>
  <c r="J11" i="5"/>
  <c r="C12" i="10"/>
  <c r="E305" i="12"/>
  <c r="AC159" i="7"/>
  <c r="AB121" i="7"/>
  <c r="AB123" i="7"/>
  <c r="AB124" i="7"/>
  <c r="C70" i="10"/>
  <c r="Z159" i="7"/>
  <c r="Z69" i="7"/>
  <c r="Z189" i="7" s="1"/>
  <c r="B7" i="5"/>
  <c r="B11" i="5"/>
  <c r="B34" i="5"/>
  <c r="G7" i="5"/>
  <c r="Z168" i="9"/>
  <c r="AC168" i="9" s="1"/>
  <c r="AC161" i="7"/>
  <c r="Z161" i="7"/>
  <c r="Z163" i="7"/>
  <c r="G11" i="5"/>
  <c r="AC163" i="7"/>
  <c r="AC166" i="7"/>
  <c r="Z166" i="7"/>
  <c r="G34" i="5"/>
  <c r="AC171" i="7"/>
  <c r="Z171" i="7"/>
  <c r="AC179" i="7"/>
  <c r="Z179" i="7"/>
  <c r="Z187" i="7"/>
  <c r="AC187" i="7"/>
  <c r="Z173" i="9"/>
  <c r="AC173" i="9" s="1"/>
  <c r="Z165" i="9"/>
  <c r="AC165" i="9"/>
  <c r="Z33" i="9"/>
  <c r="Z177" i="9"/>
  <c r="AC177" i="9" s="1"/>
  <c r="Z178" i="9"/>
  <c r="AC178" i="9"/>
  <c r="Z180" i="9"/>
  <c r="Z186" i="9"/>
  <c r="AC186" i="9" s="1"/>
  <c r="Z63" i="9"/>
  <c r="Z181" i="9"/>
  <c r="AC181" i="9"/>
  <c r="Z169" i="9"/>
  <c r="AC169" i="9" s="1"/>
  <c r="Z95" i="9"/>
  <c r="Z64" i="9"/>
  <c r="Z62" i="9"/>
  <c r="Z174" i="9"/>
  <c r="AC174" i="9"/>
  <c r="Z175" i="9"/>
  <c r="Z185" i="9"/>
  <c r="AC185" i="9" s="1"/>
  <c r="Z176" i="9"/>
  <c r="AC176" i="9" s="1"/>
  <c r="Z184" i="9"/>
  <c r="AC184" i="9" s="1"/>
  <c r="Z183" i="9"/>
  <c r="AC183" i="9" s="1"/>
  <c r="Z29" i="9"/>
  <c r="Z89" i="9"/>
  <c r="Z24" i="9"/>
  <c r="Z28" i="9"/>
  <c r="Z115" i="9"/>
  <c r="Z37" i="9"/>
  <c r="Z90" i="9"/>
  <c r="Z88" i="9"/>
  <c r="Z54" i="9"/>
  <c r="Z20" i="9"/>
  <c r="Z79" i="9"/>
  <c r="Z61" i="9"/>
  <c r="Z55" i="9"/>
  <c r="Z9" i="9"/>
  <c r="Z97" i="9"/>
  <c r="Z75" i="9"/>
  <c r="Z113" i="9"/>
  <c r="AC113" i="9" s="1"/>
  <c r="C46" i="2" s="1"/>
  <c r="Z87" i="9"/>
  <c r="Z112" i="9"/>
  <c r="Z81" i="9"/>
  <c r="B354" i="12"/>
  <c r="M10" i="5"/>
  <c r="Z46" i="9"/>
  <c r="Z16" i="9"/>
  <c r="Z99" i="9"/>
  <c r="Z73" i="9"/>
  <c r="AC73" i="9" s="1"/>
  <c r="C8" i="2" s="1"/>
  <c r="Z105" i="9"/>
  <c r="AC105" i="9"/>
  <c r="C39" i="2" s="1"/>
  <c r="D67" i="10" s="1"/>
  <c r="Z116" i="9"/>
  <c r="Z30" i="9"/>
  <c r="Z8" i="9"/>
  <c r="Z103" i="9"/>
  <c r="Z72" i="9"/>
  <c r="Z80" i="9"/>
  <c r="AC80" i="9" s="1"/>
  <c r="C15" i="2" s="1"/>
  <c r="Z98" i="9"/>
  <c r="AC98" i="9"/>
  <c r="C32" i="2" s="1"/>
  <c r="Z18" i="9"/>
  <c r="Z35" i="9"/>
  <c r="Z91" i="9"/>
  <c r="Z111" i="9"/>
  <c r="Z34" i="9"/>
  <c r="AC34" i="9" s="1"/>
  <c r="C27" i="1" s="1"/>
  <c r="Z101" i="9"/>
  <c r="Z36" i="9"/>
  <c r="Z19" i="9"/>
  <c r="Z11" i="9"/>
  <c r="AC11" i="9" s="1"/>
  <c r="C10" i="1" s="1"/>
  <c r="Z82" i="9"/>
  <c r="Z119" i="9"/>
  <c r="AC119" i="9"/>
  <c r="C52" i="2" s="1"/>
  <c r="Z117" i="9"/>
  <c r="Z74" i="9"/>
  <c r="Z42" i="9"/>
  <c r="Z10" i="9"/>
  <c r="Z102" i="9"/>
  <c r="Z92" i="9"/>
  <c r="Z15" i="9"/>
  <c r="D131" i="9"/>
  <c r="D126" i="9"/>
  <c r="Z23" i="9"/>
  <c r="Z106" i="9"/>
  <c r="Z50" i="9"/>
  <c r="B369" i="12"/>
  <c r="Z122" i="9"/>
  <c r="Z123" i="9"/>
  <c r="Z121" i="9"/>
  <c r="D49" i="13" l="1"/>
  <c r="E49" i="13" s="1"/>
  <c r="F49" i="13" s="1"/>
  <c r="E230" i="12"/>
  <c r="C49" i="10"/>
  <c r="E291" i="12"/>
  <c r="C74" i="10"/>
  <c r="D74" i="13"/>
  <c r="E74" i="13" s="1"/>
  <c r="F74" i="13" s="1"/>
  <c r="D63" i="13"/>
  <c r="E63" i="13" s="1"/>
  <c r="F63" i="13" s="1"/>
  <c r="C63" i="10"/>
  <c r="C76" i="10"/>
  <c r="D76" i="13"/>
  <c r="E76" i="13" s="1"/>
  <c r="F76" i="13" s="1"/>
  <c r="C67" i="10"/>
  <c r="D67" i="13"/>
  <c r="E67" i="13" s="1"/>
  <c r="F67" i="13" s="1"/>
  <c r="D31" i="2"/>
  <c r="AC106" i="7"/>
  <c r="C38" i="10"/>
  <c r="D38" i="13"/>
  <c r="E38" i="13" s="1"/>
  <c r="F38" i="13" s="1"/>
  <c r="E13" i="12"/>
  <c r="C11" i="10"/>
  <c r="E13" i="14"/>
  <c r="D11" i="13"/>
  <c r="E11" i="13" s="1"/>
  <c r="F11" i="13" s="1"/>
  <c r="I56" i="14"/>
  <c r="D15" i="13"/>
  <c r="E15" i="13" s="1"/>
  <c r="F15" i="13" s="1"/>
  <c r="C15" i="10"/>
  <c r="G152" i="14"/>
  <c r="D36" i="13"/>
  <c r="E36" i="13" s="1"/>
  <c r="F36" i="13" s="1"/>
  <c r="C36" i="10"/>
  <c r="G171" i="12"/>
  <c r="D6" i="2"/>
  <c r="AC92" i="7"/>
  <c r="D77" i="13"/>
  <c r="E77" i="13" s="1"/>
  <c r="F77" i="13" s="1"/>
  <c r="C77" i="10"/>
  <c r="D51" i="13"/>
  <c r="E51" i="13" s="1"/>
  <c r="F51" i="13" s="1"/>
  <c r="C51" i="10"/>
  <c r="E295" i="14"/>
  <c r="E320" i="12"/>
  <c r="C66" i="10"/>
  <c r="D66" i="13"/>
  <c r="E66" i="13" s="1"/>
  <c r="F66" i="13" s="1"/>
  <c r="D54" i="2"/>
  <c r="D56" i="2" s="1"/>
  <c r="C13" i="10"/>
  <c r="D13" i="13"/>
  <c r="E13" i="13" s="1"/>
  <c r="F13" i="13" s="1"/>
  <c r="G38" i="14"/>
  <c r="G47" i="12"/>
  <c r="D14" i="13"/>
  <c r="E14" i="13" s="1"/>
  <c r="F14" i="13" s="1"/>
  <c r="C14" i="10"/>
  <c r="C30" i="10"/>
  <c r="G150" i="12"/>
  <c r="G131" i="14"/>
  <c r="D30" i="13"/>
  <c r="E30" i="13" s="1"/>
  <c r="F30" i="13" s="1"/>
  <c r="D37" i="13"/>
  <c r="E37" i="13" s="1"/>
  <c r="F37" i="13" s="1"/>
  <c r="C37" i="10"/>
  <c r="G188" i="12"/>
  <c r="G169" i="14"/>
  <c r="AC40" i="7"/>
  <c r="D31" i="1" s="1"/>
  <c r="AC53" i="7"/>
  <c r="D36" i="1" s="1"/>
  <c r="D62" i="13"/>
  <c r="E62" i="13" s="1"/>
  <c r="F62" i="13" s="1"/>
  <c r="E287" i="14"/>
  <c r="E312" i="12"/>
  <c r="Z190" i="7"/>
  <c r="E182" i="14"/>
  <c r="E201" i="12"/>
  <c r="C41" i="10"/>
  <c r="C53" i="10"/>
  <c r="D53" i="13"/>
  <c r="E53" i="13" s="1"/>
  <c r="F53" i="13" s="1"/>
  <c r="G266" i="14"/>
  <c r="C54" i="10"/>
  <c r="E341" i="12"/>
  <c r="E316" i="14"/>
  <c r="R37" i="5"/>
  <c r="AE3" i="7"/>
  <c r="AC121" i="7"/>
  <c r="AC123" i="7" s="1"/>
  <c r="C18" i="10"/>
  <c r="D12" i="13"/>
  <c r="E12" i="13" s="1"/>
  <c r="F12" i="13" s="1"/>
  <c r="C52" i="10"/>
  <c r="G270" i="12"/>
  <c r="C58" i="10"/>
  <c r="E251" i="12"/>
  <c r="D48" i="13"/>
  <c r="E48" i="13" s="1"/>
  <c r="F48" i="13" s="1"/>
  <c r="C48" i="10"/>
  <c r="E220" i="12"/>
  <c r="E311" i="14"/>
  <c r="N37" i="5"/>
  <c r="F346" i="12"/>
  <c r="C75" i="10"/>
  <c r="D6" i="1"/>
  <c r="AC32" i="7"/>
  <c r="G71" i="12"/>
  <c r="E67" i="10"/>
  <c r="F67" i="10" s="1"/>
  <c r="AC190" i="7"/>
  <c r="I92" i="12"/>
  <c r="AD168" i="9"/>
  <c r="D57" i="10"/>
  <c r="E57" i="10" s="1"/>
  <c r="F57" i="10" s="1"/>
  <c r="V37" i="5"/>
  <c r="C27" i="10"/>
  <c r="G196" i="12"/>
  <c r="D24" i="13"/>
  <c r="E24" i="13" s="1"/>
  <c r="F24" i="13" s="1"/>
  <c r="C64" i="10"/>
  <c r="D75" i="13"/>
  <c r="E75" i="13" s="1"/>
  <c r="F75" i="13" s="1"/>
  <c r="D21" i="13"/>
  <c r="E21" i="13" s="1"/>
  <c r="F21" i="13" s="1"/>
  <c r="AC64" i="7"/>
  <c r="D42" i="1" s="1"/>
  <c r="I73" i="14"/>
  <c r="AC46" i="7"/>
  <c r="D34" i="1" s="1"/>
  <c r="G227" i="14"/>
  <c r="G246" i="14"/>
  <c r="G29" i="12"/>
  <c r="D156" i="9"/>
  <c r="D159" i="9" s="1"/>
  <c r="D161" i="9" s="1"/>
  <c r="D124" i="9"/>
  <c r="Z124" i="9" s="1"/>
  <c r="Z107" i="9"/>
  <c r="Z126" i="9"/>
  <c r="Z131" i="9"/>
  <c r="D69" i="9"/>
  <c r="E163" i="9"/>
  <c r="E166" i="9"/>
  <c r="E171" i="9" s="1"/>
  <c r="E179" i="9" s="1"/>
  <c r="E187" i="9" s="1"/>
  <c r="E190" i="9" s="1"/>
  <c r="E68" i="9"/>
  <c r="Z68" i="9" s="1"/>
  <c r="E32" i="9"/>
  <c r="F177" i="14"/>
  <c r="D40" i="10"/>
  <c r="E40" i="10" s="1"/>
  <c r="F40" i="10" s="1"/>
  <c r="F196" i="12"/>
  <c r="D41" i="10"/>
  <c r="AC18" i="9"/>
  <c r="C15" i="1" s="1"/>
  <c r="AC82" i="9"/>
  <c r="C17" i="2" s="1"/>
  <c r="AC89" i="9"/>
  <c r="C24" i="2" s="1"/>
  <c r="AC99" i="9"/>
  <c r="C33" i="2" s="1"/>
  <c r="AC102" i="9"/>
  <c r="C36" i="2" s="1"/>
  <c r="D64" i="10" s="1"/>
  <c r="AC109" i="9"/>
  <c r="AC112" i="9"/>
  <c r="C45" i="2" s="1"/>
  <c r="AC115" i="9"/>
  <c r="AC117" i="9"/>
  <c r="C50" i="2" s="1"/>
  <c r="D74" i="10" s="1"/>
  <c r="AC122" i="9"/>
  <c r="C55" i="2" s="1"/>
  <c r="D76" i="10" s="1"/>
  <c r="E76" i="10" s="1"/>
  <c r="F76" i="10" s="1"/>
  <c r="AA92" i="9"/>
  <c r="AA106" i="9"/>
  <c r="AC172" i="9"/>
  <c r="J20" i="5" s="1"/>
  <c r="K20" i="5" s="1"/>
  <c r="AC147" i="9"/>
  <c r="C26" i="3" s="1"/>
  <c r="AC143" i="9"/>
  <c r="C22" i="3" s="1"/>
  <c r="D434" i="12" s="1"/>
  <c r="AC139" i="9"/>
  <c r="C18" i="3" s="1"/>
  <c r="AC135" i="9"/>
  <c r="C14" i="3" s="1"/>
  <c r="AC108" i="9"/>
  <c r="AC111" i="9"/>
  <c r="C44" i="2" s="1"/>
  <c r="AC116" i="9"/>
  <c r="C49" i="2" s="1"/>
  <c r="D73" i="10" s="1"/>
  <c r="E73" i="10" s="1"/>
  <c r="F73" i="10" s="1"/>
  <c r="AC43" i="9"/>
  <c r="AC48" i="9"/>
  <c r="AC51" i="9"/>
  <c r="AC180" i="9"/>
  <c r="AC175" i="9"/>
  <c r="AC140" i="9"/>
  <c r="C19" i="3" s="1"/>
  <c r="AC132" i="9"/>
  <c r="C11" i="3" s="1"/>
  <c r="AC9" i="9"/>
  <c r="C8" i="1" s="1"/>
  <c r="AC20" i="9"/>
  <c r="C17" i="1" s="1"/>
  <c r="AC28" i="9"/>
  <c r="C21" i="1" s="1"/>
  <c r="D19" i="10" s="1"/>
  <c r="E19" i="10" s="1"/>
  <c r="F19" i="10" s="1"/>
  <c r="AC30" i="9"/>
  <c r="C23" i="1" s="1"/>
  <c r="D20" i="10" s="1"/>
  <c r="E20" i="10" s="1"/>
  <c r="F20" i="10" s="1"/>
  <c r="AC36" i="9"/>
  <c r="C29" i="1" s="1"/>
  <c r="D24" i="10" s="1"/>
  <c r="E24" i="10" s="1"/>
  <c r="F24" i="10" s="1"/>
  <c r="AC42" i="9"/>
  <c r="C33" i="1" s="1"/>
  <c r="D28" i="10" s="1"/>
  <c r="E28" i="10" s="1"/>
  <c r="F28" i="10" s="1"/>
  <c r="AC55" i="9"/>
  <c r="C38" i="1" s="1"/>
  <c r="D35" i="10" s="1"/>
  <c r="E35" i="10" s="1"/>
  <c r="F35" i="10" s="1"/>
  <c r="AC62" i="9"/>
  <c r="AC75" i="9"/>
  <c r="C10" i="2" s="1"/>
  <c r="AC87" i="9"/>
  <c r="C22" i="2" s="1"/>
  <c r="AC91" i="9"/>
  <c r="C26" i="2" s="1"/>
  <c r="D58" i="10" s="1"/>
  <c r="E58" i="10" s="1"/>
  <c r="F58" i="10" s="1"/>
  <c r="AC97" i="9"/>
  <c r="C31" i="2" s="1"/>
  <c r="D61" i="10" s="1"/>
  <c r="AC41" i="9"/>
  <c r="C32" i="1" s="1"/>
  <c r="D103" i="14" s="1"/>
  <c r="AC38" i="9"/>
  <c r="AC71" i="9"/>
  <c r="C6" i="2" s="1"/>
  <c r="D213" i="12" s="1"/>
  <c r="D201" i="12"/>
  <c r="AC10" i="9"/>
  <c r="C9" i="1" s="1"/>
  <c r="D10" i="10" s="1"/>
  <c r="E10" i="10" s="1"/>
  <c r="F10" i="10" s="1"/>
  <c r="AC16" i="9"/>
  <c r="C13" i="1" s="1"/>
  <c r="D13" i="10" s="1"/>
  <c r="E13" i="10" s="1"/>
  <c r="F13" i="10" s="1"/>
  <c r="AC19" i="9"/>
  <c r="C16" i="1" s="1"/>
  <c r="AC24" i="9"/>
  <c r="C19" i="1" s="1"/>
  <c r="AC74" i="9"/>
  <c r="C9" i="2" s="1"/>
  <c r="D47" i="10" s="1"/>
  <c r="E47" i="10" s="1"/>
  <c r="F47" i="10" s="1"/>
  <c r="AC81" i="9"/>
  <c r="C16" i="2" s="1"/>
  <c r="AC101" i="9"/>
  <c r="C35" i="2" s="1"/>
  <c r="D63" i="10" s="1"/>
  <c r="E63" i="10" s="1"/>
  <c r="F63" i="10" s="1"/>
  <c r="AC57" i="9"/>
  <c r="AC104" i="9"/>
  <c r="C38" i="2" s="1"/>
  <c r="D320" i="12" s="1"/>
  <c r="AC167" i="9"/>
  <c r="C45" i="3" s="1"/>
  <c r="AC160" i="9"/>
  <c r="C39" i="3" s="1"/>
  <c r="AC146" i="9"/>
  <c r="C25" i="3" s="1"/>
  <c r="AC142" i="9"/>
  <c r="C21" i="3" s="1"/>
  <c r="E85" i="10" s="1"/>
  <c r="F85" i="10" s="1"/>
  <c r="AC138" i="9"/>
  <c r="C17" i="3" s="1"/>
  <c r="AC134" i="9"/>
  <c r="C13" i="3" s="1"/>
  <c r="AC7" i="9"/>
  <c r="C6" i="1" s="1"/>
  <c r="AC13" i="9"/>
  <c r="AB32" i="9"/>
  <c r="AB69" i="9" s="1"/>
  <c r="AB92" i="9"/>
  <c r="AC12" i="9"/>
  <c r="C11" i="1" s="1"/>
  <c r="D13" i="14" s="1"/>
  <c r="AC21" i="9"/>
  <c r="AC31" i="9"/>
  <c r="C24" i="1" s="1"/>
  <c r="AC67" i="9"/>
  <c r="C45" i="1" s="1"/>
  <c r="D42" i="10" s="1"/>
  <c r="E42" i="10" s="1"/>
  <c r="F42" i="10" s="1"/>
  <c r="D13" i="12"/>
  <c r="D11" i="10"/>
  <c r="AC44" i="9"/>
  <c r="AC76" i="9"/>
  <c r="C11" i="2" s="1"/>
  <c r="AC96" i="9"/>
  <c r="C30" i="2" s="1"/>
  <c r="D280" i="14" s="1"/>
  <c r="AC130" i="9"/>
  <c r="C9" i="3" s="1"/>
  <c r="AC39" i="9"/>
  <c r="AC45" i="9"/>
  <c r="AC84" i="9"/>
  <c r="C19" i="2" s="1"/>
  <c r="F246" i="14" s="1"/>
  <c r="AC85" i="9"/>
  <c r="C20" i="2" s="1"/>
  <c r="AC114" i="9"/>
  <c r="C47" i="2" s="1"/>
  <c r="D341" i="12" s="1"/>
  <c r="AC154" i="9"/>
  <c r="C33" i="3" s="1"/>
  <c r="AC150" i="9"/>
  <c r="C29" i="3" s="1"/>
  <c r="AC127" i="9"/>
  <c r="AC77" i="9"/>
  <c r="C12" i="2" s="1"/>
  <c r="AC54" i="9"/>
  <c r="C37" i="1" s="1"/>
  <c r="D34" i="10" s="1"/>
  <c r="E34" i="10" s="1"/>
  <c r="F34" i="10" s="1"/>
  <c r="AC79" i="9"/>
  <c r="C14" i="2" s="1"/>
  <c r="D51" i="10" s="1"/>
  <c r="E51" i="10" s="1"/>
  <c r="F51" i="10" s="1"/>
  <c r="AC83" i="9"/>
  <c r="C18" i="2" s="1"/>
  <c r="AC88" i="9"/>
  <c r="C23" i="2" s="1"/>
  <c r="AC90" i="9"/>
  <c r="C25" i="2" s="1"/>
  <c r="AC103" i="9"/>
  <c r="C37" i="2" s="1"/>
  <c r="D65" i="10" s="1"/>
  <c r="E65" i="10" s="1"/>
  <c r="F65" i="10" s="1"/>
  <c r="C6" i="3"/>
  <c r="F344" i="14" s="1"/>
  <c r="D207" i="12"/>
  <c r="D448" i="14"/>
  <c r="D473" i="12"/>
  <c r="E93" i="10"/>
  <c r="F93" i="10" s="1"/>
  <c r="D409" i="14"/>
  <c r="E86" i="10"/>
  <c r="F86" i="10" s="1"/>
  <c r="AC17" i="9"/>
  <c r="C14" i="1" s="1"/>
  <c r="AC22" i="9"/>
  <c r="AC26" i="9"/>
  <c r="AC49" i="9"/>
  <c r="AC52" i="9"/>
  <c r="AC86" i="9"/>
  <c r="C21" i="2" s="1"/>
  <c r="D54" i="10" s="1"/>
  <c r="AC182" i="9"/>
  <c r="K21" i="5" s="1"/>
  <c r="M21" i="5" s="1"/>
  <c r="AC148" i="9"/>
  <c r="C27" i="3" s="1"/>
  <c r="E89" i="10" s="1"/>
  <c r="F89" i="10" s="1"/>
  <c r="AC141" i="9"/>
  <c r="C20" i="3" s="1"/>
  <c r="AC133" i="9"/>
  <c r="AC14" i="9"/>
  <c r="AC72" i="9"/>
  <c r="C7" i="2" s="1"/>
  <c r="AC110" i="9"/>
  <c r="C43" i="2" s="1"/>
  <c r="AC118" i="9"/>
  <c r="C51" i="2" s="1"/>
  <c r="AC157" i="9"/>
  <c r="C36" i="3" s="1"/>
  <c r="AC152" i="9"/>
  <c r="C31" i="3" s="1"/>
  <c r="E90" i="10" s="1"/>
  <c r="F90" i="10" s="1"/>
  <c r="AC144" i="9"/>
  <c r="C23" i="3" s="1"/>
  <c r="AC136" i="9"/>
  <c r="C15" i="3" s="1"/>
  <c r="AC128" i="9"/>
  <c r="C7" i="3" s="1"/>
  <c r="AC29" i="9"/>
  <c r="C22" i="1" s="1"/>
  <c r="AC33" i="9"/>
  <c r="AC37" i="9"/>
  <c r="C30" i="1" s="1"/>
  <c r="D25" i="10" s="1"/>
  <c r="E25" i="10" s="1"/>
  <c r="F25" i="10" s="1"/>
  <c r="AC61" i="9"/>
  <c r="C41" i="1" s="1"/>
  <c r="D38" i="10" s="1"/>
  <c r="E38" i="10" s="1"/>
  <c r="F38" i="10" s="1"/>
  <c r="AC25" i="9"/>
  <c r="AC47" i="9"/>
  <c r="AC56" i="9"/>
  <c r="C39" i="1" s="1"/>
  <c r="AC58" i="9"/>
  <c r="AC78" i="9"/>
  <c r="C13" i="2" s="1"/>
  <c r="D50" i="10" s="1"/>
  <c r="E50" i="10" s="1"/>
  <c r="F50" i="10" s="1"/>
  <c r="AC100" i="9"/>
  <c r="C34" i="2" s="1"/>
  <c r="D312" i="12" s="1"/>
  <c r="AC158" i="9"/>
  <c r="C37" i="3" s="1"/>
  <c r="AC153" i="9"/>
  <c r="C32" i="3" s="1"/>
  <c r="AC145" i="9"/>
  <c r="C24" i="3" s="1"/>
  <c r="AC137" i="9"/>
  <c r="C16" i="3" s="1"/>
  <c r="AC129" i="9"/>
  <c r="C8" i="3" s="1"/>
  <c r="AA120" i="9"/>
  <c r="AA121" i="9" s="1"/>
  <c r="AA123" i="9" s="1"/>
  <c r="AC63" i="9"/>
  <c r="AC64" i="9" s="1"/>
  <c r="C42" i="1" s="1"/>
  <c r="D39" i="10" s="1"/>
  <c r="C48" i="2"/>
  <c r="AC35" i="9"/>
  <c r="AA68" i="9"/>
  <c r="AA107" i="9"/>
  <c r="AC8" i="9"/>
  <c r="AC95" i="9"/>
  <c r="AB106" i="9"/>
  <c r="AB107" i="9" s="1"/>
  <c r="D194" i="14"/>
  <c r="B332" i="14"/>
  <c r="D27" i="10"/>
  <c r="D122" i="12"/>
  <c r="G344" i="14"/>
  <c r="D6" i="14"/>
  <c r="B501" i="14"/>
  <c r="AB161" i="9"/>
  <c r="D44" i="4"/>
  <c r="D59" i="4" s="1"/>
  <c r="F125" i="13"/>
  <c r="F127" i="13" s="1"/>
  <c r="G102" i="13"/>
  <c r="D42" i="3"/>
  <c r="D60" i="3"/>
  <c r="C504" i="12"/>
  <c r="C520" i="12" s="1"/>
  <c r="E520" i="12" s="1"/>
  <c r="C479" i="14"/>
  <c r="C495" i="14" s="1"/>
  <c r="E495" i="14" s="1"/>
  <c r="D46" i="3"/>
  <c r="X37" i="5"/>
  <c r="L7" i="5"/>
  <c r="L11" i="5" s="1"/>
  <c r="C59" i="4"/>
  <c r="G115" i="14" l="1"/>
  <c r="G134" i="12"/>
  <c r="D29" i="13"/>
  <c r="E29" i="13" s="1"/>
  <c r="F29" i="13" s="1"/>
  <c r="C29" i="10"/>
  <c r="E74" i="10"/>
  <c r="F74" i="10" s="1"/>
  <c r="E27" i="10"/>
  <c r="F27" i="10" s="1"/>
  <c r="E54" i="10"/>
  <c r="F54" i="10" s="1"/>
  <c r="E11" i="10"/>
  <c r="F11" i="10" s="1"/>
  <c r="E41" i="10"/>
  <c r="F41" i="10" s="1"/>
  <c r="AC68" i="7"/>
  <c r="AC69" i="7" s="1"/>
  <c r="G142" i="14"/>
  <c r="D31" i="13"/>
  <c r="E31" i="13" s="1"/>
  <c r="F31" i="13" s="1"/>
  <c r="C31" i="10"/>
  <c r="G161" i="12"/>
  <c r="I88" i="14"/>
  <c r="I107" i="12"/>
  <c r="C26" i="10"/>
  <c r="D26" i="13"/>
  <c r="E26" i="13" s="1"/>
  <c r="F26" i="13" s="1"/>
  <c r="D46" i="1"/>
  <c r="D47" i="1" s="1"/>
  <c r="AC107" i="7"/>
  <c r="C61" i="10"/>
  <c r="E61" i="10" s="1"/>
  <c r="F61" i="10" s="1"/>
  <c r="D61" i="13"/>
  <c r="E61" i="13" s="1"/>
  <c r="F61" i="13" s="1"/>
  <c r="E64" i="10"/>
  <c r="F64" i="10" s="1"/>
  <c r="C39" i="10"/>
  <c r="E39" i="10" s="1"/>
  <c r="F39" i="10" s="1"/>
  <c r="D39" i="13"/>
  <c r="E39" i="13" s="1"/>
  <c r="F39" i="13" s="1"/>
  <c r="E6" i="12"/>
  <c r="B527" i="12"/>
  <c r="D8" i="13"/>
  <c r="D25" i="1"/>
  <c r="E6" i="14"/>
  <c r="C526" i="12"/>
  <c r="C530" i="12" s="1"/>
  <c r="C531" i="12" s="1"/>
  <c r="C501" i="14"/>
  <c r="C505" i="14" s="1"/>
  <c r="C506" i="14" s="1"/>
  <c r="C60" i="4"/>
  <c r="B502" i="14"/>
  <c r="B505" i="14" s="1"/>
  <c r="B506" i="14" s="1"/>
  <c r="C8" i="10"/>
  <c r="G209" i="14"/>
  <c r="C46" i="10"/>
  <c r="C79" i="10" s="1"/>
  <c r="D27" i="2"/>
  <c r="E194" i="14"/>
  <c r="D46" i="13"/>
  <c r="E213" i="12"/>
  <c r="D40" i="2"/>
  <c r="D41" i="2" s="1"/>
  <c r="D57" i="2" s="1"/>
  <c r="Z156" i="9"/>
  <c r="Z159" i="9"/>
  <c r="D189" i="9"/>
  <c r="D188" i="14"/>
  <c r="F209" i="14"/>
  <c r="D46" i="10"/>
  <c r="E69" i="9"/>
  <c r="E189" i="9" s="1"/>
  <c r="B357" i="12"/>
  <c r="D62" i="10"/>
  <c r="E62" i="10" s="1"/>
  <c r="F62" i="10" s="1"/>
  <c r="J19" i="5"/>
  <c r="J12" i="5" s="1"/>
  <c r="J34" i="5" s="1"/>
  <c r="Z69" i="9"/>
  <c r="Z189" i="9" s="1"/>
  <c r="Z32" i="9"/>
  <c r="Z161" i="9"/>
  <c r="D163" i="9"/>
  <c r="Z163" i="9" s="1"/>
  <c r="D166" i="9"/>
  <c r="AC60" i="9"/>
  <c r="C40" i="1" s="1"/>
  <c r="D391" i="14"/>
  <c r="J37" i="5"/>
  <c r="AB187" i="9"/>
  <c r="AB120" i="9" s="1"/>
  <c r="AC40" i="9"/>
  <c r="C31" i="1" s="1"/>
  <c r="AC23" i="9"/>
  <c r="C18" i="1" s="1"/>
  <c r="G64" i="12" s="1"/>
  <c r="AC53" i="9"/>
  <c r="C36" i="1" s="1"/>
  <c r="F142" i="14" s="1"/>
  <c r="D66" i="10"/>
  <c r="E66" i="10" s="1"/>
  <c r="F66" i="10" s="1"/>
  <c r="AC46" i="9"/>
  <c r="C34" i="1" s="1"/>
  <c r="F115" i="14" s="1"/>
  <c r="D356" i="14"/>
  <c r="D381" i="12"/>
  <c r="E83" i="10"/>
  <c r="F83" i="10" s="1"/>
  <c r="D429" i="14"/>
  <c r="D454" i="12"/>
  <c r="E88" i="10"/>
  <c r="F88" i="10" s="1"/>
  <c r="D71" i="10"/>
  <c r="E71" i="10" s="1"/>
  <c r="F71" i="10" s="1"/>
  <c r="E82" i="10"/>
  <c r="F82" i="10" s="1"/>
  <c r="G369" i="12"/>
  <c r="AC15" i="9"/>
  <c r="C12" i="1" s="1"/>
  <c r="G22" i="12" s="1"/>
  <c r="G33" i="12" s="1"/>
  <c r="AC27" i="9"/>
  <c r="C20" i="1" s="1"/>
  <c r="H92" i="12" s="1"/>
  <c r="D316" i="14"/>
  <c r="D295" i="14"/>
  <c r="D8" i="10"/>
  <c r="D6" i="12"/>
  <c r="B526" i="12"/>
  <c r="D416" i="12"/>
  <c r="D472" i="14"/>
  <c r="D497" i="12"/>
  <c r="E97" i="10"/>
  <c r="F97" i="10" s="1"/>
  <c r="F227" i="14"/>
  <c r="AC50" i="9"/>
  <c r="C35" i="1" s="1"/>
  <c r="F131" i="14" s="1"/>
  <c r="F37" i="5"/>
  <c r="D78" i="14"/>
  <c r="D21" i="10"/>
  <c r="E21" i="10" s="1"/>
  <c r="F21" i="10" s="1"/>
  <c r="D97" i="12"/>
  <c r="C62" i="3"/>
  <c r="L13" i="5"/>
  <c r="L12" i="5" s="1"/>
  <c r="L34" i="5" s="1"/>
  <c r="L37" i="5" s="1"/>
  <c r="D251" i="12"/>
  <c r="AC92" i="9"/>
  <c r="D60" i="10"/>
  <c r="E60" i="10" s="1"/>
  <c r="F60" i="10" s="1"/>
  <c r="F270" i="12"/>
  <c r="D442" i="14"/>
  <c r="D467" i="12"/>
  <c r="E92" i="10"/>
  <c r="F92" i="10" s="1"/>
  <c r="D201" i="14"/>
  <c r="D48" i="10"/>
  <c r="E48" i="10" s="1"/>
  <c r="F48" i="10" s="1"/>
  <c r="D220" i="12"/>
  <c r="D305" i="12"/>
  <c r="D52" i="10"/>
  <c r="E52" i="10" s="1"/>
  <c r="F52" i="10" s="1"/>
  <c r="D230" i="12"/>
  <c r="D49" i="10"/>
  <c r="E49" i="10" s="1"/>
  <c r="F49" i="10" s="1"/>
  <c r="D258" i="14"/>
  <c r="D282" i="12"/>
  <c r="D53" i="10"/>
  <c r="E53" i="10" s="1"/>
  <c r="F53" i="10" s="1"/>
  <c r="D416" i="14"/>
  <c r="E87" i="10"/>
  <c r="F87" i="10" s="1"/>
  <c r="D441" i="12"/>
  <c r="D311" i="14"/>
  <c r="B37" i="5"/>
  <c r="D336" i="12"/>
  <c r="D70" i="10"/>
  <c r="E70" i="10" s="1"/>
  <c r="F70" i="10" s="1"/>
  <c r="D376" i="14"/>
  <c r="E84" i="10"/>
  <c r="F84" i="10" s="1"/>
  <c r="D401" i="12"/>
  <c r="F38" i="14"/>
  <c r="D14" i="10"/>
  <c r="E14" i="10" s="1"/>
  <c r="F14" i="10" s="1"/>
  <c r="F47" i="12"/>
  <c r="D435" i="14"/>
  <c r="E91" i="10"/>
  <c r="F91" i="10" s="1"/>
  <c r="D460" i="12"/>
  <c r="G321" i="14"/>
  <c r="G346" i="12"/>
  <c r="D75" i="10"/>
  <c r="E75" i="10" s="1"/>
  <c r="F75" i="10" s="1"/>
  <c r="C12" i="3"/>
  <c r="C10" i="3" s="1"/>
  <c r="AC131" i="9"/>
  <c r="F266" i="14"/>
  <c r="D291" i="12"/>
  <c r="E81" i="10"/>
  <c r="F369" i="12"/>
  <c r="C5" i="3"/>
  <c r="AA69" i="9"/>
  <c r="C27" i="2"/>
  <c r="D287" i="14"/>
  <c r="AA124" i="9"/>
  <c r="D465" i="14"/>
  <c r="D490" i="12"/>
  <c r="E95" i="10"/>
  <c r="F95" i="10" s="1"/>
  <c r="F152" i="14"/>
  <c r="D36" i="10"/>
  <c r="E36" i="10" s="1"/>
  <c r="F36" i="10" s="1"/>
  <c r="F171" i="12"/>
  <c r="D458" i="14"/>
  <c r="D483" i="12"/>
  <c r="E94" i="10"/>
  <c r="F94" i="10" s="1"/>
  <c r="D29" i="10"/>
  <c r="E29" i="10" s="1"/>
  <c r="F29" i="10" s="1"/>
  <c r="F134" i="12"/>
  <c r="AC126" i="9"/>
  <c r="D12" i="10"/>
  <c r="F169" i="14"/>
  <c r="D37" i="10"/>
  <c r="E37" i="10" s="1"/>
  <c r="F37" i="10" s="1"/>
  <c r="F188" i="12"/>
  <c r="K19" i="5"/>
  <c r="M20" i="5"/>
  <c r="E46" i="10"/>
  <c r="F46" i="10" s="1"/>
  <c r="D31" i="10"/>
  <c r="F161" i="12"/>
  <c r="H56" i="14"/>
  <c r="D15" i="10"/>
  <c r="E15" i="10" s="1"/>
  <c r="F15" i="10" s="1"/>
  <c r="F150" i="12"/>
  <c r="H88" i="14"/>
  <c r="H107" i="12"/>
  <c r="D26" i="10"/>
  <c r="E26" i="10" s="1"/>
  <c r="F26" i="10" s="1"/>
  <c r="C29" i="2"/>
  <c r="C40" i="2" s="1"/>
  <c r="AC106" i="9"/>
  <c r="C7" i="1"/>
  <c r="C28" i="1"/>
  <c r="D61" i="4"/>
  <c r="D64" i="4" s="1"/>
  <c r="C61" i="4"/>
  <c r="C64" i="4" s="1"/>
  <c r="D61" i="3"/>
  <c r="W13" i="5"/>
  <c r="E8" i="10" l="1"/>
  <c r="G1" i="10" s="1"/>
  <c r="E46" i="13"/>
  <c r="F46" i="13" s="1"/>
  <c r="F5" i="13" s="1"/>
  <c r="D79" i="13"/>
  <c r="E8" i="13"/>
  <c r="G1" i="13" s="1"/>
  <c r="D43" i="13"/>
  <c r="AC124" i="7"/>
  <c r="AE2" i="7" s="1"/>
  <c r="C43" i="10"/>
  <c r="C7" i="10" s="1"/>
  <c r="B530" i="12"/>
  <c r="B531" i="12" s="1"/>
  <c r="G1" i="1"/>
  <c r="E31" i="10"/>
  <c r="F31" i="10" s="1"/>
  <c r="Z166" i="9"/>
  <c r="D171" i="9"/>
  <c r="AC68" i="9"/>
  <c r="D18" i="10"/>
  <c r="E18" i="10" s="1"/>
  <c r="F18" i="10" s="1"/>
  <c r="H73" i="14"/>
  <c r="AC120" i="9"/>
  <c r="AB121" i="9"/>
  <c r="AB123" i="9" s="1"/>
  <c r="AB124" i="9" s="1"/>
  <c r="AC156" i="9"/>
  <c r="AC159" i="9" s="1"/>
  <c r="AC161" i="9" s="1"/>
  <c r="AC166" i="9" s="1"/>
  <c r="AC171" i="9" s="1"/>
  <c r="AC179" i="9" s="1"/>
  <c r="AC187" i="9" s="1"/>
  <c r="AC107" i="9"/>
  <c r="C25" i="1"/>
  <c r="D30" i="10"/>
  <c r="E30" i="10" s="1"/>
  <c r="F30" i="10" s="1"/>
  <c r="H22" i="14"/>
  <c r="AC32" i="9"/>
  <c r="F33" i="12"/>
  <c r="C35" i="3"/>
  <c r="C38" i="3" s="1"/>
  <c r="C40" i="3" s="1"/>
  <c r="C46" i="3" s="1"/>
  <c r="F81" i="10"/>
  <c r="F102" i="10"/>
  <c r="F125" i="10" s="1"/>
  <c r="F127" i="10" s="1"/>
  <c r="C41" i="2"/>
  <c r="E12" i="10"/>
  <c r="D23" i="10"/>
  <c r="E23" i="10" s="1"/>
  <c r="F23" i="10" s="1"/>
  <c r="C46" i="1"/>
  <c r="B335" i="14"/>
  <c r="B360" i="12"/>
  <c r="M19" i="5"/>
  <c r="C331" i="14"/>
  <c r="C337" i="14" s="1"/>
  <c r="C356" i="12"/>
  <c r="C362" i="12" s="1"/>
  <c r="W12" i="5"/>
  <c r="Y13" i="5"/>
  <c r="AB2" i="7" l="1"/>
  <c r="AC189" i="7"/>
  <c r="E5" i="13"/>
  <c r="D7" i="13"/>
  <c r="AC163" i="9"/>
  <c r="B479" i="14"/>
  <c r="B495" i="14" s="1"/>
  <c r="D495" i="14" s="1"/>
  <c r="D179" i="9"/>
  <c r="Z171" i="9"/>
  <c r="C47" i="1"/>
  <c r="C42" i="3"/>
  <c r="AC69" i="9"/>
  <c r="AC121" i="9"/>
  <c r="AC123" i="9" s="1"/>
  <c r="AC124" i="9" s="1"/>
  <c r="C53" i="2"/>
  <c r="C60" i="3"/>
  <c r="B504" i="12"/>
  <c r="B520" i="12" s="1"/>
  <c r="D520" i="12" s="1"/>
  <c r="G102" i="10"/>
  <c r="D43" i="10"/>
  <c r="AC190" i="9"/>
  <c r="AE3" i="9"/>
  <c r="F12" i="10"/>
  <c r="C61" i="3"/>
  <c r="K13" i="5"/>
  <c r="Y12" i="5"/>
  <c r="W34" i="5"/>
  <c r="B353" i="12"/>
  <c r="B355" i="12" s="1"/>
  <c r="E362" i="12"/>
  <c r="E337" i="14"/>
  <c r="B328" i="14"/>
  <c r="B330" i="14" s="1"/>
  <c r="D187" i="9" l="1"/>
  <c r="D190" i="9" s="1"/>
  <c r="Z179" i="9"/>
  <c r="Z187" i="9" s="1"/>
  <c r="Z190" i="9" s="1"/>
  <c r="AB2" i="9"/>
  <c r="AE2" i="9"/>
  <c r="AC189" i="9"/>
  <c r="D77" i="10"/>
  <c r="C54" i="2"/>
  <c r="C56" i="2" s="1"/>
  <c r="C57" i="2" s="1"/>
  <c r="F1" i="1" s="1"/>
  <c r="M13" i="5"/>
  <c r="B356" i="12"/>
  <c r="B362" i="12" s="1"/>
  <c r="D362" i="12" s="1"/>
  <c r="B331" i="14"/>
  <c r="B337" i="14" s="1"/>
  <c r="D337" i="14" s="1"/>
  <c r="K12" i="5"/>
  <c r="M12" i="5" s="1"/>
  <c r="Y34" i="5"/>
  <c r="Y37" i="5" s="1"/>
  <c r="W37" i="5"/>
  <c r="K7" i="5"/>
  <c r="D79" i="10" l="1"/>
  <c r="D7" i="10" s="1"/>
  <c r="E77" i="10"/>
  <c r="M7" i="5"/>
  <c r="K11" i="5"/>
  <c r="F77" i="10" l="1"/>
  <c r="F5" i="10" s="1"/>
  <c r="E5" i="10"/>
  <c r="K34" i="5"/>
  <c r="M11" i="5"/>
  <c r="K37" i="5" l="1"/>
  <c r="M34" i="5"/>
  <c r="M3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C9" authorId="0" shapeId="0" xr:uid="{9B11EEE6-79F3-46CF-B426-98666B3BD9A3}">
      <text>
        <r>
          <rPr>
            <b/>
            <sz val="9"/>
            <color indexed="81"/>
            <rFont val="宋体"/>
            <family val="3"/>
            <charset val="134"/>
          </rPr>
          <t>个人用户:</t>
        </r>
        <r>
          <rPr>
            <sz val="9"/>
            <color indexed="81"/>
            <rFont val="宋体"/>
            <family val="3"/>
            <charset val="134"/>
          </rPr>
          <t xml:space="preserve">
手填的，注意清除。这个数是从货币资金中剔除出来的。</t>
        </r>
      </text>
    </comment>
    <comment ref="E77" authorId="0" shapeId="0" xr:uid="{5F90FD5B-F84C-4000-A3F3-F6CF43994BD7}">
      <text>
        <r>
          <rPr>
            <b/>
            <sz val="9"/>
            <color indexed="81"/>
            <rFont val="宋体"/>
            <family val="3"/>
            <charset val="134"/>
          </rPr>
          <t>个人用户:</t>
        </r>
        <r>
          <rPr>
            <sz val="9"/>
            <color indexed="81"/>
            <rFont val="宋体"/>
            <family val="3"/>
            <charset val="134"/>
          </rPr>
          <t xml:space="preserve">
这里公式不是期末减期初，因为利润表项目代替了净利润。因此，这里的公式是：期末-期初-净利润</t>
        </r>
      </text>
    </comment>
    <comment ref="E96" authorId="0" shapeId="0" xr:uid="{8FD19E3E-D0CE-4A48-8E9D-9717F271FB2A}">
      <text>
        <r>
          <rPr>
            <b/>
            <sz val="9"/>
            <color indexed="81"/>
            <rFont val="宋体"/>
            <family val="3"/>
            <charset val="134"/>
          </rPr>
          <t>个人用户:</t>
        </r>
        <r>
          <rPr>
            <sz val="9"/>
            <color indexed="81"/>
            <rFont val="宋体"/>
            <family val="3"/>
            <charset val="134"/>
          </rPr>
          <t xml:space="preserve">
手填的，注意清除。这个数是从营业外支出中剔除出来的。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C9" authorId="0" shapeId="0" xr:uid="{B9CF5FFD-BFE9-497B-8B17-CFDE5D49932C}">
      <text>
        <r>
          <rPr>
            <b/>
            <sz val="9"/>
            <color indexed="81"/>
            <rFont val="宋体"/>
            <family val="3"/>
            <charset val="134"/>
          </rPr>
          <t>个人用户:</t>
        </r>
        <r>
          <rPr>
            <sz val="9"/>
            <color indexed="81"/>
            <rFont val="宋体"/>
            <family val="3"/>
            <charset val="134"/>
          </rPr>
          <t xml:space="preserve">
手填的，注意清除。这个数是从货币资金中剔除出来的。</t>
        </r>
      </text>
    </comment>
    <comment ref="E77" authorId="0" shapeId="0" xr:uid="{EA18C596-BDA9-44FD-A949-8B602AB2D5FE}">
      <text>
        <r>
          <rPr>
            <b/>
            <sz val="9"/>
            <color indexed="81"/>
            <rFont val="宋体"/>
            <family val="3"/>
            <charset val="134"/>
          </rPr>
          <t>个人用户:</t>
        </r>
        <r>
          <rPr>
            <sz val="9"/>
            <color indexed="81"/>
            <rFont val="宋体"/>
            <family val="3"/>
            <charset val="134"/>
          </rPr>
          <t xml:space="preserve">
这里公式不是期末减期初，因为利润表项目代替了净利润。因此，这里的公式是：期末-期初-净利润</t>
        </r>
      </text>
    </comment>
    <comment ref="E96" authorId="0" shapeId="0" xr:uid="{4DF72DFC-A8FE-4062-9889-BFBB89E0BAFF}">
      <text>
        <r>
          <rPr>
            <b/>
            <sz val="9"/>
            <color indexed="81"/>
            <rFont val="宋体"/>
            <family val="3"/>
            <charset val="134"/>
          </rPr>
          <t>个人用户:</t>
        </r>
        <r>
          <rPr>
            <sz val="9"/>
            <color indexed="81"/>
            <rFont val="宋体"/>
            <family val="3"/>
            <charset val="134"/>
          </rPr>
          <t xml:space="preserve">
手填的，注意清除。这个数是从营业外支出中剔除出来的。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个人用户</author>
  </authors>
  <commentList>
    <comment ref="Q5" authorId="0" shapeId="0" xr:uid="{F2957369-4B03-4EF9-9ADB-626CA612786F}">
      <text>
        <r>
          <rPr>
            <b/>
            <sz val="9"/>
            <color indexed="81"/>
            <rFont val="宋体"/>
            <family val="3"/>
            <charset val="134"/>
          </rPr>
          <t>个人用户:</t>
        </r>
        <r>
          <rPr>
            <sz val="9"/>
            <color indexed="81"/>
            <rFont val="宋体"/>
            <family val="3"/>
            <charset val="134"/>
          </rPr>
          <t xml:space="preserve">
无长期股权投资</t>
        </r>
      </text>
    </comment>
    <comment ref="T5" authorId="0" shapeId="0" xr:uid="{AAEE2FCA-860A-4C27-ABE2-D7A626832A5F}">
      <text>
        <r>
          <rPr>
            <b/>
            <sz val="9"/>
            <color indexed="81"/>
            <rFont val="宋体"/>
            <family val="3"/>
            <charset val="134"/>
          </rPr>
          <t>个人用户:</t>
        </r>
        <r>
          <rPr>
            <sz val="9"/>
            <color indexed="81"/>
            <rFont val="宋体"/>
            <family val="3"/>
            <charset val="134"/>
          </rPr>
          <t xml:space="preserve">
无长期股权投资
</t>
        </r>
      </text>
    </comment>
    <comment ref="X5" authorId="0" shapeId="0" xr:uid="{D3B728A3-2825-4FBB-ACA7-4FB677998A6D}">
      <text>
        <r>
          <rPr>
            <b/>
            <sz val="9"/>
            <color indexed="81"/>
            <rFont val="宋体"/>
            <family val="3"/>
            <charset val="134"/>
          </rPr>
          <t>个人用户:</t>
        </r>
        <r>
          <rPr>
            <sz val="9"/>
            <color indexed="81"/>
            <rFont val="宋体"/>
            <family val="3"/>
            <charset val="134"/>
          </rPr>
          <t xml:space="preserve">
未设立账套
</t>
        </r>
      </text>
    </comment>
  </commentList>
</comments>
</file>

<file path=xl/sharedStrings.xml><?xml version="1.0" encoding="utf-8"?>
<sst xmlns="http://schemas.openxmlformats.org/spreadsheetml/2006/main" count="2710" uniqueCount="1074">
  <si>
    <t>验证：</t>
    <phoneticPr fontId="4" type="noConversion"/>
  </si>
  <si>
    <t>期末余额</t>
  </si>
  <si>
    <t>期初余额</t>
  </si>
  <si>
    <t>应收票据</t>
    <phoneticPr fontId="4" type="noConversion"/>
  </si>
  <si>
    <t>合同资产</t>
    <phoneticPr fontId="4" type="noConversion"/>
  </si>
  <si>
    <t>使用权资产</t>
    <phoneticPr fontId="4" type="noConversion"/>
  </si>
  <si>
    <t xml:space="preserve"> </t>
    <phoneticPr fontId="5" type="noConversion"/>
  </si>
  <si>
    <r>
      <rPr>
        <b/>
        <sz val="10"/>
        <rFont val="宋体"/>
        <family val="3"/>
        <charset val="134"/>
      </rPr>
      <t>法定代表人：</t>
    </r>
    <r>
      <rPr>
        <b/>
        <sz val="10"/>
        <rFont val="Times New Roman"/>
        <family val="1"/>
      </rPr>
      <t xml:space="preserve">                              </t>
    </r>
    <r>
      <rPr>
        <b/>
        <sz val="10"/>
        <rFont val="宋体"/>
        <family val="3"/>
        <charset val="134"/>
      </rPr>
      <t>主管会计工作负责人：</t>
    </r>
    <r>
      <rPr>
        <b/>
        <sz val="10"/>
        <rFont val="Times New Roman"/>
        <family val="1"/>
      </rPr>
      <t xml:space="preserve">                              </t>
    </r>
    <r>
      <rPr>
        <b/>
        <sz val="10"/>
        <rFont val="宋体"/>
        <family val="3"/>
        <charset val="134"/>
      </rPr>
      <t>会计机构负责人：</t>
    </r>
    <phoneticPr fontId="5" type="noConversion"/>
  </si>
  <si>
    <t>项          目</t>
  </si>
  <si>
    <t>附注</t>
  </si>
  <si>
    <t>应付票据</t>
    <phoneticPr fontId="4" type="noConversion"/>
  </si>
  <si>
    <t>合同负债</t>
    <phoneticPr fontId="4" type="noConversion"/>
  </si>
  <si>
    <t>保险合同准备金</t>
    <phoneticPr fontId="4" type="noConversion"/>
  </si>
  <si>
    <t>租赁负债</t>
    <phoneticPr fontId="4" type="noConversion"/>
  </si>
  <si>
    <t>法定代表人：                              主管会计工作负责人：                              会计机构负责人：</t>
    <phoneticPr fontId="5" type="noConversion"/>
  </si>
  <si>
    <t>金额单位：人民币元</t>
    <phoneticPr fontId="4" type="noConversion"/>
  </si>
  <si>
    <t>项          目</t>
    <phoneticPr fontId="5" type="noConversion"/>
  </si>
  <si>
    <t>附注</t>
    <phoneticPr fontId="14" type="noConversion"/>
  </si>
  <si>
    <t>本期发生额</t>
  </si>
  <si>
    <t>上期发生额</t>
  </si>
  <si>
    <r>
      <t xml:space="preserve">   </t>
    </r>
    <r>
      <rPr>
        <sz val="10"/>
        <rFont val="宋体"/>
        <family val="3"/>
        <charset val="134"/>
      </rPr>
      <t>归属于母公司股东的综合收益总额</t>
    </r>
    <phoneticPr fontId="14" type="noConversion"/>
  </si>
  <si>
    <r>
      <t xml:space="preserve">   </t>
    </r>
    <r>
      <rPr>
        <sz val="10"/>
        <rFont val="宋体"/>
        <family val="3"/>
        <charset val="134"/>
      </rPr>
      <t>归属于少数股东的综合收益总额</t>
    </r>
    <phoneticPr fontId="14" type="noConversion"/>
  </si>
  <si>
    <r>
      <rPr>
        <b/>
        <sz val="10"/>
        <rFont val="宋体"/>
        <family val="3"/>
        <charset val="134"/>
      </rPr>
      <t>八、每股收益：</t>
    </r>
    <phoneticPr fontId="5" type="noConversion"/>
  </si>
  <si>
    <r>
      <t xml:space="preserve">   </t>
    </r>
    <r>
      <rPr>
        <sz val="10"/>
        <rFont val="宋体"/>
        <family val="3"/>
        <charset val="134"/>
      </rPr>
      <t>（一）基本每股收益</t>
    </r>
    <phoneticPr fontId="14" type="noConversion"/>
  </si>
  <si>
    <r>
      <t xml:space="preserve">   </t>
    </r>
    <r>
      <rPr>
        <sz val="10"/>
        <rFont val="宋体"/>
        <family val="3"/>
        <charset val="134"/>
      </rPr>
      <t>（二）稀释每股收益</t>
    </r>
    <phoneticPr fontId="14" type="noConversion"/>
  </si>
  <si>
    <r>
      <rPr>
        <sz val="10"/>
        <color indexed="12"/>
        <rFont val="宋体"/>
        <family val="3"/>
        <charset val="134"/>
      </rPr>
      <t>报告期（写具体时间）</t>
    </r>
    <r>
      <rPr>
        <sz val="10"/>
        <rFont val="宋体"/>
        <family val="3"/>
        <charset val="134"/>
      </rPr>
      <t>公司发生同一控制下企业合并的，被合并方在合并前实现的净利润分别为：</t>
    </r>
    <r>
      <rPr>
        <sz val="10"/>
        <rFont val="Times New Roman"/>
        <family val="1"/>
      </rPr>
      <t>XXX</t>
    </r>
    <r>
      <rPr>
        <sz val="10"/>
        <rFont val="宋体"/>
        <family val="3"/>
        <charset val="134"/>
      </rPr>
      <t>元、</t>
    </r>
    <r>
      <rPr>
        <sz val="10"/>
        <rFont val="Times New Roman"/>
        <family val="1"/>
      </rPr>
      <t>YYY</t>
    </r>
    <r>
      <rPr>
        <sz val="10"/>
        <rFont val="宋体"/>
        <family val="3"/>
        <charset val="134"/>
      </rPr>
      <t>元。</t>
    </r>
    <phoneticPr fontId="5" type="noConversion"/>
  </si>
  <si>
    <r>
      <rPr>
        <sz val="10"/>
        <color indexed="12"/>
        <rFont val="宋体"/>
        <family val="3"/>
        <charset val="134"/>
      </rPr>
      <t>上述同一控制下企业合并中的被合并方于合并日前实现的净利润已包含于上表</t>
    </r>
    <r>
      <rPr>
        <sz val="10"/>
        <color indexed="12"/>
        <rFont val="Times New Roman"/>
        <family val="1"/>
      </rPr>
      <t>“</t>
    </r>
    <r>
      <rPr>
        <sz val="10"/>
        <color indexed="12"/>
        <rFont val="宋体"/>
        <family val="3"/>
        <charset val="134"/>
      </rPr>
      <t>净利润</t>
    </r>
    <r>
      <rPr>
        <sz val="10"/>
        <color indexed="12"/>
        <rFont val="Times New Roman"/>
        <family val="1"/>
      </rPr>
      <t>”</t>
    </r>
    <r>
      <rPr>
        <sz val="10"/>
        <color indexed="12"/>
        <rFont val="宋体"/>
        <family val="3"/>
        <charset val="134"/>
      </rPr>
      <t>中。</t>
    </r>
    <phoneticPr fontId="5" type="noConversion"/>
  </si>
  <si>
    <t>法定代表人：                              主管会计工作负责人：                              会计机构负责人：</t>
  </si>
  <si>
    <r>
      <rPr>
        <sz val="10"/>
        <color indexed="12"/>
        <rFont val="宋体"/>
        <family val="3"/>
        <charset val="134"/>
      </rPr>
      <t>注：</t>
    </r>
    <r>
      <rPr>
        <sz val="10"/>
        <color indexed="12"/>
        <rFont val="Times New Roman"/>
        <family val="1"/>
      </rPr>
      <t xml:space="preserve">1. </t>
    </r>
    <r>
      <rPr>
        <sz val="10"/>
        <color indexed="12"/>
        <rFont val="宋体"/>
        <family val="3"/>
        <charset val="134"/>
      </rPr>
      <t>财务费用涉及金融业务需要单独列示汇兑收益项目。（在上表第</t>
    </r>
    <r>
      <rPr>
        <sz val="10"/>
        <color indexed="12"/>
        <rFont val="Times New Roman"/>
        <family val="1"/>
      </rPr>
      <t>27</t>
    </r>
    <r>
      <rPr>
        <sz val="10"/>
        <color indexed="12"/>
        <rFont val="宋体"/>
        <family val="3"/>
        <charset val="134"/>
      </rPr>
      <t>行中，默认为隐藏。）</t>
    </r>
    <phoneticPr fontId="5" type="noConversion"/>
  </si>
  <si>
    <r>
      <t xml:space="preserve">2. </t>
    </r>
    <r>
      <rPr>
        <sz val="10"/>
        <color indexed="12"/>
        <rFont val="宋体"/>
        <family val="3"/>
        <charset val="134"/>
      </rPr>
      <t>报告期内发生的同一控制下企业合并涉及多个被合并方的，应分别列示不同的被合并方在不同的年度或期间实现的净利润额。</t>
    </r>
    <phoneticPr fontId="5" type="noConversion"/>
  </si>
  <si>
    <r>
      <t>3</t>
    </r>
    <r>
      <rPr>
        <sz val="10"/>
        <color indexed="12"/>
        <rFont val="宋体"/>
        <family val="3"/>
        <charset val="134"/>
      </rPr>
      <t>、编制合并报表的公司，只需计算、列报合并口径的基本每股收益和稀释每股收益，无需计算、列报母公司口径的基本每股收益和稀释每股收益</t>
    </r>
    <phoneticPr fontId="5" type="noConversion"/>
  </si>
  <si>
    <t>项          目</t>
    <phoneticPr fontId="14" type="noConversion"/>
  </si>
  <si>
    <t>实收资本
（或股本）</t>
    <phoneticPr fontId="14" type="noConversion"/>
  </si>
  <si>
    <t>其他权益工具</t>
    <phoneticPr fontId="14" type="noConversion"/>
  </si>
  <si>
    <t>其他综合收益</t>
    <phoneticPr fontId="14" type="noConversion"/>
  </si>
  <si>
    <t>专项储备</t>
    <phoneticPr fontId="14" type="noConversion"/>
  </si>
  <si>
    <t>未分配利润</t>
    <phoneticPr fontId="14" type="noConversion"/>
  </si>
  <si>
    <t>其他</t>
    <phoneticPr fontId="14" type="noConversion"/>
  </si>
  <si>
    <t>所有者权益
（或股东权益）合计</t>
    <phoneticPr fontId="14" type="noConversion"/>
  </si>
  <si>
    <t>优先股</t>
    <phoneticPr fontId="14" type="noConversion"/>
  </si>
  <si>
    <t>永续债</t>
    <phoneticPr fontId="14" type="noConversion"/>
  </si>
  <si>
    <t>（一）综合收益总额</t>
    <phoneticPr fontId="14" type="noConversion"/>
  </si>
  <si>
    <t>（二）所有者投入和减少资本</t>
    <phoneticPr fontId="14" type="noConversion"/>
  </si>
  <si>
    <t>（三）利润分配</t>
    <phoneticPr fontId="14" type="noConversion"/>
  </si>
  <si>
    <t>（四）所有者权益内部结转</t>
    <phoneticPr fontId="14" type="noConversion"/>
  </si>
  <si>
    <t>6、其他</t>
    <phoneticPr fontId="14" type="noConversion"/>
  </si>
  <si>
    <t>（五）专项储备</t>
    <phoneticPr fontId="14" type="noConversion"/>
  </si>
  <si>
    <t>（六）其他</t>
    <phoneticPr fontId="14" type="noConversion"/>
  </si>
  <si>
    <t>货币资金</t>
  </si>
  <si>
    <t>结算备付金</t>
  </si>
  <si>
    <t>拆出资金</t>
  </si>
  <si>
    <t>交易性金融资产</t>
  </si>
  <si>
    <t>衍生金融资产</t>
  </si>
  <si>
    <t>应收票据</t>
  </si>
  <si>
    <t>应收账款</t>
  </si>
  <si>
    <t>应收账款坏账准备</t>
  </si>
  <si>
    <t>应收款项融资</t>
  </si>
  <si>
    <t>预付款项</t>
  </si>
  <si>
    <t>应收保费</t>
  </si>
  <si>
    <t>应收分保账款</t>
  </si>
  <si>
    <t>应收分保合同准备金</t>
  </si>
  <si>
    <t>其他应收款</t>
  </si>
  <si>
    <t>其他应收款坏账准备</t>
  </si>
  <si>
    <t>买入返售金融资产</t>
  </si>
  <si>
    <t>存货</t>
  </si>
  <si>
    <t>存货跌价准备</t>
  </si>
  <si>
    <t>合同资产</t>
  </si>
  <si>
    <t>持有待售资产</t>
  </si>
  <si>
    <t>一年内到期的非流动资产</t>
  </si>
  <si>
    <t>其他流动资产</t>
  </si>
  <si>
    <t>发放委托贷款及垫款</t>
  </si>
  <si>
    <t>债权投资</t>
  </si>
  <si>
    <t>其他债权投资</t>
  </si>
  <si>
    <t>长期应收款</t>
  </si>
  <si>
    <t>长期股权投资</t>
  </si>
  <si>
    <t>长期股权投资减值准备</t>
  </si>
  <si>
    <t>其他权益工具投资</t>
  </si>
  <si>
    <t>其他非流动金融资产</t>
  </si>
  <si>
    <t>投资性房地产</t>
  </si>
  <si>
    <t>投资性房地产累计折旧（摊销）</t>
  </si>
  <si>
    <t>投资性房地产减值准备</t>
  </si>
  <si>
    <t>固定资产</t>
  </si>
  <si>
    <t>累计折旧</t>
  </si>
  <si>
    <t>固定资产减值准备</t>
  </si>
  <si>
    <t>在建工程</t>
  </si>
  <si>
    <t>在建工程减值准备</t>
  </si>
  <si>
    <t>生产性生物资产</t>
  </si>
  <si>
    <t>油气资产</t>
  </si>
  <si>
    <t>使用权资产</t>
  </si>
  <si>
    <t>无形资产</t>
  </si>
  <si>
    <t>累计摊销</t>
  </si>
  <si>
    <t>无形资产减值准备</t>
  </si>
  <si>
    <t>开发支出</t>
  </si>
  <si>
    <t>商誉</t>
  </si>
  <si>
    <t>商誉减值准备</t>
  </si>
  <si>
    <t>长期待摊费用</t>
  </si>
  <si>
    <t>递延所得税资产</t>
  </si>
  <si>
    <t>其他非流动资产</t>
  </si>
  <si>
    <t>短期借款</t>
  </si>
  <si>
    <t>向中央银行借款</t>
  </si>
  <si>
    <t>拆入资金</t>
  </si>
  <si>
    <t>交易性金融负债</t>
  </si>
  <si>
    <t>衍生金融负债</t>
  </si>
  <si>
    <t>应付票据</t>
  </si>
  <si>
    <t>应付账款</t>
  </si>
  <si>
    <t>预收款项</t>
  </si>
  <si>
    <t>合同负债</t>
  </si>
  <si>
    <t>卖出回购金融资产款</t>
  </si>
  <si>
    <t>吸收存款及同业存放</t>
  </si>
  <si>
    <t>代理买卖证券款</t>
  </si>
  <si>
    <t>代理承销证券款</t>
  </si>
  <si>
    <t>应付职工薪酬</t>
  </si>
  <si>
    <t>应交税费</t>
  </si>
  <si>
    <t>其他应付款</t>
  </si>
  <si>
    <t>应付手续费及佣金</t>
  </si>
  <si>
    <t>应付分保账款</t>
  </si>
  <si>
    <t>持有待售负债</t>
  </si>
  <si>
    <t>一年内到期的非流动负债</t>
  </si>
  <si>
    <t>其他流动负债</t>
  </si>
  <si>
    <t>保险合同准备金</t>
  </si>
  <si>
    <t>长期借款</t>
  </si>
  <si>
    <t>应付债券</t>
  </si>
  <si>
    <t>租赁负债</t>
  </si>
  <si>
    <t>长期应付款</t>
  </si>
  <si>
    <t>预计负债</t>
  </si>
  <si>
    <t>递延收益</t>
  </si>
  <si>
    <t>递延所得税负债</t>
  </si>
  <si>
    <t>其他非流动负债</t>
  </si>
  <si>
    <t>实收资本</t>
  </si>
  <si>
    <t>其他权益工具</t>
  </si>
  <si>
    <t>资本公积</t>
  </si>
  <si>
    <t>库存股</t>
  </si>
  <si>
    <t>其他综合收益</t>
  </si>
  <si>
    <t>专项储备</t>
  </si>
  <si>
    <t>盈余公积</t>
  </si>
  <si>
    <t>一般风险准备</t>
  </si>
  <si>
    <t>未分配利润</t>
  </si>
  <si>
    <t>少数股东权益</t>
  </si>
  <si>
    <t>营业收入</t>
  </si>
  <si>
    <t>利息收入</t>
  </si>
  <si>
    <t>已赚保费</t>
  </si>
  <si>
    <t>手续费及佣金收入</t>
  </si>
  <si>
    <t>营业成本</t>
  </si>
  <si>
    <t>利息支出</t>
  </si>
  <si>
    <t>手续费及佣金支出</t>
  </si>
  <si>
    <t>退保金</t>
  </si>
  <si>
    <t>赔付支出净额</t>
  </si>
  <si>
    <t>提取保险合同准备金净额</t>
  </si>
  <si>
    <t>保单红利支出</t>
  </si>
  <si>
    <t>分保费用</t>
  </si>
  <si>
    <t>税金及附加</t>
  </si>
  <si>
    <t>销售费用</t>
  </si>
  <si>
    <t>管理费用</t>
  </si>
  <si>
    <t>研发费用</t>
  </si>
  <si>
    <t>财务费用</t>
  </si>
  <si>
    <t>其中：利息费用</t>
    <phoneticPr fontId="4" type="noConversion"/>
  </si>
  <si>
    <t>其中：利息收入</t>
    <phoneticPr fontId="4" type="noConversion"/>
  </si>
  <si>
    <t>其他收益</t>
  </si>
  <si>
    <t>投资收益</t>
  </si>
  <si>
    <t>汇兑收益</t>
  </si>
  <si>
    <t>净敞口套期收益</t>
  </si>
  <si>
    <t>公允价值变动收益</t>
  </si>
  <si>
    <t>信用减值损失</t>
  </si>
  <si>
    <t>资产减值损失</t>
  </si>
  <si>
    <t>资产处置收益</t>
  </si>
  <si>
    <t>营业外收入</t>
  </si>
  <si>
    <t>营业外支出</t>
  </si>
  <si>
    <t>所得税费用</t>
  </si>
  <si>
    <t>少数股东损益</t>
  </si>
  <si>
    <t>年初未分配利润</t>
  </si>
  <si>
    <t>其他转入</t>
  </si>
  <si>
    <t>提取法定盈余公积</t>
  </si>
  <si>
    <t>提取一般风险准备</t>
  </si>
  <si>
    <t>提取职工奖励及福利基金</t>
  </si>
  <si>
    <t>提取储备基金</t>
  </si>
  <si>
    <t>提取企业发展基金</t>
  </si>
  <si>
    <t>利润归还投资</t>
  </si>
  <si>
    <t>应付优先股股利</t>
  </si>
  <si>
    <t>提取任意盈余公积</t>
  </si>
  <si>
    <t>应付普通股股利</t>
  </si>
  <si>
    <t>转作股本的普通股股利</t>
  </si>
  <si>
    <t>整体折股变更</t>
  </si>
  <si>
    <t>分公司上交利润</t>
  </si>
  <si>
    <t>序号</t>
    <phoneticPr fontId="4" type="noConversion"/>
  </si>
  <si>
    <t>摘要</t>
    <phoneticPr fontId="4" type="noConversion"/>
  </si>
  <si>
    <t>一级科目</t>
    <phoneticPr fontId="4" type="noConversion"/>
  </si>
  <si>
    <t>二级科目</t>
    <phoneticPr fontId="4" type="noConversion"/>
  </si>
  <si>
    <t>借方金额</t>
    <phoneticPr fontId="4" type="noConversion"/>
  </si>
  <si>
    <t>贷方金额</t>
    <phoneticPr fontId="4" type="noConversion"/>
  </si>
  <si>
    <t>持股比例</t>
    <phoneticPr fontId="4" type="noConversion"/>
  </si>
  <si>
    <t>长投原值</t>
    <phoneticPr fontId="4" type="noConversion"/>
  </si>
  <si>
    <t>净资产</t>
    <phoneticPr fontId="4" type="noConversion"/>
  </si>
  <si>
    <t>净利润</t>
    <phoneticPr fontId="4" type="noConversion"/>
  </si>
  <si>
    <t>少数股东权益</t>
    <phoneticPr fontId="4" type="noConversion"/>
  </si>
  <si>
    <t>少数股东损益</t>
    <phoneticPr fontId="4" type="noConversion"/>
  </si>
  <si>
    <t>期末</t>
    <phoneticPr fontId="14" type="noConversion"/>
  </si>
  <si>
    <t>验证资产负债</t>
    <phoneticPr fontId="14" type="noConversion"/>
  </si>
  <si>
    <t>验证利润</t>
    <phoneticPr fontId="4" type="noConversion"/>
  </si>
  <si>
    <t>项目</t>
    <phoneticPr fontId="14" type="noConversion"/>
  </si>
  <si>
    <t>序号</t>
    <phoneticPr fontId="14" type="noConversion"/>
  </si>
  <si>
    <t>合计未审数</t>
    <phoneticPr fontId="14" type="noConversion"/>
  </si>
  <si>
    <t>审计调整</t>
    <phoneticPr fontId="14" type="noConversion"/>
  </si>
  <si>
    <t>合计审定数</t>
    <phoneticPr fontId="14" type="noConversion"/>
  </si>
  <si>
    <t>借方</t>
    <phoneticPr fontId="14" type="noConversion"/>
  </si>
  <si>
    <t>贷方</t>
    <phoneticPr fontId="14" type="noConversion"/>
  </si>
  <si>
    <t xml:space="preserve"> </t>
    <phoneticPr fontId="14" type="noConversion"/>
  </si>
  <si>
    <t>流动资产：</t>
  </si>
  <si>
    <t xml:space="preserve">    货币资金</t>
  </si>
  <si>
    <t xml:space="preserve">    结算备付金</t>
    <phoneticPr fontId="14" type="noConversion"/>
  </si>
  <si>
    <t xml:space="preserve">    拆出资金</t>
    <phoneticPr fontId="14" type="noConversion"/>
  </si>
  <si>
    <t xml:space="preserve">    交易性金融资产</t>
    <phoneticPr fontId="14" type="noConversion"/>
  </si>
  <si>
    <t xml:space="preserve">    衍生金融资产</t>
    <phoneticPr fontId="14" type="noConversion"/>
  </si>
  <si>
    <t xml:space="preserve">    应收票据</t>
    <phoneticPr fontId="14" type="noConversion"/>
  </si>
  <si>
    <t xml:space="preserve">    应收账款</t>
    <phoneticPr fontId="14" type="noConversion"/>
  </si>
  <si>
    <t>应收账款坏账准备</t>
    <phoneticPr fontId="14" type="noConversion"/>
  </si>
  <si>
    <t xml:space="preserve">        减：应收账款坏账准备</t>
    <phoneticPr fontId="14" type="noConversion"/>
  </si>
  <si>
    <t xml:space="preserve">    应收账款净额</t>
    <phoneticPr fontId="14" type="noConversion"/>
  </si>
  <si>
    <t xml:space="preserve">    应收款项融资</t>
    <phoneticPr fontId="14" type="noConversion"/>
  </si>
  <si>
    <t xml:space="preserve">    预付款项</t>
  </si>
  <si>
    <t xml:space="preserve">    应收保费</t>
    <phoneticPr fontId="14" type="noConversion"/>
  </si>
  <si>
    <t xml:space="preserve">    应收分保账款</t>
    <phoneticPr fontId="14" type="noConversion"/>
  </si>
  <si>
    <t xml:space="preserve">    应收分保合同准备金</t>
    <phoneticPr fontId="14" type="noConversion"/>
  </si>
  <si>
    <t xml:space="preserve">    其他应收款</t>
  </si>
  <si>
    <t>其他应收款坏账准备</t>
    <phoneticPr fontId="14" type="noConversion"/>
  </si>
  <si>
    <t xml:space="preserve">        减：其他应收款坏账准备</t>
  </si>
  <si>
    <t xml:space="preserve">    其他应收款净额</t>
  </si>
  <si>
    <t xml:space="preserve">    买入返售金融资产</t>
    <phoneticPr fontId="14" type="noConversion"/>
  </si>
  <si>
    <t xml:space="preserve">    存货</t>
  </si>
  <si>
    <t>存货跌价准备</t>
    <phoneticPr fontId="14" type="noConversion"/>
  </si>
  <si>
    <t xml:space="preserve">        减：存货跌价准备</t>
  </si>
  <si>
    <t xml:space="preserve">    存货净额</t>
  </si>
  <si>
    <t xml:space="preserve">    合同资产</t>
    <phoneticPr fontId="14" type="noConversion"/>
  </si>
  <si>
    <t xml:space="preserve">    持有待售资产</t>
    <phoneticPr fontId="14" type="noConversion"/>
  </si>
  <si>
    <t xml:space="preserve">    一年内到期的非流动资产</t>
  </si>
  <si>
    <t xml:space="preserve">    其他流动资产</t>
  </si>
  <si>
    <t>流动资产合计</t>
  </si>
  <si>
    <t>非流动资产：</t>
  </si>
  <si>
    <t xml:space="preserve">    发放委托贷款及垫款</t>
    <phoneticPr fontId="14" type="noConversion"/>
  </si>
  <si>
    <t xml:space="preserve">    债权投资</t>
    <phoneticPr fontId="14" type="noConversion"/>
  </si>
  <si>
    <t xml:space="preserve">    其他债权投资</t>
    <phoneticPr fontId="14" type="noConversion"/>
  </si>
  <si>
    <t xml:space="preserve">    长期应收款</t>
  </si>
  <si>
    <t xml:space="preserve">    长期股权投资</t>
  </si>
  <si>
    <t>长期股权投资减值准备</t>
    <phoneticPr fontId="14" type="noConversion"/>
  </si>
  <si>
    <t xml:space="preserve">        减：长期股权投资减值准备</t>
  </si>
  <si>
    <t xml:space="preserve">    长期股权投资净额</t>
  </si>
  <si>
    <t xml:space="preserve">    其他权益工具投资</t>
    <phoneticPr fontId="14" type="noConversion"/>
  </si>
  <si>
    <t xml:space="preserve">    其他非流动金融资产</t>
    <phoneticPr fontId="14" type="noConversion"/>
  </si>
  <si>
    <t xml:space="preserve">    投资性房地产</t>
  </si>
  <si>
    <t>投资性房地产累计折旧（摊销）</t>
    <phoneticPr fontId="14" type="noConversion"/>
  </si>
  <si>
    <t xml:space="preserve">        减：投资性房地产累计折旧（摊销）</t>
  </si>
  <si>
    <t>投资性房地产减值准备</t>
    <phoneticPr fontId="14" type="noConversion"/>
  </si>
  <si>
    <t xml:space="preserve">        减：投资性房地产减值准备</t>
  </si>
  <si>
    <t xml:space="preserve">    投资性房地产净额</t>
  </si>
  <si>
    <t xml:space="preserve">    固定资产</t>
  </si>
  <si>
    <t>累计折旧</t>
    <phoneticPr fontId="14" type="noConversion"/>
  </si>
  <si>
    <t xml:space="preserve">        减：累计折旧</t>
  </si>
  <si>
    <t>固定资产减值准备</t>
    <phoneticPr fontId="14" type="noConversion"/>
  </si>
  <si>
    <t xml:space="preserve">        减：固定资产减值准备</t>
  </si>
  <si>
    <t xml:space="preserve">    固定资产净额</t>
  </si>
  <si>
    <t xml:space="preserve">    在建工程</t>
  </si>
  <si>
    <t>在建工程减值准备</t>
    <phoneticPr fontId="14" type="noConversion"/>
  </si>
  <si>
    <t xml:space="preserve">    减：在建工程减值准备</t>
  </si>
  <si>
    <t xml:space="preserve">    在建工程净额</t>
  </si>
  <si>
    <t xml:space="preserve">    生产性生物资产</t>
  </si>
  <si>
    <t xml:space="preserve">    油气资产</t>
  </si>
  <si>
    <t xml:space="preserve">    使用权资产</t>
    <phoneticPr fontId="14" type="noConversion"/>
  </si>
  <si>
    <t xml:space="preserve">    无形资产</t>
  </si>
  <si>
    <t>累计摊销</t>
    <phoneticPr fontId="14" type="noConversion"/>
  </si>
  <si>
    <t xml:space="preserve">        减：累计摊销</t>
  </si>
  <si>
    <t>无形资产减值准备</t>
    <phoneticPr fontId="14" type="noConversion"/>
  </si>
  <si>
    <t xml:space="preserve">        减：无形资产减值准备</t>
  </si>
  <si>
    <t xml:space="preserve">    无形资产净额</t>
  </si>
  <si>
    <t xml:space="preserve">    开发支出</t>
  </si>
  <si>
    <t xml:space="preserve">    商誉</t>
  </si>
  <si>
    <t>商誉减值准备</t>
    <phoneticPr fontId="14" type="noConversion"/>
  </si>
  <si>
    <t xml:space="preserve">        减：商誉减值准备</t>
  </si>
  <si>
    <t xml:space="preserve">    商誉净额</t>
  </si>
  <si>
    <t xml:space="preserve">    长期待摊费用</t>
  </si>
  <si>
    <t xml:space="preserve">    递延所得税资产</t>
  </si>
  <si>
    <t xml:space="preserve">    其他非流动资产</t>
  </si>
  <si>
    <t xml:space="preserve">    非流动资产合计</t>
  </si>
  <si>
    <t>资产总计</t>
  </si>
  <si>
    <t>流动负债：</t>
  </si>
  <si>
    <t xml:space="preserve">    短期借款</t>
  </si>
  <si>
    <t xml:space="preserve">    向中央银行借款</t>
    <phoneticPr fontId="14" type="noConversion"/>
  </si>
  <si>
    <t xml:space="preserve">    拆入资金</t>
    <phoneticPr fontId="14" type="noConversion"/>
  </si>
  <si>
    <t xml:space="preserve">    交易性金融负债</t>
    <phoneticPr fontId="14" type="noConversion"/>
  </si>
  <si>
    <t xml:space="preserve">    衍生金融负债</t>
    <phoneticPr fontId="14" type="noConversion"/>
  </si>
  <si>
    <t xml:space="preserve">    应付票据</t>
    <phoneticPr fontId="14" type="noConversion"/>
  </si>
  <si>
    <t xml:space="preserve">    应付账款</t>
    <phoneticPr fontId="14" type="noConversion"/>
  </si>
  <si>
    <t xml:space="preserve">    预收款项</t>
  </si>
  <si>
    <t xml:space="preserve">    合同负债</t>
    <phoneticPr fontId="14" type="noConversion"/>
  </si>
  <si>
    <t xml:space="preserve">    卖出回购金融资产款</t>
    <phoneticPr fontId="14" type="noConversion"/>
  </si>
  <si>
    <t xml:space="preserve">    吸收存款及同业存放</t>
    <phoneticPr fontId="14" type="noConversion"/>
  </si>
  <si>
    <t xml:space="preserve">    代理买卖证券款</t>
    <phoneticPr fontId="14" type="noConversion"/>
  </si>
  <si>
    <t xml:space="preserve">    代理承销证券款</t>
    <phoneticPr fontId="14" type="noConversion"/>
  </si>
  <si>
    <t xml:space="preserve">    应付职工薪酬</t>
  </si>
  <si>
    <t xml:space="preserve">    应交税费</t>
  </si>
  <si>
    <t xml:space="preserve">    其他应付款</t>
  </si>
  <si>
    <t xml:space="preserve">    应付手续费及佣金</t>
    <phoneticPr fontId="14" type="noConversion"/>
  </si>
  <si>
    <t xml:space="preserve">    应付分保账款</t>
    <phoneticPr fontId="14" type="noConversion"/>
  </si>
  <si>
    <t xml:space="preserve">    持有待售负债</t>
    <phoneticPr fontId="14" type="noConversion"/>
  </si>
  <si>
    <t xml:space="preserve">    一年内到期的非流动负债</t>
  </si>
  <si>
    <t xml:space="preserve">    其他流动负债</t>
  </si>
  <si>
    <t>流动负债合计</t>
  </si>
  <si>
    <t>非流动负债：</t>
  </si>
  <si>
    <t>保险合同准备金</t>
    <phoneticPr fontId="14" type="noConversion"/>
  </si>
  <si>
    <t xml:space="preserve">    保险合同准备金</t>
    <phoneticPr fontId="14" type="noConversion"/>
  </si>
  <si>
    <t xml:space="preserve">    长期借款</t>
  </si>
  <si>
    <t xml:space="preserve">    应付债券</t>
  </si>
  <si>
    <t xml:space="preserve">    其中：优先股</t>
  </si>
  <si>
    <t xml:space="preserve">              永续债</t>
  </si>
  <si>
    <t xml:space="preserve">    租赁负债</t>
    <phoneticPr fontId="14" type="noConversion"/>
  </si>
  <si>
    <t xml:space="preserve">    长期应付款</t>
  </si>
  <si>
    <t xml:space="preserve">    预计负债</t>
  </si>
  <si>
    <t xml:space="preserve">    递延收益</t>
  </si>
  <si>
    <t xml:space="preserve">    递延所得税负债</t>
  </si>
  <si>
    <t xml:space="preserve">    其他非流动负债</t>
    <phoneticPr fontId="14" type="noConversion"/>
  </si>
  <si>
    <t>非流动负债合计</t>
  </si>
  <si>
    <t>负债合计</t>
  </si>
  <si>
    <t>所有者权益：</t>
    <phoneticPr fontId="14" type="noConversion"/>
  </si>
  <si>
    <t>实收资本</t>
    <phoneticPr fontId="14" type="noConversion"/>
  </si>
  <si>
    <t xml:space="preserve">    实收资本（或股本）</t>
  </si>
  <si>
    <t xml:space="preserve">    其他权益工具</t>
  </si>
  <si>
    <t xml:space="preserve">    资本公积</t>
  </si>
  <si>
    <t xml:space="preserve">    减：库存股</t>
  </si>
  <si>
    <t xml:space="preserve">    其他综合收益</t>
  </si>
  <si>
    <t xml:space="preserve">    专项储备</t>
  </si>
  <si>
    <t xml:space="preserve">    盈余公积</t>
  </si>
  <si>
    <t xml:space="preserve">    一般风险准备</t>
  </si>
  <si>
    <t xml:space="preserve">    未分配利润</t>
  </si>
  <si>
    <t xml:space="preserve">    归属于母公司所有者权益合计</t>
  </si>
  <si>
    <t xml:space="preserve">    少数股东权益</t>
  </si>
  <si>
    <t>所有者权益（或股东权益）合计</t>
  </si>
  <si>
    <t>负债和所有者权益（或股东权益）总计</t>
  </si>
  <si>
    <t>一、营业总收入</t>
  </si>
  <si>
    <t>营业收入</t>
    <phoneticPr fontId="14" type="noConversion"/>
  </si>
  <si>
    <t>其中：营业收入</t>
    <phoneticPr fontId="14" type="noConversion"/>
  </si>
  <si>
    <t xml:space="preserve">    利息收入</t>
  </si>
  <si>
    <t xml:space="preserve">    已赚保费</t>
  </si>
  <si>
    <t xml:space="preserve">    手续费及佣金收入</t>
  </si>
  <si>
    <t>二、营业总成本</t>
  </si>
  <si>
    <t>营业成本</t>
    <phoneticPr fontId="14" type="noConversion"/>
  </si>
  <si>
    <t>其中：营业成本</t>
    <phoneticPr fontId="14" type="noConversion"/>
  </si>
  <si>
    <t xml:space="preserve">    利息支出</t>
  </si>
  <si>
    <t xml:space="preserve">    手续费及佣金支出</t>
  </si>
  <si>
    <t xml:space="preserve">    退保金</t>
  </si>
  <si>
    <t xml:space="preserve">    赔付支出净额</t>
  </si>
  <si>
    <t xml:space="preserve">    提取保险合同准备金净额</t>
  </si>
  <si>
    <t xml:space="preserve">    保单红利支出</t>
  </si>
  <si>
    <t xml:space="preserve">    分保费用</t>
  </si>
  <si>
    <t xml:space="preserve">    税金及附加</t>
  </si>
  <si>
    <t xml:space="preserve">    销售费用</t>
  </si>
  <si>
    <t xml:space="preserve">    管理费用</t>
  </si>
  <si>
    <t xml:space="preserve">    研发费用</t>
  </si>
  <si>
    <t xml:space="preserve">    财务费用</t>
  </si>
  <si>
    <t>其中：利息费用</t>
    <phoneticPr fontId="14" type="noConversion"/>
  </si>
  <si>
    <t xml:space="preserve">    其中：利息费用</t>
  </si>
  <si>
    <t>其中：利息收入</t>
    <phoneticPr fontId="14" type="noConversion"/>
  </si>
  <si>
    <t xml:space="preserve">         利息收入</t>
    <phoneticPr fontId="14" type="noConversion"/>
  </si>
  <si>
    <t>其他收益</t>
    <phoneticPr fontId="14" type="noConversion"/>
  </si>
  <si>
    <t>加：其他收益</t>
  </si>
  <si>
    <t>投资收益</t>
    <phoneticPr fontId="14" type="noConversion"/>
  </si>
  <si>
    <t xml:space="preserve">    投资收益（损失以“-”号填列）</t>
    <phoneticPr fontId="14" type="noConversion"/>
  </si>
  <si>
    <t xml:space="preserve">    其中：对联营企业和合营企业的投资收益</t>
  </si>
  <si>
    <t xml:space="preserve">    汇兑收益（损失以“-”号填列）</t>
    <phoneticPr fontId="14" type="noConversion"/>
  </si>
  <si>
    <t xml:space="preserve">    净敞口套期收益（损失以“-”号填列）</t>
    <phoneticPr fontId="14" type="noConversion"/>
  </si>
  <si>
    <t xml:space="preserve">    公允价值变动收益（损失以“-”号填列）</t>
    <phoneticPr fontId="14" type="noConversion"/>
  </si>
  <si>
    <t xml:space="preserve">    信用减值损失（损失以“-”号填列）</t>
    <phoneticPr fontId="14" type="noConversion"/>
  </si>
  <si>
    <t xml:space="preserve">    资产减值损失（损失以“-”号填列）</t>
    <phoneticPr fontId="14" type="noConversion"/>
  </si>
  <si>
    <t xml:space="preserve">    资产处置收益（损失以“-”号填列）</t>
    <phoneticPr fontId="14" type="noConversion"/>
  </si>
  <si>
    <t>三、营业利润（亏损以“-”号填列）</t>
  </si>
  <si>
    <t>营业外收入</t>
    <phoneticPr fontId="14" type="noConversion"/>
  </si>
  <si>
    <t xml:space="preserve">    加：营业外收入</t>
  </si>
  <si>
    <t>营业外支出</t>
    <phoneticPr fontId="14" type="noConversion"/>
  </si>
  <si>
    <t xml:space="preserve">    减：营业外支出</t>
  </si>
  <si>
    <t>四、利润总额（亏损总额以“-”号填列）</t>
  </si>
  <si>
    <t>所得税费用</t>
    <phoneticPr fontId="14" type="noConversion"/>
  </si>
  <si>
    <t xml:space="preserve">    减：所得税费用</t>
  </si>
  <si>
    <t>五、净利润（净亏损以“-”号填列）</t>
  </si>
  <si>
    <t>（一）按经营持续性分类</t>
  </si>
  <si>
    <t>1、持续经营净利润</t>
  </si>
  <si>
    <t>2、终止经营净利润</t>
  </si>
  <si>
    <t>（二）按所有权归属分类</t>
  </si>
  <si>
    <t>1、归属于母公司所有者的净利润</t>
    <phoneticPr fontId="14" type="noConversion"/>
  </si>
  <si>
    <t>少数股东损益</t>
    <phoneticPr fontId="14" type="noConversion"/>
  </si>
  <si>
    <t>2、少数股东损益</t>
    <phoneticPr fontId="14" type="noConversion"/>
  </si>
  <si>
    <t>年初未分配利润</t>
    <phoneticPr fontId="14" type="noConversion"/>
  </si>
  <si>
    <t>加：年初未分配利润（未弥补亏损以“-”号填列）</t>
  </si>
  <si>
    <t xml:space="preserve">       其他转入</t>
  </si>
  <si>
    <t>六、可供分配的利润(亏损以"-"号填列)</t>
  </si>
  <si>
    <t>提取法定盈余公积</t>
    <phoneticPr fontId="14" type="noConversion"/>
  </si>
  <si>
    <t>减：提取法定盈余公积</t>
  </si>
  <si>
    <t xml:space="preserve">       提取一般风险准备</t>
  </si>
  <si>
    <t xml:space="preserve">       提取职工奖励及福利基金</t>
  </si>
  <si>
    <t xml:space="preserve">       提取储备基金</t>
  </si>
  <si>
    <t xml:space="preserve">       提取企业发展基金</t>
  </si>
  <si>
    <t xml:space="preserve">       利润归还投资</t>
  </si>
  <si>
    <t>七、可供股东分配的利润(亏损以"-"号填列)</t>
  </si>
  <si>
    <t>应付优先股股利</t>
    <phoneticPr fontId="14" type="noConversion"/>
  </si>
  <si>
    <t>减：应付优先股股利</t>
  </si>
  <si>
    <t xml:space="preserve">       提取任意盈余公积</t>
  </si>
  <si>
    <t xml:space="preserve">       应付普通股股利</t>
  </si>
  <si>
    <t xml:space="preserve">       转作股本的普通股股利</t>
  </si>
  <si>
    <t xml:space="preserve">       整体折股变更</t>
  </si>
  <si>
    <t xml:space="preserve">       分公司上交利润</t>
  </si>
  <si>
    <t>八、未分配利润(未弥补亏损以"-"号表示)</t>
  </si>
  <si>
    <r>
      <rPr>
        <sz val="11"/>
        <color theme="1"/>
        <rFont val="宋体"/>
        <family val="3"/>
        <charset val="134"/>
      </rPr>
      <t>验证资产负债</t>
    </r>
    <phoneticPr fontId="14" type="noConversion"/>
  </si>
  <si>
    <r>
      <rPr>
        <sz val="11"/>
        <color theme="1"/>
        <rFont val="宋体"/>
        <family val="3"/>
        <charset val="134"/>
      </rPr>
      <t>验证利润</t>
    </r>
    <phoneticPr fontId="14" type="noConversion"/>
  </si>
  <si>
    <t>期末未审数</t>
    <phoneticPr fontId="14" type="noConversion"/>
  </si>
  <si>
    <t>期末审定数</t>
    <phoneticPr fontId="14" type="noConversion"/>
  </si>
  <si>
    <t>现金及现金等价物净增加额：</t>
  </si>
  <si>
    <t>验证：</t>
    <phoneticPr fontId="39" type="noConversion"/>
  </si>
  <si>
    <t>一、直接法</t>
  </si>
  <si>
    <r>
      <t>现金等价物</t>
    </r>
    <r>
      <rPr>
        <sz val="10"/>
        <rFont val="宋体"/>
        <family val="3"/>
        <charset val="134"/>
      </rPr>
      <t>，是指企业持有的期限短（3个月内至期）、流动性强、易于转换为已知金额现金、价值变动风险很小的投资。（特点：期限短；流动性强；易于转换为已知金额的现金；价值变动风险很小）</t>
    </r>
  </si>
  <si>
    <t>经营活动产生的现金流量</t>
  </si>
  <si>
    <t>投资活动产生的现金</t>
  </si>
  <si>
    <t>筹资活动产生的现金</t>
  </si>
  <si>
    <t>会计科目名称</t>
  </si>
  <si>
    <t>报表变动金额</t>
  </si>
  <si>
    <t>纵向验证</t>
    <phoneticPr fontId="4" type="noConversion"/>
  </si>
  <si>
    <t>现金流量项目分项合计</t>
  </si>
  <si>
    <t>不影响现金流项目</t>
  </si>
  <si>
    <t>经营活动现金流入</t>
  </si>
  <si>
    <t>经营活动现金流出</t>
  </si>
  <si>
    <t>经济活动现金项目</t>
  </si>
  <si>
    <t>投资活动现金流入</t>
  </si>
  <si>
    <t>投资活动现金流出</t>
  </si>
  <si>
    <t>投资活动现金项目</t>
  </si>
  <si>
    <t>筹资活动现金流入</t>
  </si>
  <si>
    <t>筹资活动现金流出</t>
  </si>
  <si>
    <t>筹资活动现金项目</t>
  </si>
  <si>
    <t>递延所得税资产减少</t>
  </si>
  <si>
    <t>递延所得税负债增加</t>
  </si>
  <si>
    <t>信用减值损失</t>
    <phoneticPr fontId="4" type="noConversion"/>
  </si>
  <si>
    <t>资产减值准备</t>
  </si>
  <si>
    <t>可供出售公允价值变动</t>
  </si>
  <si>
    <t>公允价值变动</t>
    <phoneticPr fontId="4" type="noConversion"/>
  </si>
  <si>
    <t>固定资产、投资性房地产折旧</t>
    <phoneticPr fontId="4" type="noConversion"/>
  </si>
  <si>
    <t>无形资产摊销</t>
    <phoneticPr fontId="4" type="noConversion"/>
  </si>
  <si>
    <t>长期待摊费用摊销</t>
  </si>
  <si>
    <t>预提费用(预计负债)</t>
  </si>
  <si>
    <t>其他不影响现金流项目</t>
  </si>
  <si>
    <t>销售商品、提供劳务收到的现金</t>
    <phoneticPr fontId="4" type="noConversion"/>
  </si>
  <si>
    <t>收到的税费返还</t>
  </si>
  <si>
    <t>收到其他与经营活动有关的现金</t>
    <phoneticPr fontId="4" type="noConversion"/>
  </si>
  <si>
    <t>购买商品、接受劳务支付的现金</t>
    <phoneticPr fontId="4" type="noConversion"/>
  </si>
  <si>
    <t>支付给职工以及为职工支付的现金</t>
  </si>
  <si>
    <t>支付的各项税费</t>
  </si>
  <si>
    <t>支付其他与经营活动有关的现金</t>
    <phoneticPr fontId="39" type="noConversion"/>
  </si>
  <si>
    <t>收回投资所收到的现金</t>
  </si>
  <si>
    <t>取得投资收益所收到的现金</t>
    <phoneticPr fontId="39" type="noConversion"/>
  </si>
  <si>
    <t>处置固定资产、无形资产和其它长期资产而收回的现金净额</t>
  </si>
  <si>
    <t>处置子公司及其他营业单位收到的现金净额</t>
  </si>
  <si>
    <t>收到其他与投资活动有关的现金</t>
    <phoneticPr fontId="4" type="noConversion"/>
  </si>
  <si>
    <t>购建固定资产、无形资产和其它长期资产所支付的现金</t>
    <phoneticPr fontId="4" type="noConversion"/>
  </si>
  <si>
    <t>投资所支付的现金</t>
  </si>
  <si>
    <t>取得子公司及其他营业单位支付的现金净额</t>
  </si>
  <si>
    <t>支付其他与投资活动有关的现金</t>
  </si>
  <si>
    <t>吸收投资所收到的现金</t>
    <phoneticPr fontId="4" type="noConversion"/>
  </si>
  <si>
    <t>借款所收到的现金</t>
  </si>
  <si>
    <t>收到其他与筹资活动有关的现金</t>
    <phoneticPr fontId="4" type="noConversion"/>
  </si>
  <si>
    <t>偿还债务所支付的现金</t>
  </si>
  <si>
    <t>分配股利、利润或偿付利息所支付的现金</t>
  </si>
  <si>
    <t>支付其它与筹资活动有关的现金</t>
    <phoneticPr fontId="4" type="noConversion"/>
  </si>
  <si>
    <t>汇率变动对现金的影响</t>
  </si>
  <si>
    <t>横向验证</t>
    <phoneticPr fontId="4" type="noConversion"/>
  </si>
  <si>
    <r>
      <t>资</t>
    </r>
    <r>
      <rPr>
        <b/>
        <sz val="10"/>
        <color indexed="8"/>
        <rFont val="Times New Roman"/>
        <family val="1"/>
      </rPr>
      <t xml:space="preserve">  </t>
    </r>
    <r>
      <rPr>
        <b/>
        <sz val="10"/>
        <color indexed="8"/>
        <rFont val="宋体"/>
        <family val="3"/>
        <charset val="134"/>
      </rPr>
      <t>产</t>
    </r>
  </si>
  <si>
    <t>报表平衡</t>
    <phoneticPr fontId="39" type="noConversion"/>
  </si>
  <si>
    <r>
      <t xml:space="preserve"> </t>
    </r>
    <r>
      <rPr>
        <sz val="10"/>
        <color indexed="8"/>
        <rFont val="宋体"/>
        <family val="3"/>
        <charset val="134"/>
      </rPr>
      <t>流动资产：</t>
    </r>
  </si>
  <si>
    <r>
      <t xml:space="preserve"> </t>
    </r>
    <r>
      <rPr>
        <sz val="10"/>
        <rFont val="宋体"/>
        <family val="3"/>
        <charset val="134"/>
      </rPr>
      <t>货币资金</t>
    </r>
  </si>
  <si>
    <t>其中：受限的货币资金</t>
    <phoneticPr fontId="4" type="noConversion"/>
  </si>
  <si>
    <r>
      <t xml:space="preserve"> </t>
    </r>
    <r>
      <rPr>
        <sz val="10"/>
        <color indexed="8"/>
        <rFont val="宋体"/>
        <family val="3"/>
        <charset val="134"/>
      </rPr>
      <t>交易性金融资产</t>
    </r>
  </si>
  <si>
    <r>
      <t xml:space="preserve"> </t>
    </r>
    <r>
      <rPr>
        <sz val="10"/>
        <color indexed="8"/>
        <rFont val="宋体"/>
        <family val="3"/>
        <charset val="134"/>
      </rPr>
      <t>应收票据</t>
    </r>
  </si>
  <si>
    <r>
      <t xml:space="preserve"> </t>
    </r>
    <r>
      <rPr>
        <sz val="10"/>
        <color indexed="8"/>
        <rFont val="宋体"/>
        <family val="3"/>
        <charset val="134"/>
      </rPr>
      <t>应收账款</t>
    </r>
  </si>
  <si>
    <r>
      <t xml:space="preserve"> </t>
    </r>
    <r>
      <rPr>
        <sz val="10"/>
        <color indexed="8"/>
        <rFont val="宋体"/>
        <family val="3"/>
        <charset val="134"/>
      </rPr>
      <t>应收款项融资</t>
    </r>
    <phoneticPr fontId="4" type="noConversion"/>
  </si>
  <si>
    <r>
      <t xml:space="preserve"> </t>
    </r>
    <r>
      <rPr>
        <sz val="10"/>
        <color indexed="8"/>
        <rFont val="宋体"/>
        <family val="3"/>
        <charset val="134"/>
      </rPr>
      <t>预付款项</t>
    </r>
  </si>
  <si>
    <r>
      <t xml:space="preserve"> </t>
    </r>
    <r>
      <rPr>
        <sz val="10"/>
        <color indexed="8"/>
        <rFont val="宋体"/>
        <family val="3"/>
        <charset val="134"/>
      </rPr>
      <t>其他应收款</t>
    </r>
  </si>
  <si>
    <r>
      <t xml:space="preserve"> </t>
    </r>
    <r>
      <rPr>
        <sz val="10"/>
        <color indexed="8"/>
        <rFont val="宋体"/>
        <family val="3"/>
        <charset val="134"/>
      </rPr>
      <t>其中：应收利息</t>
    </r>
    <phoneticPr fontId="4" type="noConversion"/>
  </si>
  <si>
    <r>
      <t xml:space="preserve">              </t>
    </r>
    <r>
      <rPr>
        <sz val="10"/>
        <color indexed="8"/>
        <rFont val="宋体"/>
        <family val="3"/>
        <charset val="134"/>
      </rPr>
      <t>应收股利</t>
    </r>
    <phoneticPr fontId="4" type="noConversion"/>
  </si>
  <si>
    <r>
      <t xml:space="preserve"> </t>
    </r>
    <r>
      <rPr>
        <sz val="10"/>
        <color indexed="8"/>
        <rFont val="宋体"/>
        <family val="3"/>
        <charset val="134"/>
      </rPr>
      <t>存货</t>
    </r>
  </si>
  <si>
    <r>
      <t xml:space="preserve"> </t>
    </r>
    <r>
      <rPr>
        <sz val="10"/>
        <color indexed="8"/>
        <rFont val="宋体"/>
        <family val="3"/>
        <charset val="134"/>
      </rPr>
      <t>一年内到期的非流动资产</t>
    </r>
  </si>
  <si>
    <r>
      <t xml:space="preserve"> </t>
    </r>
    <r>
      <rPr>
        <sz val="10"/>
        <color indexed="8"/>
        <rFont val="宋体"/>
        <family val="3"/>
        <charset val="134"/>
      </rPr>
      <t>其他流动资产</t>
    </r>
  </si>
  <si>
    <r>
      <t xml:space="preserve"> </t>
    </r>
    <r>
      <rPr>
        <sz val="10"/>
        <color indexed="8"/>
        <rFont val="宋体"/>
        <family val="3"/>
        <charset val="134"/>
      </rPr>
      <t>非流动资产：</t>
    </r>
  </si>
  <si>
    <t>债权投资</t>
    <phoneticPr fontId="4" type="noConversion"/>
  </si>
  <si>
    <t>其他债权投资</t>
    <phoneticPr fontId="4" type="noConversion"/>
  </si>
  <si>
    <r>
      <t xml:space="preserve"> </t>
    </r>
    <r>
      <rPr>
        <sz val="10"/>
        <color indexed="8"/>
        <rFont val="宋体"/>
        <family val="3"/>
        <charset val="134"/>
      </rPr>
      <t>长期应收款</t>
    </r>
  </si>
  <si>
    <r>
      <t xml:space="preserve"> </t>
    </r>
    <r>
      <rPr>
        <sz val="10"/>
        <color indexed="8"/>
        <rFont val="宋体"/>
        <family val="3"/>
        <charset val="134"/>
      </rPr>
      <t>长期股权投资</t>
    </r>
  </si>
  <si>
    <r>
      <t xml:space="preserve"> </t>
    </r>
    <r>
      <rPr>
        <sz val="10"/>
        <color indexed="8"/>
        <rFont val="宋体"/>
        <family val="3"/>
        <charset val="134"/>
      </rPr>
      <t>其他权益工具投资</t>
    </r>
    <phoneticPr fontId="4" type="noConversion"/>
  </si>
  <si>
    <r>
      <t xml:space="preserve"> </t>
    </r>
    <r>
      <rPr>
        <sz val="10"/>
        <color indexed="8"/>
        <rFont val="宋体"/>
        <family val="3"/>
        <charset val="134"/>
      </rPr>
      <t>其他非流动金融资产</t>
    </r>
    <phoneticPr fontId="4" type="noConversion"/>
  </si>
  <si>
    <r>
      <t xml:space="preserve"> </t>
    </r>
    <r>
      <rPr>
        <sz val="10"/>
        <color indexed="8"/>
        <rFont val="宋体"/>
        <family val="3"/>
        <charset val="134"/>
      </rPr>
      <t>投资性房地产</t>
    </r>
  </si>
  <si>
    <r>
      <t xml:space="preserve"> </t>
    </r>
    <r>
      <rPr>
        <sz val="10"/>
        <color indexed="8"/>
        <rFont val="宋体"/>
        <family val="3"/>
        <charset val="134"/>
      </rPr>
      <t>固定资产</t>
    </r>
  </si>
  <si>
    <r>
      <t xml:space="preserve"> </t>
    </r>
    <r>
      <rPr>
        <sz val="10"/>
        <color indexed="8"/>
        <rFont val="宋体"/>
        <family val="3"/>
        <charset val="134"/>
      </rPr>
      <t>在建工程</t>
    </r>
  </si>
  <si>
    <r>
      <t xml:space="preserve"> </t>
    </r>
    <r>
      <rPr>
        <sz val="10"/>
        <color indexed="8"/>
        <rFont val="宋体"/>
        <family val="3"/>
        <charset val="134"/>
      </rPr>
      <t>工程物资</t>
    </r>
  </si>
  <si>
    <r>
      <t xml:space="preserve"> </t>
    </r>
    <r>
      <rPr>
        <sz val="10"/>
        <color indexed="8"/>
        <rFont val="宋体"/>
        <family val="3"/>
        <charset val="134"/>
      </rPr>
      <t>固定资产清理</t>
    </r>
  </si>
  <si>
    <r>
      <t xml:space="preserve"> </t>
    </r>
    <r>
      <rPr>
        <sz val="10"/>
        <color indexed="8"/>
        <rFont val="宋体"/>
        <family val="3"/>
        <charset val="134"/>
      </rPr>
      <t>生产性生物资产</t>
    </r>
  </si>
  <si>
    <r>
      <t xml:space="preserve"> </t>
    </r>
    <r>
      <rPr>
        <sz val="10"/>
        <color indexed="8"/>
        <rFont val="宋体"/>
        <family val="3"/>
        <charset val="134"/>
      </rPr>
      <t>油气资产</t>
    </r>
  </si>
  <si>
    <r>
      <t xml:space="preserve"> </t>
    </r>
    <r>
      <rPr>
        <sz val="10"/>
        <color indexed="8"/>
        <rFont val="宋体"/>
        <family val="3"/>
        <charset val="134"/>
      </rPr>
      <t>无形资产</t>
    </r>
  </si>
  <si>
    <r>
      <t xml:space="preserve"> </t>
    </r>
    <r>
      <rPr>
        <sz val="10"/>
        <color indexed="8"/>
        <rFont val="宋体"/>
        <family val="3"/>
        <charset val="134"/>
      </rPr>
      <t>开发支出</t>
    </r>
  </si>
  <si>
    <r>
      <t xml:space="preserve"> </t>
    </r>
    <r>
      <rPr>
        <sz val="10"/>
        <color indexed="8"/>
        <rFont val="宋体"/>
        <family val="3"/>
        <charset val="134"/>
      </rPr>
      <t>商誉</t>
    </r>
  </si>
  <si>
    <r>
      <t xml:space="preserve"> </t>
    </r>
    <r>
      <rPr>
        <sz val="10"/>
        <color indexed="8"/>
        <rFont val="宋体"/>
        <family val="3"/>
        <charset val="134"/>
      </rPr>
      <t>长期待摊费用</t>
    </r>
  </si>
  <si>
    <r>
      <t xml:space="preserve"> </t>
    </r>
    <r>
      <rPr>
        <sz val="10"/>
        <rFont val="宋体"/>
        <family val="3"/>
        <charset val="134"/>
      </rPr>
      <t>递延所得税资产</t>
    </r>
  </si>
  <si>
    <r>
      <t xml:space="preserve"> </t>
    </r>
    <r>
      <rPr>
        <sz val="10"/>
        <color indexed="8"/>
        <rFont val="宋体"/>
        <family val="3"/>
        <charset val="134"/>
      </rPr>
      <t>其他非流动资产</t>
    </r>
  </si>
  <si>
    <t>资产总计</t>
    <phoneticPr fontId="39" type="noConversion"/>
  </si>
  <si>
    <r>
      <t>负</t>
    </r>
    <r>
      <rPr>
        <b/>
        <sz val="10"/>
        <color indexed="8"/>
        <rFont val="Times New Roman"/>
        <family val="1"/>
      </rPr>
      <t xml:space="preserve">  </t>
    </r>
    <r>
      <rPr>
        <b/>
        <sz val="10"/>
        <color indexed="8"/>
        <rFont val="宋体"/>
        <family val="3"/>
        <charset val="134"/>
      </rPr>
      <t>债</t>
    </r>
  </si>
  <si>
    <r>
      <t xml:space="preserve"> </t>
    </r>
    <r>
      <rPr>
        <sz val="10"/>
        <color indexed="8"/>
        <rFont val="宋体"/>
        <family val="3"/>
        <charset val="134"/>
      </rPr>
      <t>流动负债：</t>
    </r>
  </si>
  <si>
    <r>
      <t xml:space="preserve"> </t>
    </r>
    <r>
      <rPr>
        <sz val="10"/>
        <color indexed="8"/>
        <rFont val="宋体"/>
        <family val="3"/>
        <charset val="134"/>
      </rPr>
      <t>短期借款</t>
    </r>
  </si>
  <si>
    <r>
      <t xml:space="preserve"> </t>
    </r>
    <r>
      <rPr>
        <sz val="10"/>
        <color indexed="8"/>
        <rFont val="宋体"/>
        <family val="3"/>
        <charset val="134"/>
      </rPr>
      <t>交易性金融负债</t>
    </r>
  </si>
  <si>
    <r>
      <t xml:space="preserve"> </t>
    </r>
    <r>
      <rPr>
        <sz val="10"/>
        <rFont val="宋体"/>
        <family val="3"/>
        <charset val="134"/>
      </rPr>
      <t>应付票据</t>
    </r>
  </si>
  <si>
    <r>
      <t xml:space="preserve"> </t>
    </r>
    <r>
      <rPr>
        <sz val="10"/>
        <rFont val="宋体"/>
        <family val="3"/>
        <charset val="134"/>
      </rPr>
      <t>应付账款</t>
    </r>
  </si>
  <si>
    <r>
      <t xml:space="preserve"> </t>
    </r>
    <r>
      <rPr>
        <sz val="10"/>
        <color indexed="8"/>
        <rFont val="宋体"/>
        <family val="3"/>
        <charset val="134"/>
      </rPr>
      <t>预收款项</t>
    </r>
  </si>
  <si>
    <r>
      <t xml:space="preserve"> </t>
    </r>
    <r>
      <rPr>
        <sz val="10"/>
        <color indexed="8"/>
        <rFont val="宋体"/>
        <family val="3"/>
        <charset val="134"/>
      </rPr>
      <t>应付职工薪酬</t>
    </r>
  </si>
  <si>
    <r>
      <t xml:space="preserve"> </t>
    </r>
    <r>
      <rPr>
        <sz val="10"/>
        <color indexed="8"/>
        <rFont val="宋体"/>
        <family val="3"/>
        <charset val="134"/>
      </rPr>
      <t>应交税费</t>
    </r>
  </si>
  <si>
    <r>
      <t xml:space="preserve"> </t>
    </r>
    <r>
      <rPr>
        <sz val="10"/>
        <color indexed="8"/>
        <rFont val="宋体"/>
        <family val="3"/>
        <charset val="134"/>
      </rPr>
      <t>其他应付款</t>
    </r>
  </si>
  <si>
    <r>
      <t xml:space="preserve"> </t>
    </r>
    <r>
      <rPr>
        <sz val="10"/>
        <color indexed="8"/>
        <rFont val="宋体"/>
        <family val="3"/>
        <charset val="134"/>
      </rPr>
      <t>其中：应付利息</t>
    </r>
    <phoneticPr fontId="4" type="noConversion"/>
  </si>
  <si>
    <r>
      <t xml:space="preserve">             </t>
    </r>
    <r>
      <rPr>
        <sz val="10"/>
        <color indexed="8"/>
        <rFont val="宋体"/>
        <family val="3"/>
        <charset val="134"/>
      </rPr>
      <t>应付股利</t>
    </r>
    <phoneticPr fontId="4" type="noConversion"/>
  </si>
  <si>
    <r>
      <t xml:space="preserve"> </t>
    </r>
    <r>
      <rPr>
        <sz val="10"/>
        <color indexed="8"/>
        <rFont val="宋体"/>
        <family val="3"/>
        <charset val="134"/>
      </rPr>
      <t>一年内到期的非流动负债</t>
    </r>
  </si>
  <si>
    <r>
      <t xml:space="preserve"> </t>
    </r>
    <r>
      <rPr>
        <sz val="10"/>
        <color indexed="8"/>
        <rFont val="宋体"/>
        <family val="3"/>
        <charset val="134"/>
      </rPr>
      <t>其他流动负债</t>
    </r>
  </si>
  <si>
    <r>
      <t xml:space="preserve"> </t>
    </r>
    <r>
      <rPr>
        <sz val="10"/>
        <color indexed="8"/>
        <rFont val="宋体"/>
        <family val="3"/>
        <charset val="134"/>
      </rPr>
      <t>非流动负债：</t>
    </r>
  </si>
  <si>
    <r>
      <t xml:space="preserve"> </t>
    </r>
    <r>
      <rPr>
        <sz val="10"/>
        <color indexed="8"/>
        <rFont val="宋体"/>
        <family val="3"/>
        <charset val="134"/>
      </rPr>
      <t>长期借款</t>
    </r>
  </si>
  <si>
    <r>
      <t xml:space="preserve"> </t>
    </r>
    <r>
      <rPr>
        <sz val="10"/>
        <color indexed="8"/>
        <rFont val="宋体"/>
        <family val="3"/>
        <charset val="134"/>
      </rPr>
      <t>应付债券</t>
    </r>
  </si>
  <si>
    <r>
      <t xml:space="preserve"> </t>
    </r>
    <r>
      <rPr>
        <sz val="10"/>
        <color indexed="8"/>
        <rFont val="宋体"/>
        <family val="3"/>
        <charset val="134"/>
      </rPr>
      <t>长期应付款</t>
    </r>
  </si>
  <si>
    <r>
      <t xml:space="preserve"> </t>
    </r>
    <r>
      <rPr>
        <sz val="10"/>
        <color indexed="8"/>
        <rFont val="宋体"/>
        <family val="3"/>
        <charset val="134"/>
      </rPr>
      <t>预计负债</t>
    </r>
  </si>
  <si>
    <t>递延收益</t>
    <phoneticPr fontId="4" type="noConversion"/>
  </si>
  <si>
    <r>
      <t xml:space="preserve"> </t>
    </r>
    <r>
      <rPr>
        <sz val="10"/>
        <color indexed="8"/>
        <rFont val="宋体"/>
        <family val="3"/>
        <charset val="134"/>
      </rPr>
      <t>递延所得税负债</t>
    </r>
  </si>
  <si>
    <r>
      <t xml:space="preserve"> </t>
    </r>
    <r>
      <rPr>
        <sz val="10"/>
        <color indexed="8"/>
        <rFont val="宋体"/>
        <family val="3"/>
        <charset val="134"/>
      </rPr>
      <t>其他非流动负债</t>
    </r>
  </si>
  <si>
    <t>所有者权益</t>
  </si>
  <si>
    <r>
      <t xml:space="preserve"> </t>
    </r>
    <r>
      <rPr>
        <sz val="10"/>
        <color indexed="8"/>
        <rFont val="宋体"/>
        <family val="3"/>
        <charset val="134"/>
      </rPr>
      <t>实收资本（或股本）</t>
    </r>
  </si>
  <si>
    <r>
      <t xml:space="preserve"> </t>
    </r>
    <r>
      <rPr>
        <sz val="10"/>
        <color indexed="8"/>
        <rFont val="宋体"/>
        <family val="3"/>
        <charset val="134"/>
      </rPr>
      <t>资本公积</t>
    </r>
  </si>
  <si>
    <r>
      <t xml:space="preserve">    </t>
    </r>
    <r>
      <rPr>
        <sz val="10"/>
        <color indexed="8"/>
        <rFont val="宋体"/>
        <family val="3"/>
        <charset val="134"/>
      </rPr>
      <t>减：库存股</t>
    </r>
  </si>
  <si>
    <t>其他综合收益</t>
    <phoneticPr fontId="4" type="noConversion"/>
  </si>
  <si>
    <t>专项储备</t>
    <phoneticPr fontId="4" type="noConversion"/>
  </si>
  <si>
    <r>
      <t xml:space="preserve"> </t>
    </r>
    <r>
      <rPr>
        <sz val="10"/>
        <color indexed="8"/>
        <rFont val="宋体"/>
        <family val="3"/>
        <charset val="134"/>
      </rPr>
      <t>盈余公积</t>
    </r>
  </si>
  <si>
    <r>
      <t xml:space="preserve"> </t>
    </r>
    <r>
      <rPr>
        <sz val="10"/>
        <color indexed="8"/>
        <rFont val="宋体"/>
        <family val="3"/>
        <charset val="134"/>
      </rPr>
      <t>未分配利润</t>
    </r>
  </si>
  <si>
    <t>负债及所有者权益总计</t>
    <phoneticPr fontId="39" type="noConversion"/>
  </si>
  <si>
    <t>损益</t>
  </si>
  <si>
    <t>减：营业成本</t>
  </si>
  <si>
    <t>减：税金及附加</t>
    <phoneticPr fontId="4" type="noConversion"/>
  </si>
  <si>
    <t>减：销售费用</t>
  </si>
  <si>
    <t>减：管理费用</t>
  </si>
  <si>
    <t>减：研发费用</t>
    <phoneticPr fontId="4" type="noConversion"/>
  </si>
  <si>
    <t>减：财务费用</t>
  </si>
  <si>
    <t>加：其他收益</t>
    <phoneticPr fontId="4" type="noConversion"/>
  </si>
  <si>
    <r>
      <t>加：投资收益（损失以</t>
    </r>
    <r>
      <rPr>
        <sz val="10"/>
        <color indexed="8"/>
        <rFont val="Times New Roman"/>
        <family val="1"/>
      </rPr>
      <t>"-"</t>
    </r>
    <r>
      <rPr>
        <sz val="10"/>
        <color indexed="8"/>
        <rFont val="宋体"/>
        <family val="3"/>
        <charset val="134"/>
      </rPr>
      <t>号填列）</t>
    </r>
  </si>
  <si>
    <r>
      <t>加：公允价值变动收益（损失以</t>
    </r>
    <r>
      <rPr>
        <sz val="10"/>
        <color indexed="8"/>
        <rFont val="Times New Roman"/>
        <family val="1"/>
      </rPr>
      <t>"-"</t>
    </r>
    <r>
      <rPr>
        <sz val="10"/>
        <color indexed="8"/>
        <rFont val="宋体"/>
        <family val="3"/>
        <charset val="134"/>
      </rPr>
      <t>号填列）</t>
    </r>
  </si>
  <si>
    <r>
      <t>加：信用减值损失（损失以</t>
    </r>
    <r>
      <rPr>
        <sz val="10"/>
        <color indexed="8"/>
        <rFont val="Times New Roman"/>
        <family val="1"/>
      </rPr>
      <t>"-"</t>
    </r>
    <r>
      <rPr>
        <sz val="10"/>
        <color indexed="8"/>
        <rFont val="宋体"/>
        <family val="3"/>
        <charset val="134"/>
      </rPr>
      <t>号填列）</t>
    </r>
    <phoneticPr fontId="4" type="noConversion"/>
  </si>
  <si>
    <t>加：资产减值损失</t>
    <phoneticPr fontId="4" type="noConversion"/>
  </si>
  <si>
    <t>加：资产处置收益</t>
    <phoneticPr fontId="39" type="noConversion"/>
  </si>
  <si>
    <t>加：营业外收入</t>
  </si>
  <si>
    <t>减：营业外支出</t>
  </si>
  <si>
    <t xml:space="preserve">      其中：固定资产报废损失</t>
    <phoneticPr fontId="39" type="noConversion"/>
  </si>
  <si>
    <t>减：所得税费用</t>
  </si>
  <si>
    <t>二、间接法</t>
  </si>
  <si>
    <t>与利润表验证</t>
    <phoneticPr fontId="4" type="noConversion"/>
  </si>
  <si>
    <t>净利润</t>
  </si>
  <si>
    <t>加：信用减值损失</t>
    <phoneticPr fontId="4" type="noConversion"/>
  </si>
  <si>
    <t>坏账准备、存货跌价准备、投资性房地产减值准备、长期股权投资减值准备、持有持到期投资减值准备、固定资产减值准备、在建工程减值准备、工程物质减值准备、生物性资产减值准备、无形资产减值准备、商誉差值准备等。</t>
  </si>
  <si>
    <t xml:space="preserve">    资产减值准备</t>
    <phoneticPr fontId="4" type="noConversion"/>
  </si>
  <si>
    <t xml:space="preserve">    固定资产、投资性房地产折旧、生产性生物资产折旧</t>
  </si>
  <si>
    <t>影响损益的固定资产、投资性房地产折旧、生产性生物资产折旧。</t>
  </si>
  <si>
    <t xml:space="preserve">    无形资产摊销</t>
  </si>
  <si>
    <t>影响损益的无形资产摊销。</t>
  </si>
  <si>
    <t xml:space="preserve">    长期待摊费用摊销</t>
  </si>
  <si>
    <t>影响损益的长期待摊费用摊销。</t>
  </si>
  <si>
    <t xml:space="preserve">    公允价值变动损失（收益以“—”号填列）</t>
  </si>
  <si>
    <t>影响到损益的企业交易性金融资产、投资性房地产公充价值变动值。</t>
  </si>
  <si>
    <t xml:space="preserve">    递延所得税资产减少（增加以“—”号填列）</t>
    <phoneticPr fontId="4" type="noConversion"/>
  </si>
  <si>
    <t>递延所得税资产的减少使计入所得税费用的金额大于当期应交的所得税金额</t>
  </si>
  <si>
    <t xml:space="preserve">    递延所得税负债增加（减少以“—”号填列）</t>
  </si>
  <si>
    <t>递延所得税负债的增加使计入所得税费用的金额大于当期应交的所得税金额</t>
  </si>
  <si>
    <t xml:space="preserve">    财务费用（收益以“—”号填列）</t>
  </si>
  <si>
    <t>企业发生的财务费用中不属于经营活动的部分</t>
    <phoneticPr fontId="4" type="noConversion"/>
  </si>
  <si>
    <t xml:space="preserve">    投资损失（收益以“—”号填列）</t>
  </si>
  <si>
    <t>利润表投资收益项目金额</t>
  </si>
  <si>
    <t xml:space="preserve">    处置固定资产、无形资产和其它长期资产的损失（收益以“—”号填列）</t>
  </si>
  <si>
    <t>营业外收支、其他业务收支等科目分析填列</t>
  </si>
  <si>
    <t xml:space="preserve">    固定资产报废损失（收益以“—”号填列）</t>
  </si>
  <si>
    <t>包括盘盈、盘亏；根据营业外收支等科目分析填列</t>
  </si>
  <si>
    <t xml:space="preserve">    存货的减少（增加以“—”号填列）</t>
  </si>
  <si>
    <t>期末存货比期初减少部分</t>
  </si>
  <si>
    <t xml:space="preserve">    经营性应收项目的减少（增加以“—”号填列）</t>
  </si>
  <si>
    <r>
      <t>期末以下科目比期初减少部分（应收票据、应收账款、预付账款、</t>
    </r>
    <r>
      <rPr>
        <b/>
        <i/>
        <sz val="10"/>
        <color indexed="12"/>
        <rFont val="宋体"/>
        <family val="3"/>
        <charset val="134"/>
      </rPr>
      <t>长期应收款</t>
    </r>
    <r>
      <rPr>
        <sz val="10"/>
        <color indexed="10"/>
        <rFont val="宋体"/>
        <family val="3"/>
        <charset val="134"/>
      </rPr>
      <t>和其他应收款）</t>
    </r>
  </si>
  <si>
    <t xml:space="preserve">    经营性应付项目的增加（减少以“—”号填列）</t>
  </si>
  <si>
    <r>
      <t>期末以下科目比期初增加部分（应付票据、应付账款、预收账款、应付职工薪酬、应交税金</t>
    </r>
    <r>
      <rPr>
        <b/>
        <i/>
        <sz val="10"/>
        <color indexed="10"/>
        <rFont val="宋体"/>
        <family val="3"/>
        <charset val="134"/>
      </rPr>
      <t>、</t>
    </r>
    <r>
      <rPr>
        <b/>
        <i/>
        <sz val="10"/>
        <color indexed="12"/>
        <rFont val="宋体"/>
        <family val="3"/>
        <charset val="134"/>
      </rPr>
      <t>应付利息、长期应付款</t>
    </r>
    <r>
      <rPr>
        <sz val="10"/>
        <color indexed="10"/>
        <rFont val="宋体"/>
        <family val="3"/>
        <charset val="134"/>
      </rPr>
      <t>和其他应付款）</t>
    </r>
  </si>
  <si>
    <t xml:space="preserve">    其他</t>
  </si>
  <si>
    <t>经营活动产生的现金流量净额</t>
  </si>
  <si>
    <t>如不平则此处不为零</t>
  </si>
  <si>
    <t xml:space="preserve">1、货币资金 </t>
  </si>
  <si>
    <t>项    目</t>
  </si>
  <si>
    <t>期末数</t>
    <phoneticPr fontId="4" type="noConversion"/>
  </si>
  <si>
    <t>期初数</t>
    <phoneticPr fontId="4" type="noConversion"/>
  </si>
  <si>
    <t>库存现金</t>
  </si>
  <si>
    <t>银行存款</t>
  </si>
  <si>
    <t>合    计</t>
  </si>
  <si>
    <t>银行承兑汇票</t>
    <phoneticPr fontId="4" type="noConversion"/>
  </si>
  <si>
    <t>商业承兑汇票</t>
    <phoneticPr fontId="4" type="noConversion"/>
  </si>
  <si>
    <t>2、应收账款</t>
  </si>
  <si>
    <t>账   龄</t>
  </si>
  <si>
    <t>账面余额</t>
  </si>
  <si>
    <t>坏账准备</t>
  </si>
  <si>
    <t>金额</t>
  </si>
  <si>
    <t>比例（%）</t>
  </si>
  <si>
    <t>1年以内</t>
  </si>
  <si>
    <t>合   计</t>
  </si>
  <si>
    <t>单位名称</t>
  </si>
  <si>
    <t>小  计</t>
  </si>
  <si>
    <t>3、预付款项</t>
  </si>
  <si>
    <t>账  龄</t>
  </si>
  <si>
    <t>合  计</t>
  </si>
  <si>
    <t>4、其他应收款</t>
    <phoneticPr fontId="4" type="noConversion"/>
  </si>
  <si>
    <t>合计</t>
    <phoneticPr fontId="4" type="noConversion"/>
  </si>
  <si>
    <t>存货</t>
    <phoneticPr fontId="4" type="noConversion"/>
  </si>
  <si>
    <t xml:space="preserve">  项   目 </t>
  </si>
  <si>
    <t>跌价准备</t>
  </si>
  <si>
    <t>账面价值</t>
  </si>
  <si>
    <t>库存商品</t>
    <phoneticPr fontId="4" type="noConversion"/>
  </si>
  <si>
    <t xml:space="preserve"> 合  计 </t>
  </si>
  <si>
    <t>其他流动资产</t>
    <phoneticPr fontId="4" type="noConversion"/>
  </si>
  <si>
    <t>待抵扣进项税</t>
    <phoneticPr fontId="4" type="noConversion"/>
  </si>
  <si>
    <t>6、投资性房地产</t>
    <phoneticPr fontId="4" type="noConversion"/>
  </si>
  <si>
    <t xml:space="preserve">项   目 </t>
  </si>
  <si>
    <t xml:space="preserve"> 本期增加 </t>
    <phoneticPr fontId="4" type="noConversion"/>
  </si>
  <si>
    <t xml:space="preserve"> 本期减少 </t>
    <phoneticPr fontId="4" type="noConversion"/>
  </si>
  <si>
    <t xml:space="preserve"> 一、账面原值合计 </t>
  </si>
  <si>
    <t>房屋及建筑物</t>
    <phoneticPr fontId="4" type="noConversion"/>
  </si>
  <si>
    <t xml:space="preserve"> 二、累计折旧合计 </t>
  </si>
  <si>
    <t>房屋及建筑物</t>
  </si>
  <si>
    <t xml:space="preserve"> 三、账面价值合计 </t>
  </si>
  <si>
    <t>机器设备</t>
  </si>
  <si>
    <t>电子设备</t>
  </si>
  <si>
    <t>在建工程</t>
    <phoneticPr fontId="4" type="noConversion"/>
  </si>
  <si>
    <t>项  目</t>
  </si>
  <si>
    <t>本期增加</t>
    <phoneticPr fontId="4" type="noConversion"/>
  </si>
  <si>
    <t>本期减少</t>
    <phoneticPr fontId="4" type="noConversion"/>
  </si>
  <si>
    <t>6、无形资产</t>
    <phoneticPr fontId="4" type="noConversion"/>
  </si>
  <si>
    <t>期初数</t>
  </si>
  <si>
    <t>期末数</t>
  </si>
  <si>
    <t xml:space="preserve"> 二、累计摊销合计 </t>
    <phoneticPr fontId="4" type="noConversion"/>
  </si>
  <si>
    <t>长期待摊费用</t>
    <phoneticPr fontId="4" type="noConversion"/>
  </si>
  <si>
    <t>本期摊销</t>
    <phoneticPr fontId="4" type="noConversion"/>
  </si>
  <si>
    <t>递延所得税资产</t>
    <phoneticPr fontId="4" type="noConversion"/>
  </si>
  <si>
    <t>资产减值准备</t>
    <phoneticPr fontId="4" type="noConversion"/>
  </si>
  <si>
    <t>其他非流动资产</t>
    <phoneticPr fontId="4" type="noConversion"/>
  </si>
  <si>
    <t>7、预收款项</t>
    <phoneticPr fontId="4" type="noConversion"/>
  </si>
  <si>
    <t>7、应付职工薪酬</t>
  </si>
  <si>
    <t>项目</t>
  </si>
  <si>
    <t>8、应交税费</t>
  </si>
  <si>
    <t>项   目</t>
  </si>
  <si>
    <t>增值税</t>
  </si>
  <si>
    <t>城市维护建设税</t>
  </si>
  <si>
    <t>教育附加</t>
  </si>
  <si>
    <t>9、其他应付款</t>
  </si>
  <si>
    <t>长期借款</t>
    <phoneticPr fontId="4" type="noConversion"/>
  </si>
  <si>
    <t>递延所得税负债</t>
    <phoneticPr fontId="4" type="noConversion"/>
  </si>
  <si>
    <t>实收资本</t>
    <phoneticPr fontId="4" type="noConversion"/>
  </si>
  <si>
    <t>资本公积</t>
    <phoneticPr fontId="4" type="noConversion"/>
  </si>
  <si>
    <t>盈余公积</t>
    <phoneticPr fontId="4" type="noConversion"/>
  </si>
  <si>
    <t>法定盈余公积</t>
    <phoneticPr fontId="4" type="noConversion"/>
  </si>
  <si>
    <t>11、未分配利润</t>
  </si>
  <si>
    <t>本期数</t>
    <phoneticPr fontId="4" type="noConversion"/>
  </si>
  <si>
    <t>上期数</t>
    <phoneticPr fontId="4" type="noConversion"/>
  </si>
  <si>
    <t>调整前上年末未分配利润</t>
  </si>
  <si>
    <t>调整年初未分配利润合计数（调增+，调减-）</t>
  </si>
  <si>
    <t>调整后年初未分配利润</t>
  </si>
  <si>
    <t xml:space="preserve"> 加：本年归属于母公司股东的净利润 </t>
  </si>
  <si>
    <t xml:space="preserve"> 减：提取法定盈余公积 </t>
  </si>
  <si>
    <t xml:space="preserve">     提取任意盈余公积 </t>
  </si>
  <si>
    <t xml:space="preserve">     提取一般风险准备</t>
  </si>
  <si>
    <t xml:space="preserve">     应付普通股股利 </t>
  </si>
  <si>
    <t xml:space="preserve">     转作股本的普通股股利 </t>
  </si>
  <si>
    <t xml:space="preserve"> 年末未分配利润 </t>
  </si>
  <si>
    <t>12、营业收入和营业成本</t>
  </si>
  <si>
    <t>收入</t>
  </si>
  <si>
    <t>成本</t>
  </si>
  <si>
    <t>主营业务</t>
  </si>
  <si>
    <t>其他业务</t>
  </si>
  <si>
    <t>税金及附加</t>
    <phoneticPr fontId="4" type="noConversion"/>
  </si>
  <si>
    <t>其他</t>
    <phoneticPr fontId="4" type="noConversion"/>
  </si>
  <si>
    <t>销售费用</t>
    <phoneticPr fontId="4" type="noConversion"/>
  </si>
  <si>
    <t>管理费用</t>
    <phoneticPr fontId="4" type="noConversion"/>
  </si>
  <si>
    <t>本期数</t>
  </si>
  <si>
    <t>上期数</t>
  </si>
  <si>
    <t>研发费用</t>
    <phoneticPr fontId="4" type="noConversion"/>
  </si>
  <si>
    <t>手续费</t>
    <phoneticPr fontId="4" type="noConversion"/>
  </si>
  <si>
    <t>其他收益</t>
    <phoneticPr fontId="4" type="noConversion"/>
  </si>
  <si>
    <t>政府补助</t>
    <phoneticPr fontId="4" type="noConversion"/>
  </si>
  <si>
    <t>资产减值损失</t>
    <phoneticPr fontId="4" type="noConversion"/>
  </si>
  <si>
    <t>坏账损失</t>
    <phoneticPr fontId="4" type="noConversion"/>
  </si>
  <si>
    <t>存货跌价损失</t>
    <phoneticPr fontId="4" type="noConversion"/>
  </si>
  <si>
    <t>资产处置收益</t>
    <phoneticPr fontId="4" type="noConversion"/>
  </si>
  <si>
    <t>固定资产处置收益</t>
    <phoneticPr fontId="4" type="noConversion"/>
  </si>
  <si>
    <t>营业外收入</t>
    <phoneticPr fontId="4" type="noConversion"/>
  </si>
  <si>
    <t>捐赠利得</t>
    <phoneticPr fontId="4" type="noConversion"/>
  </si>
  <si>
    <t>盘盈利得</t>
    <phoneticPr fontId="4" type="noConversion"/>
  </si>
  <si>
    <t>营业外支出</t>
    <phoneticPr fontId="4" type="noConversion"/>
  </si>
  <si>
    <t>盘亏损失 _x000D_</t>
  </si>
  <si>
    <t>其他</t>
  </si>
  <si>
    <t>所得税费用</t>
    <phoneticPr fontId="4" type="noConversion"/>
  </si>
  <si>
    <t>14、现金流量表补充资料</t>
  </si>
  <si>
    <t>补充资料</t>
  </si>
  <si>
    <t>1) 将净利润调节为经营活动现金流量：</t>
  </si>
  <si>
    <t>加：资产减值准备</t>
  </si>
  <si>
    <t>固定资产折旧、油气资产折耗、生产性生物资产折旧</t>
  </si>
  <si>
    <t>无形资产摊销</t>
  </si>
  <si>
    <t>处置固定资产、无形资产和其他长期资产的损失(收益以“－”号填列)</t>
  </si>
  <si>
    <t>固定资产报废损失(收益以“－”号填列)</t>
  </si>
  <si>
    <t>公允价值变动损失(收益以“－”号填列)</t>
  </si>
  <si>
    <t>财务费用(收益以“－”号填列)</t>
  </si>
  <si>
    <t>投资损失(收益以“－”号填列)</t>
  </si>
  <si>
    <t>递延所得税资产减少(增加以“－”号填列)</t>
  </si>
  <si>
    <t>递延所得税负债增加(减少以“－”号填列)</t>
  </si>
  <si>
    <t>存货的减少(增加以“－”号填列)</t>
  </si>
  <si>
    <t>经营性应收项目的减少(增加以“－”号填列)</t>
  </si>
  <si>
    <t>经营性应付项目的增加(减少以“－”号填列)</t>
  </si>
  <si>
    <t>2) 不涉及现金收支的重大投资和筹资活动：</t>
  </si>
  <si>
    <t>债务转为资本</t>
  </si>
  <si>
    <t>一年内到期的可转换公司债券</t>
  </si>
  <si>
    <t>融资租入固定资产</t>
  </si>
  <si>
    <t>3) 现金及现金等价物净变动情况：</t>
  </si>
  <si>
    <t>现金的期末余额</t>
  </si>
  <si>
    <t>减：现金的期初余额</t>
  </si>
  <si>
    <t>加：现金等价物的期末余额</t>
  </si>
  <si>
    <t>减：现金等价物的期初余额</t>
  </si>
  <si>
    <t>现金及现金等价物净增加额</t>
  </si>
  <si>
    <t xml:space="preserve">  租赁负债</t>
    <phoneticPr fontId="5" type="noConversion"/>
  </si>
  <si>
    <t>个人所得税</t>
    <phoneticPr fontId="4" type="noConversion"/>
  </si>
  <si>
    <t>职工薪酬</t>
  </si>
  <si>
    <t>1年以上</t>
    <phoneticPr fontId="4" type="noConversion"/>
  </si>
  <si>
    <t>1年以上</t>
  </si>
  <si>
    <t>（2）期末大额预付款项单位明细</t>
    <phoneticPr fontId="4" type="noConversion"/>
  </si>
  <si>
    <t>短期借款</t>
    <phoneticPr fontId="4" type="noConversion"/>
  </si>
  <si>
    <t>地方教育费附加</t>
  </si>
  <si>
    <t>教育费附加</t>
  </si>
  <si>
    <t>材料</t>
  </si>
  <si>
    <t>长期股权投资</t>
    <phoneticPr fontId="4" type="noConversion"/>
  </si>
  <si>
    <r>
      <t>（</t>
    </r>
    <r>
      <rPr>
        <sz val="10.5"/>
        <color theme="1"/>
        <rFont val="Times New Roman"/>
        <family val="1"/>
      </rPr>
      <t>1</t>
    </r>
    <r>
      <rPr>
        <sz val="10.5"/>
        <color theme="1"/>
        <rFont val="宋体"/>
        <family val="3"/>
        <charset val="134"/>
      </rPr>
      <t>）分类情况</t>
    </r>
  </si>
  <si>
    <t>减值准备</t>
  </si>
  <si>
    <t>对联营企业投资</t>
    <phoneticPr fontId="4" type="noConversion"/>
  </si>
  <si>
    <r>
      <t>项</t>
    </r>
    <r>
      <rPr>
        <sz val="10.5"/>
        <color rgb="FF000000"/>
        <rFont val="Arial"/>
        <family val="2"/>
      </rPr>
      <t xml:space="preserve">   </t>
    </r>
    <r>
      <rPr>
        <sz val="10.5"/>
        <color rgb="FF000000"/>
        <rFont val="宋体"/>
        <family val="3"/>
        <charset val="134"/>
      </rPr>
      <t>目</t>
    </r>
  </si>
  <si>
    <r>
      <t>合</t>
    </r>
    <r>
      <rPr>
        <sz val="10.5"/>
        <color rgb="FF000000"/>
        <rFont val="Arial"/>
        <family val="2"/>
      </rPr>
      <t xml:space="preserve">   </t>
    </r>
    <r>
      <rPr>
        <sz val="10.5"/>
        <color rgb="FF000000"/>
        <rFont val="宋体"/>
        <family val="3"/>
        <charset val="134"/>
      </rPr>
      <t>计</t>
    </r>
  </si>
  <si>
    <t>固定资产</t>
    <phoneticPr fontId="4" type="noConversion"/>
  </si>
  <si>
    <t>尚未支付的租赁付款额</t>
  </si>
  <si>
    <t>减：未确认融资费用</t>
  </si>
  <si>
    <t>资本溢价</t>
    <phoneticPr fontId="4" type="noConversion"/>
  </si>
  <si>
    <t>地方教育附加</t>
  </si>
  <si>
    <t>车船税</t>
  </si>
  <si>
    <t>业务招待费</t>
  </si>
  <si>
    <t>业务推广服务费</t>
  </si>
  <si>
    <t>差旅费</t>
  </si>
  <si>
    <t>展览费</t>
  </si>
  <si>
    <t>房屋租赁费</t>
  </si>
  <si>
    <t>折旧费</t>
  </si>
  <si>
    <t>办公费</t>
  </si>
  <si>
    <t>材料费</t>
  </si>
  <si>
    <t>加油费</t>
  </si>
  <si>
    <t>交通费</t>
  </si>
  <si>
    <t>咨询服务费</t>
  </si>
  <si>
    <t>律师费</t>
  </si>
  <si>
    <t>装修费</t>
  </si>
  <si>
    <t>利息支出</t>
    <phoneticPr fontId="4" type="noConversion"/>
  </si>
  <si>
    <t>减：利息收入</t>
    <phoneticPr fontId="4" type="noConversion"/>
  </si>
  <si>
    <t>加计抵减</t>
  </si>
  <si>
    <t>个税手续费返还</t>
  </si>
  <si>
    <t>政府补助</t>
  </si>
  <si>
    <t>稳岗补贴</t>
  </si>
  <si>
    <t>增值税退税</t>
  </si>
  <si>
    <t>应收账款坏账</t>
    <phoneticPr fontId="4" type="noConversion"/>
  </si>
  <si>
    <t>当期所得税费用</t>
  </si>
  <si>
    <t>递延所得税费用</t>
    <phoneticPr fontId="4" type="noConversion"/>
  </si>
  <si>
    <t>研讨会议费</t>
  </si>
  <si>
    <t>辅助材料费用</t>
  </si>
  <si>
    <t>委外研发</t>
  </si>
  <si>
    <t>注册代理费</t>
  </si>
  <si>
    <t>测试费</t>
  </si>
  <si>
    <t>折旧费用</t>
  </si>
  <si>
    <t>其他应收款坏账</t>
    <phoneticPr fontId="4" type="noConversion"/>
  </si>
  <si>
    <t>售后维保费</t>
    <phoneticPr fontId="4" type="noConversion"/>
  </si>
  <si>
    <t>会议费</t>
    <phoneticPr fontId="4" type="noConversion"/>
  </si>
  <si>
    <t>社会保险费</t>
  </si>
  <si>
    <t>住房公积金</t>
  </si>
  <si>
    <t>本年数</t>
    <phoneticPr fontId="14" type="noConversion"/>
  </si>
  <si>
    <t>上年数</t>
    <phoneticPr fontId="14" type="noConversion"/>
  </si>
  <si>
    <t>资本公积</t>
    <phoneticPr fontId="14" type="noConversion"/>
  </si>
  <si>
    <t>减：库存股</t>
    <phoneticPr fontId="14" type="noConversion"/>
  </si>
  <si>
    <t>盈余公积</t>
    <phoneticPr fontId="14" type="noConversion"/>
  </si>
  <si>
    <t>一、上年年末余额</t>
    <phoneticPr fontId="14" type="noConversion"/>
  </si>
  <si>
    <t xml:space="preserve">     加：会计政策变更</t>
    <phoneticPr fontId="14" type="noConversion"/>
  </si>
  <si>
    <t xml:space="preserve">           前期差错更正</t>
    <phoneticPr fontId="14" type="noConversion"/>
  </si>
  <si>
    <t xml:space="preserve">           其他</t>
    <phoneticPr fontId="14" type="noConversion"/>
  </si>
  <si>
    <t>二、本年年初余额</t>
    <phoneticPr fontId="14" type="noConversion"/>
  </si>
  <si>
    <t>三、本期增减变动金额（减少以“－”号填列）</t>
    <phoneticPr fontId="14" type="noConversion"/>
  </si>
  <si>
    <t>1、所有者投入的普通股</t>
    <phoneticPr fontId="14" type="noConversion"/>
  </si>
  <si>
    <t>2、其他权益工具持有者投入资本</t>
    <phoneticPr fontId="14" type="noConversion"/>
  </si>
  <si>
    <t>3、股份支付计入所有者权益的金额</t>
    <phoneticPr fontId="14" type="noConversion"/>
  </si>
  <si>
    <t>4、其他</t>
    <phoneticPr fontId="14" type="noConversion"/>
  </si>
  <si>
    <t>1、提取盈余公积</t>
    <phoneticPr fontId="14" type="noConversion"/>
  </si>
  <si>
    <t>2、对所有者（或股东）的分配</t>
    <phoneticPr fontId="14" type="noConversion"/>
  </si>
  <si>
    <t>3、其他</t>
    <phoneticPr fontId="14" type="noConversion"/>
  </si>
  <si>
    <t>1、资本公积转增资本(或股本)</t>
    <phoneticPr fontId="14" type="noConversion"/>
  </si>
  <si>
    <t>2、盈余公积转增资本(或股本)</t>
    <phoneticPr fontId="14" type="noConversion"/>
  </si>
  <si>
    <t>3、盈余公积弥补亏损</t>
    <phoneticPr fontId="14" type="noConversion"/>
  </si>
  <si>
    <t>4、设定受益计划变动额结转留存收益</t>
    <phoneticPr fontId="14" type="noConversion"/>
  </si>
  <si>
    <t>5、其他综合收益结转留存收 益</t>
    <phoneticPr fontId="14" type="noConversion"/>
  </si>
  <si>
    <t>1、本期提取</t>
    <phoneticPr fontId="14" type="noConversion"/>
  </si>
  <si>
    <t>2、本期使用</t>
    <phoneticPr fontId="14" type="noConversion"/>
  </si>
  <si>
    <t>四、本期期末余额</t>
    <phoneticPr fontId="14" type="noConversion"/>
  </si>
  <si>
    <t xml:space="preserve">法定代表人：                                                                                 主管会计工作负责人：                                                                                                        会计机构负责人：   </t>
    <phoneticPr fontId="14" type="noConversion"/>
  </si>
  <si>
    <t>金额单位：人民币元</t>
    <phoneticPr fontId="14" type="noConversion"/>
  </si>
  <si>
    <t>一、经营活动产生的现金流量：</t>
    <phoneticPr fontId="14" type="noConversion"/>
  </si>
  <si>
    <t xml:space="preserve">    销售商品、提供劳务收到的现金</t>
    <phoneticPr fontId="14" type="noConversion"/>
  </si>
  <si>
    <t xml:space="preserve">    客户存款和同业存放款项净增加额</t>
    <phoneticPr fontId="14" type="noConversion"/>
  </si>
  <si>
    <t xml:space="preserve">    向中央银行借款净增加额</t>
    <phoneticPr fontId="14" type="noConversion"/>
  </si>
  <si>
    <t xml:space="preserve">    向其他金融机构拆入资金净增加额</t>
    <phoneticPr fontId="14" type="noConversion"/>
  </si>
  <si>
    <t xml:space="preserve">    收到原保险合同保费取得的现金</t>
    <phoneticPr fontId="14" type="noConversion"/>
  </si>
  <si>
    <t xml:space="preserve">    收到再保险业务现金净额</t>
    <phoneticPr fontId="14" type="noConversion"/>
  </si>
  <si>
    <t xml:space="preserve">    保户储金及投资款净增加额</t>
    <phoneticPr fontId="14" type="noConversion"/>
  </si>
  <si>
    <t xml:space="preserve">    处置以公允价值计量且其变动计入当期损益的金融资产净增加额</t>
    <phoneticPr fontId="14" type="noConversion"/>
  </si>
  <si>
    <t xml:space="preserve">    收取利息、手续费及佣金的现金</t>
    <phoneticPr fontId="14" type="noConversion"/>
  </si>
  <si>
    <t xml:space="preserve">    拆入资金净增加额</t>
    <phoneticPr fontId="14" type="noConversion"/>
  </si>
  <si>
    <t xml:space="preserve">    回购业务资金净增加额</t>
    <phoneticPr fontId="14" type="noConversion"/>
  </si>
  <si>
    <t xml:space="preserve">    收到的税费返还</t>
    <phoneticPr fontId="14" type="noConversion"/>
  </si>
  <si>
    <t xml:space="preserve">    收到其他与经营活动有关的现金</t>
    <phoneticPr fontId="14" type="noConversion"/>
  </si>
  <si>
    <t>经营活动现金流入小计</t>
    <phoneticPr fontId="14" type="noConversion"/>
  </si>
  <si>
    <t xml:space="preserve">    购买商品、接受劳务支付的现金</t>
    <phoneticPr fontId="14" type="noConversion"/>
  </si>
  <si>
    <t xml:space="preserve">    客户贷款及垫款净增加额</t>
    <phoneticPr fontId="14" type="noConversion"/>
  </si>
  <si>
    <t xml:space="preserve">    存放中央银行和同业款项净增加额</t>
    <phoneticPr fontId="14" type="noConversion"/>
  </si>
  <si>
    <t xml:space="preserve">    支付原保险合同赔付款项的现金</t>
    <phoneticPr fontId="14" type="noConversion"/>
  </si>
  <si>
    <t xml:space="preserve">    支付利息、手续费及佣金的现金</t>
    <phoneticPr fontId="14" type="noConversion"/>
  </si>
  <si>
    <t xml:space="preserve">    支付保单红利的现金</t>
    <phoneticPr fontId="14" type="noConversion"/>
  </si>
  <si>
    <t xml:space="preserve">    支付给职工以及为职工支付的现金</t>
    <phoneticPr fontId="14" type="noConversion"/>
  </si>
  <si>
    <t xml:space="preserve">    支付的各项税费</t>
    <phoneticPr fontId="14" type="noConversion"/>
  </si>
  <si>
    <t xml:space="preserve">    支付其他与经营活动有关的现金</t>
    <phoneticPr fontId="14" type="noConversion"/>
  </si>
  <si>
    <t>经营活动现金流出小计</t>
    <phoneticPr fontId="14" type="noConversion"/>
  </si>
  <si>
    <t>经营活动产生的现金流量净额</t>
    <phoneticPr fontId="14" type="noConversion"/>
  </si>
  <si>
    <t>二、投资活动产生的现金流量：</t>
    <phoneticPr fontId="14" type="noConversion"/>
  </si>
  <si>
    <t xml:space="preserve">    收回投资收到的现金</t>
    <phoneticPr fontId="14" type="noConversion"/>
  </si>
  <si>
    <t xml:space="preserve">    取得投资收益收到的现金</t>
    <phoneticPr fontId="14" type="noConversion"/>
  </si>
  <si>
    <t xml:space="preserve">    处置固定资产、无形资产和其他长期资产收回的现金净额</t>
    <phoneticPr fontId="14" type="noConversion"/>
  </si>
  <si>
    <t xml:space="preserve">    处置子公司及其他营业单位收到的现金净额</t>
    <phoneticPr fontId="14" type="noConversion"/>
  </si>
  <si>
    <t xml:space="preserve">    收到其他与投资活动有关的现金</t>
    <phoneticPr fontId="14" type="noConversion"/>
  </si>
  <si>
    <t>投资活动现金流入小计</t>
    <phoneticPr fontId="14" type="noConversion"/>
  </si>
  <si>
    <t xml:space="preserve">    购建固定资产、无形资产和其他长期资产支付的现金</t>
    <phoneticPr fontId="14" type="noConversion"/>
  </si>
  <si>
    <t xml:space="preserve">    投资支付的现金</t>
    <phoneticPr fontId="14" type="noConversion"/>
  </si>
  <si>
    <t xml:space="preserve">    质押贷款净增加额</t>
    <phoneticPr fontId="14" type="noConversion"/>
  </si>
  <si>
    <t xml:space="preserve">    取得子公司及其他营业单位支付的现金净额 </t>
    <phoneticPr fontId="14" type="noConversion"/>
  </si>
  <si>
    <t xml:space="preserve">    支付其他与投资活动有关的现金</t>
    <phoneticPr fontId="14" type="noConversion"/>
  </si>
  <si>
    <t>投资活动现金流出小计</t>
    <phoneticPr fontId="14" type="noConversion"/>
  </si>
  <si>
    <t>投资活动产生的现金流量净额</t>
    <phoneticPr fontId="14" type="noConversion"/>
  </si>
  <si>
    <t>三、筹资活动产生的现金流量：</t>
    <phoneticPr fontId="14" type="noConversion"/>
  </si>
  <si>
    <t xml:space="preserve">    吸收投资收到的现金</t>
    <phoneticPr fontId="14" type="noConversion"/>
  </si>
  <si>
    <t xml:space="preserve">    其中：子公司吸收少数股东投资收到的现金</t>
    <phoneticPr fontId="14" type="noConversion"/>
  </si>
  <si>
    <t xml:space="preserve">    取得借款收到的现金</t>
    <phoneticPr fontId="14" type="noConversion"/>
  </si>
  <si>
    <t xml:space="preserve">    发行债券收到的现金</t>
    <phoneticPr fontId="14" type="noConversion"/>
  </si>
  <si>
    <t xml:space="preserve">    收到其他与筹资活动有关的现金</t>
    <phoneticPr fontId="14" type="noConversion"/>
  </si>
  <si>
    <t>筹资活动现金流入小计</t>
    <phoneticPr fontId="14" type="noConversion"/>
  </si>
  <si>
    <t xml:space="preserve">    偿还债务支付的现金</t>
    <phoneticPr fontId="14" type="noConversion"/>
  </si>
  <si>
    <t xml:space="preserve">    分配股利、利润或偿付利息支付的现金</t>
    <phoneticPr fontId="14" type="noConversion"/>
  </si>
  <si>
    <t xml:space="preserve">    其中：子公司支付给少数股东的股利、利润</t>
    <phoneticPr fontId="14" type="noConversion"/>
  </si>
  <si>
    <t xml:space="preserve">    支付其他与筹资活动有关的现金</t>
    <phoneticPr fontId="14" type="noConversion"/>
  </si>
  <si>
    <t>筹资活动现金流出小计</t>
    <phoneticPr fontId="14" type="noConversion"/>
  </si>
  <si>
    <t>筹资活动产生的现金流量净额</t>
    <phoneticPr fontId="14" type="noConversion"/>
  </si>
  <si>
    <t>四、汇率变动对现金及现金等价物的影响</t>
    <phoneticPr fontId="14" type="noConversion"/>
  </si>
  <si>
    <t>五、现金及现金等价物净增加额</t>
    <phoneticPr fontId="14" type="noConversion"/>
  </si>
  <si>
    <t xml:space="preserve">     加：期初现金及现金等价物余额</t>
    <phoneticPr fontId="14" type="noConversion"/>
  </si>
  <si>
    <t>六、期末现金及现金等价物余额</t>
    <phoneticPr fontId="14" type="noConversion"/>
  </si>
  <si>
    <t>2022年度</t>
    <phoneticPr fontId="4" type="noConversion"/>
  </si>
  <si>
    <r>
      <t>一、</t>
    </r>
    <r>
      <rPr>
        <b/>
        <sz val="10"/>
        <rFont val="宋体"/>
        <family val="3"/>
        <charset val="134"/>
      </rPr>
      <t>营业总</t>
    </r>
    <r>
      <rPr>
        <b/>
        <sz val="10"/>
        <rFont val="宋体n"/>
        <family val="1"/>
        <charset val="134"/>
      </rPr>
      <t>收入</t>
    </r>
    <phoneticPr fontId="5" type="noConversion"/>
  </si>
  <si>
    <r>
      <t xml:space="preserve">  其中：</t>
    </r>
    <r>
      <rPr>
        <sz val="10"/>
        <rFont val="宋体"/>
        <family val="3"/>
        <charset val="134"/>
      </rPr>
      <t>营业</t>
    </r>
    <r>
      <rPr>
        <sz val="10"/>
        <rFont val="宋体n"/>
        <family val="1"/>
        <charset val="134"/>
      </rPr>
      <t>收入</t>
    </r>
    <phoneticPr fontId="5" type="noConversion"/>
  </si>
  <si>
    <t xml:space="preserve">       利息收入</t>
    <phoneticPr fontId="5" type="noConversion"/>
  </si>
  <si>
    <r>
      <t xml:space="preserve">       已</t>
    </r>
    <r>
      <rPr>
        <sz val="10"/>
        <rFont val="宋体"/>
        <family val="3"/>
        <charset val="134"/>
      </rPr>
      <t>赚</t>
    </r>
    <r>
      <rPr>
        <sz val="10"/>
        <rFont val="宋体n"/>
        <family val="1"/>
        <charset val="134"/>
      </rPr>
      <t>保</t>
    </r>
    <r>
      <rPr>
        <sz val="10"/>
        <rFont val="宋体"/>
        <family val="3"/>
        <charset val="134"/>
      </rPr>
      <t>费</t>
    </r>
    <phoneticPr fontId="5" type="noConversion"/>
  </si>
  <si>
    <r>
      <t xml:space="preserve">       手</t>
    </r>
    <r>
      <rPr>
        <sz val="10"/>
        <rFont val="宋体"/>
        <family val="3"/>
        <charset val="134"/>
      </rPr>
      <t>续费</t>
    </r>
    <r>
      <rPr>
        <sz val="10"/>
        <rFont val="宋体n"/>
        <family val="1"/>
        <charset val="134"/>
      </rPr>
      <t>及佣金收入</t>
    </r>
    <phoneticPr fontId="5" type="noConversion"/>
  </si>
  <si>
    <r>
      <t>二、</t>
    </r>
    <r>
      <rPr>
        <b/>
        <sz val="10"/>
        <rFont val="宋体"/>
        <family val="3"/>
        <charset val="134"/>
      </rPr>
      <t>营业总</t>
    </r>
    <r>
      <rPr>
        <b/>
        <sz val="10"/>
        <rFont val="宋体n"/>
        <family val="1"/>
        <charset val="134"/>
      </rPr>
      <t>成本</t>
    </r>
    <phoneticPr fontId="5" type="noConversion"/>
  </si>
  <si>
    <r>
      <t xml:space="preserve">    其中：</t>
    </r>
    <r>
      <rPr>
        <sz val="10"/>
        <rFont val="宋体"/>
        <family val="3"/>
        <charset val="134"/>
      </rPr>
      <t>营业</t>
    </r>
    <r>
      <rPr>
        <sz val="10"/>
        <rFont val="宋体n"/>
        <family val="1"/>
        <charset val="134"/>
      </rPr>
      <t>成本</t>
    </r>
    <phoneticPr fontId="5" type="noConversion"/>
  </si>
  <si>
    <t xml:space="preserve">             利息支出</t>
    <phoneticPr fontId="5" type="noConversion"/>
  </si>
  <si>
    <r>
      <t xml:space="preserve">             手</t>
    </r>
    <r>
      <rPr>
        <sz val="10"/>
        <rFont val="宋体"/>
        <family val="3"/>
        <charset val="134"/>
      </rPr>
      <t>续费</t>
    </r>
    <r>
      <rPr>
        <sz val="10"/>
        <rFont val="宋体n"/>
        <family val="1"/>
        <charset val="134"/>
      </rPr>
      <t>及佣金支出</t>
    </r>
    <phoneticPr fontId="5" type="noConversion"/>
  </si>
  <si>
    <t xml:space="preserve">             退保金</t>
    <phoneticPr fontId="5" type="noConversion"/>
  </si>
  <si>
    <r>
      <t xml:space="preserve">             </t>
    </r>
    <r>
      <rPr>
        <sz val="10"/>
        <rFont val="宋体"/>
        <family val="3"/>
        <charset val="134"/>
      </rPr>
      <t>赔</t>
    </r>
    <r>
      <rPr>
        <sz val="10"/>
        <rFont val="宋体n"/>
        <family val="1"/>
        <charset val="134"/>
      </rPr>
      <t>付支出</t>
    </r>
    <r>
      <rPr>
        <sz val="10"/>
        <rFont val="宋体"/>
        <family val="3"/>
        <charset val="134"/>
      </rPr>
      <t>净额</t>
    </r>
    <phoneticPr fontId="5" type="noConversion"/>
  </si>
  <si>
    <r>
      <t xml:space="preserve">             提取保</t>
    </r>
    <r>
      <rPr>
        <sz val="10"/>
        <rFont val="宋体"/>
        <family val="3"/>
        <charset val="134"/>
      </rPr>
      <t>险</t>
    </r>
    <r>
      <rPr>
        <sz val="10"/>
        <rFont val="宋体n"/>
        <family val="1"/>
        <charset val="134"/>
      </rPr>
      <t>合同准</t>
    </r>
    <r>
      <rPr>
        <sz val="10"/>
        <rFont val="宋体"/>
        <family val="3"/>
        <charset val="134"/>
      </rPr>
      <t>备</t>
    </r>
    <r>
      <rPr>
        <sz val="10"/>
        <rFont val="宋体n"/>
        <family val="1"/>
        <charset val="134"/>
      </rPr>
      <t>金</t>
    </r>
    <r>
      <rPr>
        <sz val="10"/>
        <rFont val="宋体"/>
        <family val="3"/>
        <charset val="134"/>
      </rPr>
      <t>净额</t>
    </r>
    <phoneticPr fontId="5" type="noConversion"/>
  </si>
  <si>
    <r>
      <t xml:space="preserve">             保</t>
    </r>
    <r>
      <rPr>
        <sz val="10"/>
        <rFont val="宋体"/>
        <family val="3"/>
        <charset val="134"/>
      </rPr>
      <t>单红</t>
    </r>
    <r>
      <rPr>
        <sz val="10"/>
        <rFont val="宋体n"/>
        <family val="1"/>
        <charset val="134"/>
      </rPr>
      <t>利支出</t>
    </r>
    <phoneticPr fontId="5" type="noConversion"/>
  </si>
  <si>
    <r>
      <t xml:space="preserve">             分保</t>
    </r>
    <r>
      <rPr>
        <sz val="10"/>
        <rFont val="宋体"/>
        <family val="3"/>
        <charset val="134"/>
      </rPr>
      <t>费</t>
    </r>
    <r>
      <rPr>
        <sz val="10"/>
        <rFont val="宋体n"/>
        <family val="1"/>
        <charset val="134"/>
      </rPr>
      <t>用</t>
    </r>
    <phoneticPr fontId="5" type="noConversion"/>
  </si>
  <si>
    <r>
      <t xml:space="preserve">             </t>
    </r>
    <r>
      <rPr>
        <sz val="10"/>
        <rFont val="宋体"/>
        <family val="3"/>
        <charset val="134"/>
      </rPr>
      <t>税</t>
    </r>
    <r>
      <rPr>
        <sz val="10"/>
        <rFont val="宋体n"/>
        <family val="1"/>
        <charset val="134"/>
      </rPr>
      <t>金及附加</t>
    </r>
    <phoneticPr fontId="14" type="noConversion"/>
  </si>
  <si>
    <r>
      <t xml:space="preserve">             </t>
    </r>
    <r>
      <rPr>
        <sz val="10"/>
        <rFont val="宋体"/>
        <family val="3"/>
        <charset val="134"/>
      </rPr>
      <t>销</t>
    </r>
    <r>
      <rPr>
        <sz val="10"/>
        <rFont val="宋体n"/>
        <family val="1"/>
        <charset val="134"/>
      </rPr>
      <t>售</t>
    </r>
    <r>
      <rPr>
        <sz val="10"/>
        <rFont val="宋体"/>
        <family val="3"/>
        <charset val="134"/>
      </rPr>
      <t>费</t>
    </r>
    <r>
      <rPr>
        <sz val="10"/>
        <rFont val="宋体n"/>
        <family val="1"/>
        <charset val="134"/>
      </rPr>
      <t>用</t>
    </r>
    <phoneticPr fontId="14" type="noConversion"/>
  </si>
  <si>
    <r>
      <t xml:space="preserve">             管理</t>
    </r>
    <r>
      <rPr>
        <sz val="10"/>
        <rFont val="宋体"/>
        <family val="3"/>
        <charset val="134"/>
      </rPr>
      <t>费</t>
    </r>
    <r>
      <rPr>
        <sz val="10"/>
        <rFont val="宋体n"/>
        <family val="1"/>
        <charset val="134"/>
      </rPr>
      <t>用</t>
    </r>
    <phoneticPr fontId="14" type="noConversion"/>
  </si>
  <si>
    <r>
      <t xml:space="preserve">             研</t>
    </r>
    <r>
      <rPr>
        <sz val="10"/>
        <rFont val="宋体"/>
        <family val="3"/>
        <charset val="134"/>
      </rPr>
      <t>发费</t>
    </r>
    <r>
      <rPr>
        <sz val="10"/>
        <rFont val="宋体n"/>
        <family val="1"/>
        <charset val="134"/>
      </rPr>
      <t>用</t>
    </r>
    <phoneticPr fontId="5" type="noConversion"/>
  </si>
  <si>
    <r>
      <t xml:space="preserve">             </t>
    </r>
    <r>
      <rPr>
        <sz val="10"/>
        <rFont val="宋体"/>
        <family val="3"/>
        <charset val="134"/>
      </rPr>
      <t>财务费</t>
    </r>
    <r>
      <rPr>
        <sz val="10"/>
        <rFont val="宋体n"/>
        <family val="1"/>
        <charset val="134"/>
      </rPr>
      <t>用</t>
    </r>
    <phoneticPr fontId="14" type="noConversion"/>
  </si>
  <si>
    <r>
      <t xml:space="preserve">             其中：利息</t>
    </r>
    <r>
      <rPr>
        <sz val="10"/>
        <rFont val="宋体"/>
        <family val="3"/>
        <charset val="134"/>
      </rPr>
      <t>费</t>
    </r>
    <r>
      <rPr>
        <sz val="10"/>
        <rFont val="宋体n"/>
        <family val="1"/>
        <charset val="134"/>
      </rPr>
      <t>用</t>
    </r>
    <phoneticPr fontId="5" type="noConversion"/>
  </si>
  <si>
    <t xml:space="preserve">                          利息收入</t>
    <phoneticPr fontId="5" type="noConversion"/>
  </si>
  <si>
    <t xml:space="preserve">   加：其他收益</t>
    <phoneticPr fontId="14" type="noConversion"/>
  </si>
  <si>
    <r>
      <t xml:space="preserve">         投</t>
    </r>
    <r>
      <rPr>
        <sz val="10"/>
        <rFont val="宋体"/>
        <family val="3"/>
        <charset val="134"/>
      </rPr>
      <t>资</t>
    </r>
    <r>
      <rPr>
        <sz val="10"/>
        <rFont val="宋体n"/>
        <family val="1"/>
        <charset val="134"/>
      </rPr>
      <t>收益（</t>
    </r>
    <r>
      <rPr>
        <sz val="10"/>
        <rFont val="宋体"/>
        <family val="3"/>
        <charset val="134"/>
      </rPr>
      <t>损</t>
    </r>
    <r>
      <rPr>
        <sz val="10"/>
        <rFont val="宋体n"/>
        <family val="1"/>
        <charset val="134"/>
      </rPr>
      <t>失以“－”</t>
    </r>
    <r>
      <rPr>
        <sz val="10"/>
        <rFont val="宋体"/>
        <family val="3"/>
        <charset val="134"/>
      </rPr>
      <t>号</t>
    </r>
    <r>
      <rPr>
        <sz val="10"/>
        <rFont val="宋体n"/>
        <family val="1"/>
        <charset val="134"/>
      </rPr>
      <t>填列）</t>
    </r>
    <phoneticPr fontId="14" type="noConversion"/>
  </si>
  <si>
    <r>
      <t xml:space="preserve">         其中：</t>
    </r>
    <r>
      <rPr>
        <sz val="10"/>
        <rFont val="宋体"/>
        <family val="3"/>
        <charset val="134"/>
      </rPr>
      <t>对联营</t>
    </r>
    <r>
      <rPr>
        <sz val="10"/>
        <rFont val="宋体n"/>
        <family val="1"/>
        <charset val="134"/>
      </rPr>
      <t>企</t>
    </r>
    <r>
      <rPr>
        <sz val="10"/>
        <rFont val="宋体"/>
        <family val="3"/>
        <charset val="134"/>
      </rPr>
      <t>业</t>
    </r>
    <r>
      <rPr>
        <sz val="10"/>
        <rFont val="宋体n"/>
        <family val="1"/>
        <charset val="134"/>
      </rPr>
      <t>和合</t>
    </r>
    <r>
      <rPr>
        <sz val="10"/>
        <rFont val="宋体"/>
        <family val="3"/>
        <charset val="134"/>
      </rPr>
      <t>营</t>
    </r>
    <r>
      <rPr>
        <sz val="10"/>
        <rFont val="宋体n"/>
        <family val="1"/>
        <charset val="134"/>
      </rPr>
      <t>企</t>
    </r>
    <r>
      <rPr>
        <sz val="10"/>
        <rFont val="宋体"/>
        <family val="3"/>
        <charset val="134"/>
      </rPr>
      <t>业</t>
    </r>
    <r>
      <rPr>
        <sz val="10"/>
        <rFont val="宋体n"/>
        <family val="1"/>
        <charset val="134"/>
      </rPr>
      <t>的投</t>
    </r>
    <r>
      <rPr>
        <sz val="10"/>
        <rFont val="宋体"/>
        <family val="3"/>
        <charset val="134"/>
      </rPr>
      <t>资</t>
    </r>
    <r>
      <rPr>
        <sz val="10"/>
        <rFont val="宋体n"/>
        <family val="1"/>
        <charset val="134"/>
      </rPr>
      <t>收益</t>
    </r>
    <phoneticPr fontId="14" type="noConversion"/>
  </si>
  <si>
    <r>
      <t xml:space="preserve">         </t>
    </r>
    <r>
      <rPr>
        <sz val="10"/>
        <rFont val="宋体"/>
        <family val="3"/>
        <charset val="134"/>
      </rPr>
      <t>汇兑</t>
    </r>
    <r>
      <rPr>
        <sz val="10"/>
        <rFont val="宋体n"/>
        <family val="1"/>
        <charset val="134"/>
      </rPr>
      <t>收益（</t>
    </r>
    <r>
      <rPr>
        <sz val="10"/>
        <rFont val="宋体"/>
        <family val="3"/>
        <charset val="134"/>
      </rPr>
      <t>损</t>
    </r>
    <r>
      <rPr>
        <sz val="10"/>
        <rFont val="宋体n"/>
        <family val="1"/>
        <charset val="134"/>
      </rPr>
      <t>失以“－”</t>
    </r>
    <r>
      <rPr>
        <sz val="10"/>
        <rFont val="宋体"/>
        <family val="3"/>
        <charset val="134"/>
      </rPr>
      <t>号</t>
    </r>
    <r>
      <rPr>
        <sz val="10"/>
        <rFont val="宋体n"/>
        <family val="1"/>
        <charset val="134"/>
      </rPr>
      <t>填列）</t>
    </r>
    <phoneticPr fontId="5" type="noConversion"/>
  </si>
  <si>
    <r>
      <t xml:space="preserve">         </t>
    </r>
    <r>
      <rPr>
        <sz val="10"/>
        <rFont val="宋体"/>
        <family val="3"/>
        <charset val="134"/>
      </rPr>
      <t>净</t>
    </r>
    <r>
      <rPr>
        <sz val="10"/>
        <rFont val="宋体n"/>
        <family val="1"/>
        <charset val="134"/>
      </rPr>
      <t>敞口套期收益（</t>
    </r>
    <r>
      <rPr>
        <sz val="10"/>
        <rFont val="宋体"/>
        <family val="3"/>
        <charset val="134"/>
      </rPr>
      <t>损</t>
    </r>
    <r>
      <rPr>
        <sz val="10"/>
        <rFont val="宋体n"/>
        <family val="1"/>
        <charset val="134"/>
      </rPr>
      <t>失以“－”</t>
    </r>
    <r>
      <rPr>
        <sz val="10"/>
        <rFont val="宋体"/>
        <family val="3"/>
        <charset val="134"/>
      </rPr>
      <t>号</t>
    </r>
    <r>
      <rPr>
        <sz val="10"/>
        <rFont val="宋体n"/>
        <family val="1"/>
        <charset val="134"/>
      </rPr>
      <t>填列）</t>
    </r>
    <phoneticPr fontId="5" type="noConversion"/>
  </si>
  <si>
    <r>
      <t xml:space="preserve">         公允价值</t>
    </r>
    <r>
      <rPr>
        <sz val="10"/>
        <rFont val="宋体"/>
        <family val="3"/>
        <charset val="134"/>
      </rPr>
      <t>变动</t>
    </r>
    <r>
      <rPr>
        <sz val="10"/>
        <rFont val="宋体n"/>
        <family val="1"/>
        <charset val="134"/>
      </rPr>
      <t>收益（</t>
    </r>
    <r>
      <rPr>
        <sz val="10"/>
        <rFont val="宋体"/>
        <family val="3"/>
        <charset val="134"/>
      </rPr>
      <t>损</t>
    </r>
    <r>
      <rPr>
        <sz val="10"/>
        <rFont val="宋体n"/>
        <family val="1"/>
        <charset val="134"/>
      </rPr>
      <t>失以“－”</t>
    </r>
    <r>
      <rPr>
        <sz val="10"/>
        <rFont val="宋体"/>
        <family val="3"/>
        <charset val="134"/>
      </rPr>
      <t>号</t>
    </r>
    <r>
      <rPr>
        <sz val="10"/>
        <rFont val="宋体n"/>
        <family val="1"/>
        <charset val="134"/>
      </rPr>
      <t>填列）</t>
    </r>
    <phoneticPr fontId="5" type="noConversion"/>
  </si>
  <si>
    <r>
      <t xml:space="preserve">         信用</t>
    </r>
    <r>
      <rPr>
        <sz val="10"/>
        <rFont val="宋体"/>
        <family val="3"/>
        <charset val="134"/>
      </rPr>
      <t>减</t>
    </r>
    <r>
      <rPr>
        <sz val="10"/>
        <rFont val="宋体n"/>
        <family val="1"/>
        <charset val="134"/>
      </rPr>
      <t>值</t>
    </r>
    <r>
      <rPr>
        <sz val="10"/>
        <rFont val="宋体"/>
        <family val="3"/>
        <charset val="134"/>
      </rPr>
      <t>损</t>
    </r>
    <r>
      <rPr>
        <sz val="10"/>
        <rFont val="宋体n"/>
        <family val="1"/>
        <charset val="134"/>
      </rPr>
      <t>失（</t>
    </r>
    <r>
      <rPr>
        <sz val="10"/>
        <rFont val="宋体"/>
        <family val="3"/>
        <charset val="134"/>
      </rPr>
      <t>损</t>
    </r>
    <r>
      <rPr>
        <sz val="10"/>
        <rFont val="宋体n"/>
        <family val="1"/>
        <charset val="134"/>
      </rPr>
      <t>失以“－”</t>
    </r>
    <r>
      <rPr>
        <sz val="10"/>
        <rFont val="宋体"/>
        <family val="3"/>
        <charset val="134"/>
      </rPr>
      <t>号</t>
    </r>
    <r>
      <rPr>
        <sz val="10"/>
        <rFont val="宋体n"/>
        <family val="1"/>
        <charset val="134"/>
      </rPr>
      <t>填列）</t>
    </r>
    <phoneticPr fontId="5" type="noConversion"/>
  </si>
  <si>
    <r>
      <t xml:space="preserve">         </t>
    </r>
    <r>
      <rPr>
        <sz val="10"/>
        <rFont val="宋体"/>
        <family val="3"/>
        <charset val="134"/>
      </rPr>
      <t>资产减</t>
    </r>
    <r>
      <rPr>
        <sz val="10"/>
        <rFont val="宋体n"/>
        <family val="1"/>
        <charset val="134"/>
      </rPr>
      <t>值</t>
    </r>
    <r>
      <rPr>
        <sz val="10"/>
        <rFont val="宋体"/>
        <family val="3"/>
        <charset val="134"/>
      </rPr>
      <t>损</t>
    </r>
    <r>
      <rPr>
        <sz val="10"/>
        <rFont val="宋体n"/>
        <family val="1"/>
        <charset val="134"/>
      </rPr>
      <t>失（</t>
    </r>
    <r>
      <rPr>
        <sz val="10"/>
        <rFont val="宋体"/>
        <family val="3"/>
        <charset val="134"/>
      </rPr>
      <t>损</t>
    </r>
    <r>
      <rPr>
        <sz val="10"/>
        <rFont val="宋体n"/>
        <family val="1"/>
        <charset val="134"/>
      </rPr>
      <t>失以“－”</t>
    </r>
    <r>
      <rPr>
        <sz val="10"/>
        <rFont val="宋体"/>
        <family val="3"/>
        <charset val="134"/>
      </rPr>
      <t>号</t>
    </r>
    <r>
      <rPr>
        <sz val="10"/>
        <rFont val="宋体n"/>
        <family val="1"/>
        <charset val="134"/>
      </rPr>
      <t>填列）</t>
    </r>
    <phoneticPr fontId="5" type="noConversion"/>
  </si>
  <si>
    <r>
      <t xml:space="preserve">         </t>
    </r>
    <r>
      <rPr>
        <sz val="10"/>
        <rFont val="宋体"/>
        <family val="3"/>
        <charset val="134"/>
      </rPr>
      <t>资产处</t>
    </r>
    <r>
      <rPr>
        <sz val="10"/>
        <rFont val="宋体n"/>
        <family val="1"/>
        <charset val="134"/>
      </rPr>
      <t>置收益（</t>
    </r>
    <r>
      <rPr>
        <sz val="10"/>
        <rFont val="宋体"/>
        <family val="3"/>
        <charset val="134"/>
      </rPr>
      <t>损</t>
    </r>
    <r>
      <rPr>
        <sz val="10"/>
        <rFont val="宋体n"/>
        <family val="1"/>
        <charset val="134"/>
      </rPr>
      <t>失以“－”</t>
    </r>
    <r>
      <rPr>
        <sz val="10"/>
        <rFont val="宋体"/>
        <family val="3"/>
        <charset val="134"/>
      </rPr>
      <t>号</t>
    </r>
    <r>
      <rPr>
        <sz val="10"/>
        <rFont val="宋体n"/>
        <family val="1"/>
        <charset val="134"/>
      </rPr>
      <t>填列）</t>
    </r>
    <phoneticPr fontId="5" type="noConversion"/>
  </si>
  <si>
    <r>
      <t>三、</t>
    </r>
    <r>
      <rPr>
        <b/>
        <sz val="10"/>
        <rFont val="宋体"/>
        <family val="3"/>
        <charset val="134"/>
      </rPr>
      <t>营业</t>
    </r>
    <r>
      <rPr>
        <b/>
        <sz val="10"/>
        <rFont val="宋体n"/>
        <family val="1"/>
        <charset val="134"/>
      </rPr>
      <t>利</t>
    </r>
    <r>
      <rPr>
        <b/>
        <sz val="10"/>
        <rFont val="宋体"/>
        <family val="3"/>
        <charset val="134"/>
      </rPr>
      <t>润</t>
    </r>
    <r>
      <rPr>
        <b/>
        <sz val="10"/>
        <rFont val="宋体n"/>
        <family val="1"/>
        <charset val="134"/>
      </rPr>
      <t>（</t>
    </r>
    <r>
      <rPr>
        <b/>
        <sz val="10"/>
        <rFont val="宋体"/>
        <family val="3"/>
        <charset val="134"/>
      </rPr>
      <t>亏损</t>
    </r>
    <r>
      <rPr>
        <b/>
        <sz val="10"/>
        <rFont val="宋体n"/>
        <family val="1"/>
        <charset val="134"/>
      </rPr>
      <t>以“－”</t>
    </r>
    <r>
      <rPr>
        <b/>
        <sz val="10"/>
        <rFont val="宋体"/>
        <family val="3"/>
        <charset val="134"/>
      </rPr>
      <t>号</t>
    </r>
    <r>
      <rPr>
        <b/>
        <sz val="10"/>
        <rFont val="宋体n"/>
        <family val="1"/>
        <charset val="134"/>
      </rPr>
      <t>填列）</t>
    </r>
    <phoneticPr fontId="5" type="noConversion"/>
  </si>
  <si>
    <r>
      <t xml:space="preserve">    加：</t>
    </r>
    <r>
      <rPr>
        <sz val="10"/>
        <rFont val="宋体"/>
        <family val="3"/>
        <charset val="134"/>
      </rPr>
      <t>营业</t>
    </r>
    <r>
      <rPr>
        <sz val="10"/>
        <rFont val="宋体n"/>
        <family val="1"/>
        <charset val="134"/>
      </rPr>
      <t>外收入</t>
    </r>
    <phoneticPr fontId="14" type="noConversion"/>
  </si>
  <si>
    <r>
      <t xml:space="preserve">    </t>
    </r>
    <r>
      <rPr>
        <sz val="10"/>
        <rFont val="宋体"/>
        <family val="3"/>
        <charset val="134"/>
      </rPr>
      <t>减</t>
    </r>
    <r>
      <rPr>
        <sz val="10"/>
        <rFont val="宋体n"/>
        <family val="1"/>
        <charset val="134"/>
      </rPr>
      <t>：</t>
    </r>
    <r>
      <rPr>
        <sz val="10"/>
        <rFont val="宋体"/>
        <family val="3"/>
        <charset val="134"/>
      </rPr>
      <t>营业</t>
    </r>
    <r>
      <rPr>
        <sz val="10"/>
        <rFont val="宋体n"/>
        <family val="1"/>
        <charset val="134"/>
      </rPr>
      <t>外支出</t>
    </r>
    <phoneticPr fontId="14" type="noConversion"/>
  </si>
  <si>
    <r>
      <t>四、利</t>
    </r>
    <r>
      <rPr>
        <b/>
        <sz val="10"/>
        <rFont val="宋体"/>
        <family val="3"/>
        <charset val="134"/>
      </rPr>
      <t>润总额</t>
    </r>
    <r>
      <rPr>
        <b/>
        <sz val="10"/>
        <rFont val="宋体n"/>
        <family val="1"/>
        <charset val="134"/>
      </rPr>
      <t>（</t>
    </r>
    <r>
      <rPr>
        <b/>
        <sz val="10"/>
        <rFont val="宋体"/>
        <family val="3"/>
        <charset val="134"/>
      </rPr>
      <t>亏损总额</t>
    </r>
    <r>
      <rPr>
        <b/>
        <sz val="10"/>
        <rFont val="宋体n"/>
        <family val="1"/>
        <charset val="134"/>
      </rPr>
      <t>以“－”</t>
    </r>
    <r>
      <rPr>
        <b/>
        <sz val="10"/>
        <rFont val="宋体"/>
        <family val="3"/>
        <charset val="134"/>
      </rPr>
      <t>号</t>
    </r>
    <r>
      <rPr>
        <b/>
        <sz val="10"/>
        <rFont val="宋体n"/>
        <family val="1"/>
        <charset val="134"/>
      </rPr>
      <t>填列</t>
    </r>
    <r>
      <rPr>
        <sz val="10"/>
        <rFont val="宋体n"/>
        <family val="1"/>
        <charset val="134"/>
      </rPr>
      <t>）</t>
    </r>
    <phoneticPr fontId="5" type="noConversion"/>
  </si>
  <si>
    <r>
      <t xml:space="preserve">    </t>
    </r>
    <r>
      <rPr>
        <sz val="10"/>
        <rFont val="宋体"/>
        <family val="3"/>
        <charset val="134"/>
      </rPr>
      <t>减</t>
    </r>
    <r>
      <rPr>
        <sz val="10"/>
        <rFont val="宋体n"/>
        <family val="1"/>
        <charset val="134"/>
      </rPr>
      <t>：所得</t>
    </r>
    <r>
      <rPr>
        <sz val="10"/>
        <rFont val="宋体"/>
        <family val="3"/>
        <charset val="134"/>
      </rPr>
      <t>税费</t>
    </r>
    <r>
      <rPr>
        <sz val="10"/>
        <rFont val="宋体n"/>
        <family val="1"/>
        <charset val="134"/>
      </rPr>
      <t>用</t>
    </r>
    <phoneticPr fontId="14" type="noConversion"/>
  </si>
  <si>
    <r>
      <t>五、</t>
    </r>
    <r>
      <rPr>
        <b/>
        <sz val="10"/>
        <rFont val="宋体"/>
        <family val="3"/>
        <charset val="134"/>
      </rPr>
      <t>净</t>
    </r>
    <r>
      <rPr>
        <b/>
        <sz val="10"/>
        <rFont val="宋体n"/>
        <family val="1"/>
        <charset val="134"/>
      </rPr>
      <t>利</t>
    </r>
    <r>
      <rPr>
        <b/>
        <sz val="10"/>
        <rFont val="宋体"/>
        <family val="3"/>
        <charset val="134"/>
      </rPr>
      <t>润</t>
    </r>
    <r>
      <rPr>
        <b/>
        <sz val="10"/>
        <rFont val="宋体n"/>
        <family val="1"/>
        <charset val="134"/>
      </rPr>
      <t>（</t>
    </r>
    <r>
      <rPr>
        <b/>
        <sz val="10"/>
        <rFont val="宋体"/>
        <family val="3"/>
        <charset val="134"/>
      </rPr>
      <t>净亏损</t>
    </r>
    <r>
      <rPr>
        <b/>
        <sz val="10"/>
        <rFont val="宋体n"/>
        <family val="1"/>
        <charset val="134"/>
      </rPr>
      <t>以“－”</t>
    </r>
    <r>
      <rPr>
        <b/>
        <sz val="10"/>
        <rFont val="宋体"/>
        <family val="3"/>
        <charset val="134"/>
      </rPr>
      <t>号</t>
    </r>
    <r>
      <rPr>
        <b/>
        <sz val="10"/>
        <rFont val="宋体n"/>
        <family val="1"/>
        <charset val="134"/>
      </rPr>
      <t>填列）</t>
    </r>
    <phoneticPr fontId="5" type="noConversion"/>
  </si>
  <si>
    <r>
      <t>（一）按</t>
    </r>
    <r>
      <rPr>
        <sz val="10"/>
        <rFont val="宋体"/>
        <family val="3"/>
        <charset val="134"/>
      </rPr>
      <t>经营</t>
    </r>
    <r>
      <rPr>
        <sz val="10"/>
        <rFont val="宋体n"/>
        <family val="1"/>
        <charset val="134"/>
      </rPr>
      <t>持</t>
    </r>
    <r>
      <rPr>
        <sz val="10"/>
        <rFont val="宋体"/>
        <family val="3"/>
        <charset val="134"/>
      </rPr>
      <t>续</t>
    </r>
    <r>
      <rPr>
        <sz val="10"/>
        <rFont val="宋体n"/>
        <family val="1"/>
        <charset val="134"/>
      </rPr>
      <t>性分</t>
    </r>
    <r>
      <rPr>
        <sz val="10"/>
        <rFont val="宋体"/>
        <family val="3"/>
        <charset val="134"/>
      </rPr>
      <t>类</t>
    </r>
    <phoneticPr fontId="5" type="noConversion"/>
  </si>
  <si>
    <r>
      <t xml:space="preserve">    1、持</t>
    </r>
    <r>
      <rPr>
        <sz val="10"/>
        <rFont val="宋体"/>
        <family val="3"/>
        <charset val="134"/>
      </rPr>
      <t>续经营净</t>
    </r>
    <r>
      <rPr>
        <sz val="10"/>
        <rFont val="宋体n"/>
        <family val="1"/>
        <charset val="134"/>
      </rPr>
      <t>利</t>
    </r>
    <r>
      <rPr>
        <sz val="10"/>
        <rFont val="宋体"/>
        <family val="3"/>
        <charset val="134"/>
      </rPr>
      <t>润</t>
    </r>
    <r>
      <rPr>
        <sz val="10"/>
        <rFont val="宋体n"/>
        <family val="1"/>
        <charset val="134"/>
      </rPr>
      <t>（</t>
    </r>
    <r>
      <rPr>
        <sz val="10"/>
        <rFont val="宋体"/>
        <family val="3"/>
        <charset val="134"/>
      </rPr>
      <t>净亏损</t>
    </r>
    <r>
      <rPr>
        <sz val="10"/>
        <rFont val="宋体n"/>
        <family val="1"/>
        <charset val="134"/>
      </rPr>
      <t>以“－”</t>
    </r>
    <r>
      <rPr>
        <sz val="10"/>
        <rFont val="宋体"/>
        <family val="3"/>
        <charset val="134"/>
      </rPr>
      <t>号</t>
    </r>
    <r>
      <rPr>
        <sz val="10"/>
        <rFont val="宋体n"/>
        <family val="1"/>
        <charset val="134"/>
      </rPr>
      <t>填列）</t>
    </r>
    <phoneticPr fontId="5" type="noConversion"/>
  </si>
  <si>
    <r>
      <t xml:space="preserve">    2、</t>
    </r>
    <r>
      <rPr>
        <sz val="10"/>
        <rFont val="宋体"/>
        <family val="3"/>
        <charset val="134"/>
      </rPr>
      <t>终</t>
    </r>
    <r>
      <rPr>
        <sz val="10"/>
        <rFont val="宋体n"/>
        <family val="1"/>
        <charset val="134"/>
      </rPr>
      <t>止</t>
    </r>
    <r>
      <rPr>
        <sz val="10"/>
        <rFont val="宋体"/>
        <family val="3"/>
        <charset val="134"/>
      </rPr>
      <t>经营净</t>
    </r>
    <r>
      <rPr>
        <sz val="10"/>
        <rFont val="宋体n"/>
        <family val="1"/>
        <charset val="134"/>
      </rPr>
      <t>利</t>
    </r>
    <r>
      <rPr>
        <sz val="10"/>
        <rFont val="宋体"/>
        <family val="3"/>
        <charset val="134"/>
      </rPr>
      <t>润</t>
    </r>
    <r>
      <rPr>
        <sz val="10"/>
        <rFont val="宋体n"/>
        <family val="1"/>
        <charset val="134"/>
      </rPr>
      <t>（</t>
    </r>
    <r>
      <rPr>
        <sz val="10"/>
        <rFont val="宋体"/>
        <family val="3"/>
        <charset val="134"/>
      </rPr>
      <t>净亏损</t>
    </r>
    <r>
      <rPr>
        <sz val="10"/>
        <rFont val="宋体n"/>
        <family val="1"/>
        <charset val="134"/>
      </rPr>
      <t>以“－”</t>
    </r>
    <r>
      <rPr>
        <sz val="10"/>
        <rFont val="宋体"/>
        <family val="3"/>
        <charset val="134"/>
      </rPr>
      <t>号</t>
    </r>
    <r>
      <rPr>
        <sz val="10"/>
        <rFont val="宋体n"/>
        <family val="1"/>
        <charset val="134"/>
      </rPr>
      <t>填列）</t>
    </r>
    <phoneticPr fontId="5" type="noConversion"/>
  </si>
  <si>
    <r>
      <t>（二）按所有</t>
    </r>
    <r>
      <rPr>
        <sz val="10"/>
        <rFont val="宋体"/>
        <family val="3"/>
        <charset val="134"/>
      </rPr>
      <t>权归属</t>
    </r>
    <r>
      <rPr>
        <sz val="10"/>
        <rFont val="宋体n"/>
        <family val="1"/>
        <charset val="134"/>
      </rPr>
      <t>分</t>
    </r>
    <r>
      <rPr>
        <sz val="10"/>
        <rFont val="宋体"/>
        <family val="3"/>
        <charset val="134"/>
      </rPr>
      <t>类</t>
    </r>
    <phoneticPr fontId="5" type="noConversion"/>
  </si>
  <si>
    <r>
      <t xml:space="preserve">    1、少</t>
    </r>
    <r>
      <rPr>
        <sz val="10"/>
        <rFont val="宋体"/>
        <family val="3"/>
        <charset val="134"/>
      </rPr>
      <t>数</t>
    </r>
    <r>
      <rPr>
        <sz val="10"/>
        <rFont val="宋体n"/>
        <family val="1"/>
        <charset val="134"/>
      </rPr>
      <t>股</t>
    </r>
    <r>
      <rPr>
        <sz val="10"/>
        <rFont val="宋体"/>
        <family val="3"/>
        <charset val="134"/>
      </rPr>
      <t>东损</t>
    </r>
    <r>
      <rPr>
        <sz val="10"/>
        <rFont val="宋体n"/>
        <family val="1"/>
        <charset val="134"/>
      </rPr>
      <t>益（</t>
    </r>
    <r>
      <rPr>
        <sz val="10"/>
        <rFont val="宋体"/>
        <family val="3"/>
        <charset val="134"/>
      </rPr>
      <t>净亏损</t>
    </r>
    <r>
      <rPr>
        <sz val="10"/>
        <rFont val="宋体n"/>
        <family val="1"/>
        <charset val="134"/>
      </rPr>
      <t>以“－”</t>
    </r>
    <r>
      <rPr>
        <sz val="10"/>
        <rFont val="宋体"/>
        <family val="3"/>
        <charset val="134"/>
      </rPr>
      <t>号</t>
    </r>
    <r>
      <rPr>
        <sz val="10"/>
        <rFont val="宋体n"/>
        <family val="1"/>
        <charset val="134"/>
      </rPr>
      <t>填列）</t>
    </r>
    <phoneticPr fontId="14" type="noConversion"/>
  </si>
  <si>
    <r>
      <t xml:space="preserve">    2、</t>
    </r>
    <r>
      <rPr>
        <sz val="10"/>
        <rFont val="宋体"/>
        <family val="3"/>
        <charset val="134"/>
      </rPr>
      <t>归属</t>
    </r>
    <r>
      <rPr>
        <sz val="10"/>
        <rFont val="宋体n"/>
        <family val="1"/>
        <charset val="134"/>
      </rPr>
      <t>于母公司股</t>
    </r>
    <r>
      <rPr>
        <sz val="10"/>
        <rFont val="宋体"/>
        <family val="3"/>
        <charset val="134"/>
      </rPr>
      <t>东</t>
    </r>
    <r>
      <rPr>
        <sz val="10"/>
        <rFont val="宋体n"/>
        <family val="1"/>
        <charset val="134"/>
      </rPr>
      <t>的</t>
    </r>
    <r>
      <rPr>
        <sz val="10"/>
        <rFont val="宋体"/>
        <family val="3"/>
        <charset val="134"/>
      </rPr>
      <t>净</t>
    </r>
    <r>
      <rPr>
        <sz val="10"/>
        <rFont val="宋体n"/>
        <family val="1"/>
        <charset val="134"/>
      </rPr>
      <t>利</t>
    </r>
    <r>
      <rPr>
        <sz val="10"/>
        <rFont val="宋体"/>
        <family val="3"/>
        <charset val="134"/>
      </rPr>
      <t>润</t>
    </r>
    <r>
      <rPr>
        <sz val="10"/>
        <rFont val="宋体n"/>
        <family val="1"/>
        <charset val="134"/>
      </rPr>
      <t>（</t>
    </r>
    <r>
      <rPr>
        <sz val="10"/>
        <rFont val="宋体"/>
        <family val="3"/>
        <charset val="134"/>
      </rPr>
      <t>净亏损</t>
    </r>
    <r>
      <rPr>
        <sz val="10"/>
        <rFont val="宋体n"/>
        <family val="1"/>
        <charset val="134"/>
      </rPr>
      <t>以“－”</t>
    </r>
    <r>
      <rPr>
        <sz val="10"/>
        <rFont val="宋体"/>
        <family val="3"/>
        <charset val="134"/>
      </rPr>
      <t>号</t>
    </r>
    <r>
      <rPr>
        <sz val="10"/>
        <rFont val="宋体n"/>
        <family val="1"/>
        <charset val="134"/>
      </rPr>
      <t>填列）</t>
    </r>
    <phoneticPr fontId="14" type="noConversion"/>
  </si>
  <si>
    <r>
      <t>六、其他</t>
    </r>
    <r>
      <rPr>
        <b/>
        <sz val="10"/>
        <rFont val="宋体"/>
        <family val="3"/>
        <charset val="134"/>
      </rPr>
      <t>综</t>
    </r>
    <r>
      <rPr>
        <b/>
        <sz val="10"/>
        <rFont val="宋体n"/>
        <family val="1"/>
        <charset val="134"/>
      </rPr>
      <t>合收益的</t>
    </r>
    <r>
      <rPr>
        <b/>
        <sz val="10"/>
        <rFont val="宋体"/>
        <family val="3"/>
        <charset val="134"/>
      </rPr>
      <t>税</t>
    </r>
    <r>
      <rPr>
        <b/>
        <sz val="10"/>
        <rFont val="宋体n"/>
        <family val="1"/>
        <charset val="134"/>
      </rPr>
      <t>后</t>
    </r>
    <r>
      <rPr>
        <b/>
        <sz val="10"/>
        <rFont val="宋体"/>
        <family val="3"/>
        <charset val="134"/>
      </rPr>
      <t>净额</t>
    </r>
    <phoneticPr fontId="5" type="noConversion"/>
  </si>
  <si>
    <r>
      <t xml:space="preserve"> </t>
    </r>
    <r>
      <rPr>
        <sz val="10"/>
        <rFont val="宋体"/>
        <family val="3"/>
        <charset val="134"/>
      </rPr>
      <t>归属</t>
    </r>
    <r>
      <rPr>
        <sz val="10"/>
        <rFont val="宋体n"/>
        <family val="1"/>
        <charset val="134"/>
      </rPr>
      <t>母公司股</t>
    </r>
    <r>
      <rPr>
        <sz val="10"/>
        <rFont val="宋体"/>
        <family val="3"/>
        <charset val="134"/>
      </rPr>
      <t>东</t>
    </r>
    <r>
      <rPr>
        <sz val="10"/>
        <rFont val="宋体n"/>
        <family val="1"/>
        <charset val="134"/>
      </rPr>
      <t>的其他</t>
    </r>
    <r>
      <rPr>
        <sz val="10"/>
        <rFont val="宋体"/>
        <family val="3"/>
        <charset val="134"/>
      </rPr>
      <t>综</t>
    </r>
    <r>
      <rPr>
        <sz val="10"/>
        <rFont val="宋体n"/>
        <family val="1"/>
        <charset val="134"/>
      </rPr>
      <t>合收益的</t>
    </r>
    <r>
      <rPr>
        <sz val="10"/>
        <rFont val="宋体"/>
        <family val="3"/>
        <charset val="134"/>
      </rPr>
      <t>税</t>
    </r>
    <r>
      <rPr>
        <sz val="10"/>
        <rFont val="宋体n"/>
        <family val="1"/>
        <charset val="134"/>
      </rPr>
      <t>后</t>
    </r>
    <r>
      <rPr>
        <sz val="10"/>
        <rFont val="宋体"/>
        <family val="3"/>
        <charset val="134"/>
      </rPr>
      <t>净额</t>
    </r>
    <phoneticPr fontId="5" type="noConversion"/>
  </si>
  <si>
    <r>
      <t>（一）不能重分</t>
    </r>
    <r>
      <rPr>
        <sz val="10"/>
        <rFont val="宋体"/>
        <family val="3"/>
        <charset val="134"/>
      </rPr>
      <t>类进损</t>
    </r>
    <r>
      <rPr>
        <sz val="10"/>
        <rFont val="宋体n"/>
        <family val="1"/>
        <charset val="134"/>
      </rPr>
      <t>益的其他</t>
    </r>
    <r>
      <rPr>
        <sz val="10"/>
        <rFont val="宋体"/>
        <family val="3"/>
        <charset val="134"/>
      </rPr>
      <t>综</t>
    </r>
    <r>
      <rPr>
        <sz val="10"/>
        <rFont val="宋体n"/>
        <family val="1"/>
        <charset val="134"/>
      </rPr>
      <t>合收益</t>
    </r>
    <phoneticPr fontId="5" type="noConversion"/>
  </si>
  <si>
    <r>
      <t>1、重新</t>
    </r>
    <r>
      <rPr>
        <sz val="10"/>
        <rFont val="宋体"/>
        <family val="3"/>
        <charset val="134"/>
      </rPr>
      <t>计</t>
    </r>
    <r>
      <rPr>
        <sz val="10"/>
        <rFont val="宋体n"/>
        <family val="1"/>
        <charset val="134"/>
      </rPr>
      <t>量</t>
    </r>
    <r>
      <rPr>
        <sz val="10"/>
        <rFont val="宋体"/>
        <family val="3"/>
        <charset val="134"/>
      </rPr>
      <t>设</t>
    </r>
    <r>
      <rPr>
        <sz val="10"/>
        <rFont val="宋体n"/>
        <family val="1"/>
        <charset val="134"/>
      </rPr>
      <t>定受益</t>
    </r>
    <r>
      <rPr>
        <sz val="10"/>
        <rFont val="宋体"/>
        <family val="3"/>
        <charset val="134"/>
      </rPr>
      <t>计变动额</t>
    </r>
    <phoneticPr fontId="5" type="noConversion"/>
  </si>
  <si>
    <r>
      <t>2、</t>
    </r>
    <r>
      <rPr>
        <sz val="10"/>
        <rFont val="宋体"/>
        <family val="3"/>
        <charset val="134"/>
      </rPr>
      <t>权</t>
    </r>
    <r>
      <rPr>
        <sz val="10"/>
        <rFont val="宋体n"/>
        <family val="1"/>
        <charset val="134"/>
      </rPr>
      <t>益法下不能</t>
    </r>
    <r>
      <rPr>
        <sz val="10"/>
        <rFont val="宋体"/>
        <family val="3"/>
        <charset val="134"/>
      </rPr>
      <t>转损</t>
    </r>
    <r>
      <rPr>
        <sz val="10"/>
        <rFont val="宋体n"/>
        <family val="1"/>
        <charset val="134"/>
      </rPr>
      <t>益的其他</t>
    </r>
    <r>
      <rPr>
        <sz val="10"/>
        <rFont val="宋体"/>
        <family val="3"/>
        <charset val="134"/>
      </rPr>
      <t>综</t>
    </r>
    <r>
      <rPr>
        <sz val="10"/>
        <rFont val="宋体n"/>
        <family val="1"/>
        <charset val="134"/>
      </rPr>
      <t>合收益</t>
    </r>
    <phoneticPr fontId="5" type="noConversion"/>
  </si>
  <si>
    <r>
      <t>（二）</t>
    </r>
    <r>
      <rPr>
        <sz val="10"/>
        <rFont val="宋体"/>
        <family val="3"/>
        <charset val="134"/>
      </rPr>
      <t>将</t>
    </r>
    <r>
      <rPr>
        <sz val="10"/>
        <rFont val="宋体n"/>
        <family val="1"/>
        <charset val="134"/>
      </rPr>
      <t>重分</t>
    </r>
    <r>
      <rPr>
        <sz val="10"/>
        <rFont val="宋体"/>
        <family val="3"/>
        <charset val="134"/>
      </rPr>
      <t>类进损</t>
    </r>
    <r>
      <rPr>
        <sz val="10"/>
        <rFont val="宋体n"/>
        <family val="1"/>
        <charset val="134"/>
      </rPr>
      <t>益的其他</t>
    </r>
    <r>
      <rPr>
        <sz val="10"/>
        <rFont val="宋体"/>
        <family val="3"/>
        <charset val="134"/>
      </rPr>
      <t>综</t>
    </r>
    <r>
      <rPr>
        <sz val="10"/>
        <rFont val="宋体n"/>
        <family val="1"/>
        <charset val="134"/>
      </rPr>
      <t>合收益</t>
    </r>
    <phoneticPr fontId="5" type="noConversion"/>
  </si>
  <si>
    <r>
      <t>1、</t>
    </r>
    <r>
      <rPr>
        <sz val="10"/>
        <rFont val="宋体"/>
        <family val="3"/>
        <charset val="134"/>
      </rPr>
      <t>权</t>
    </r>
    <r>
      <rPr>
        <sz val="10"/>
        <rFont val="宋体n"/>
        <family val="1"/>
        <charset val="134"/>
      </rPr>
      <t>益法下可</t>
    </r>
    <r>
      <rPr>
        <sz val="10"/>
        <rFont val="宋体"/>
        <family val="3"/>
        <charset val="134"/>
      </rPr>
      <t>转损</t>
    </r>
    <r>
      <rPr>
        <sz val="10"/>
        <rFont val="宋体n"/>
        <family val="1"/>
        <charset val="134"/>
      </rPr>
      <t>益的其他</t>
    </r>
    <r>
      <rPr>
        <sz val="10"/>
        <rFont val="宋体"/>
        <family val="3"/>
        <charset val="134"/>
      </rPr>
      <t>综</t>
    </r>
    <r>
      <rPr>
        <sz val="10"/>
        <rFont val="宋体n"/>
        <family val="1"/>
        <charset val="134"/>
      </rPr>
      <t>合收益</t>
    </r>
    <phoneticPr fontId="5" type="noConversion"/>
  </si>
  <si>
    <r>
      <t>2、可供出售金融</t>
    </r>
    <r>
      <rPr>
        <sz val="10"/>
        <rFont val="宋体"/>
        <family val="3"/>
        <charset val="134"/>
      </rPr>
      <t>资产</t>
    </r>
    <r>
      <rPr>
        <sz val="10"/>
        <rFont val="宋体n"/>
        <family val="1"/>
        <charset val="134"/>
      </rPr>
      <t>公允价值</t>
    </r>
    <r>
      <rPr>
        <sz val="10"/>
        <rFont val="宋体"/>
        <family val="3"/>
        <charset val="134"/>
      </rPr>
      <t>变动损</t>
    </r>
    <r>
      <rPr>
        <sz val="10"/>
        <rFont val="宋体n"/>
        <family val="1"/>
        <charset val="134"/>
      </rPr>
      <t>益</t>
    </r>
    <phoneticPr fontId="5" type="noConversion"/>
  </si>
  <si>
    <r>
      <t>3、持有至到期投</t>
    </r>
    <r>
      <rPr>
        <sz val="10"/>
        <rFont val="宋体"/>
        <family val="3"/>
        <charset val="134"/>
      </rPr>
      <t>资</t>
    </r>
    <r>
      <rPr>
        <sz val="10"/>
        <rFont val="宋体n"/>
        <family val="1"/>
        <charset val="134"/>
      </rPr>
      <t>重分</t>
    </r>
    <r>
      <rPr>
        <sz val="10"/>
        <rFont val="宋体"/>
        <family val="3"/>
        <charset val="134"/>
      </rPr>
      <t>类为</t>
    </r>
    <r>
      <rPr>
        <sz val="10"/>
        <rFont val="宋体n"/>
        <family val="1"/>
        <charset val="134"/>
      </rPr>
      <t>可供出售金融</t>
    </r>
    <r>
      <rPr>
        <sz val="10"/>
        <rFont val="宋体"/>
        <family val="3"/>
        <charset val="134"/>
      </rPr>
      <t>资产损</t>
    </r>
    <r>
      <rPr>
        <sz val="10"/>
        <rFont val="宋体n"/>
        <family val="1"/>
        <charset val="134"/>
      </rPr>
      <t>益</t>
    </r>
    <phoneticPr fontId="5" type="noConversion"/>
  </si>
  <si>
    <r>
      <t>4、</t>
    </r>
    <r>
      <rPr>
        <sz val="10"/>
        <rFont val="宋体"/>
        <family val="3"/>
        <charset val="134"/>
      </rPr>
      <t>现</t>
    </r>
    <r>
      <rPr>
        <sz val="10"/>
        <rFont val="宋体n"/>
        <family val="1"/>
        <charset val="134"/>
      </rPr>
      <t>金流量套期</t>
    </r>
    <r>
      <rPr>
        <sz val="10"/>
        <rFont val="宋体"/>
        <family val="3"/>
        <charset val="134"/>
      </rPr>
      <t>损</t>
    </r>
    <r>
      <rPr>
        <sz val="10"/>
        <rFont val="宋体n"/>
        <family val="1"/>
        <charset val="134"/>
      </rPr>
      <t>益的有效部分</t>
    </r>
    <phoneticPr fontId="5" type="noConversion"/>
  </si>
  <si>
    <r>
      <t>5</t>
    </r>
    <r>
      <rPr>
        <b/>
        <sz val="10"/>
        <rFont val="宋体n"/>
        <family val="1"/>
        <charset val="134"/>
      </rPr>
      <t>、外</t>
    </r>
    <r>
      <rPr>
        <b/>
        <sz val="10"/>
        <rFont val="宋体"/>
        <family val="3"/>
        <charset val="134"/>
      </rPr>
      <t>币财务报</t>
    </r>
    <r>
      <rPr>
        <b/>
        <sz val="10"/>
        <rFont val="宋体n"/>
        <family val="1"/>
        <charset val="134"/>
      </rPr>
      <t>表折算差</t>
    </r>
    <r>
      <rPr>
        <b/>
        <sz val="10"/>
        <rFont val="宋体"/>
        <family val="3"/>
        <charset val="134"/>
      </rPr>
      <t>额</t>
    </r>
    <phoneticPr fontId="5" type="noConversion"/>
  </si>
  <si>
    <t>6、其他</t>
    <phoneticPr fontId="5" type="noConversion"/>
  </si>
  <si>
    <r>
      <rPr>
        <sz val="10"/>
        <rFont val="宋体"/>
        <family val="3"/>
        <charset val="134"/>
      </rPr>
      <t>归属</t>
    </r>
    <r>
      <rPr>
        <sz val="10"/>
        <rFont val="宋体n"/>
        <family val="1"/>
        <charset val="134"/>
      </rPr>
      <t>于少</t>
    </r>
    <r>
      <rPr>
        <sz val="10"/>
        <rFont val="宋体"/>
        <family val="3"/>
        <charset val="134"/>
      </rPr>
      <t>数</t>
    </r>
    <r>
      <rPr>
        <sz val="10"/>
        <rFont val="宋体n"/>
        <family val="1"/>
        <charset val="134"/>
      </rPr>
      <t>股</t>
    </r>
    <r>
      <rPr>
        <sz val="10"/>
        <rFont val="宋体"/>
        <family val="3"/>
        <charset val="134"/>
      </rPr>
      <t>东</t>
    </r>
    <r>
      <rPr>
        <sz val="10"/>
        <rFont val="宋体n"/>
        <family val="1"/>
        <charset val="134"/>
      </rPr>
      <t>的其他</t>
    </r>
    <r>
      <rPr>
        <sz val="10"/>
        <rFont val="宋体"/>
        <family val="3"/>
        <charset val="134"/>
      </rPr>
      <t>综</t>
    </r>
    <r>
      <rPr>
        <sz val="10"/>
        <rFont val="宋体n"/>
        <family val="1"/>
        <charset val="134"/>
      </rPr>
      <t>合收益的</t>
    </r>
    <r>
      <rPr>
        <sz val="10"/>
        <rFont val="宋体"/>
        <family val="3"/>
        <charset val="134"/>
      </rPr>
      <t>税</t>
    </r>
    <r>
      <rPr>
        <sz val="10"/>
        <rFont val="宋体n"/>
        <family val="1"/>
        <charset val="134"/>
      </rPr>
      <t>后</t>
    </r>
    <r>
      <rPr>
        <sz val="10"/>
        <rFont val="宋体"/>
        <family val="3"/>
        <charset val="134"/>
      </rPr>
      <t>净额</t>
    </r>
    <phoneticPr fontId="5" type="noConversion"/>
  </si>
  <si>
    <r>
      <t>七、</t>
    </r>
    <r>
      <rPr>
        <b/>
        <sz val="10"/>
        <rFont val="宋体"/>
        <family val="3"/>
        <charset val="134"/>
      </rPr>
      <t>综</t>
    </r>
    <r>
      <rPr>
        <b/>
        <sz val="10"/>
        <rFont val="宋体n"/>
        <family val="1"/>
        <charset val="134"/>
      </rPr>
      <t>合收益</t>
    </r>
    <r>
      <rPr>
        <b/>
        <sz val="10"/>
        <rFont val="宋体"/>
        <family val="3"/>
        <charset val="134"/>
      </rPr>
      <t>总额</t>
    </r>
    <phoneticPr fontId="5" type="noConversion"/>
  </si>
  <si>
    <t>流动负债：</t>
    <phoneticPr fontId="5" type="noConversion"/>
  </si>
  <si>
    <t xml:space="preserve">  短期借款  </t>
    <phoneticPr fontId="5" type="noConversion"/>
  </si>
  <si>
    <t xml:space="preserve"> 向中央银行借款</t>
    <phoneticPr fontId="14" type="noConversion"/>
  </si>
  <si>
    <t xml:space="preserve"> 拆入资金</t>
    <phoneticPr fontId="14" type="noConversion"/>
  </si>
  <si>
    <t xml:space="preserve">  交易性金融负债</t>
    <phoneticPr fontId="5" type="noConversion"/>
  </si>
  <si>
    <t xml:space="preserve">  衍生金融负债</t>
    <phoneticPr fontId="5" type="noConversion"/>
  </si>
  <si>
    <t xml:space="preserve">  应付票据</t>
    <phoneticPr fontId="5" type="noConversion"/>
  </si>
  <si>
    <t xml:space="preserve">  应付账款</t>
    <phoneticPr fontId="5" type="noConversion"/>
  </si>
  <si>
    <t xml:space="preserve">  预收款项</t>
    <phoneticPr fontId="5" type="noConversion"/>
  </si>
  <si>
    <t xml:space="preserve">  合同负债</t>
    <phoneticPr fontId="5" type="noConversion"/>
  </si>
  <si>
    <t xml:space="preserve"> 卖出回购金融资产款</t>
    <phoneticPr fontId="5" type="noConversion"/>
  </si>
  <si>
    <t xml:space="preserve"> 吸收存款及同业存放</t>
    <phoneticPr fontId="5" type="noConversion"/>
  </si>
  <si>
    <t xml:space="preserve"> 代理买卖证券款</t>
    <phoneticPr fontId="5" type="noConversion"/>
  </si>
  <si>
    <t xml:space="preserve"> 代理承销证券款</t>
    <phoneticPr fontId="5" type="noConversion"/>
  </si>
  <si>
    <t xml:space="preserve">  应付职工薪酬</t>
    <phoneticPr fontId="5" type="noConversion"/>
  </si>
  <si>
    <t xml:space="preserve">  应交税费</t>
    <phoneticPr fontId="5" type="noConversion"/>
  </si>
  <si>
    <t xml:space="preserve">  其他应付款</t>
    <phoneticPr fontId="5" type="noConversion"/>
  </si>
  <si>
    <t xml:space="preserve">  持有待售负债</t>
    <phoneticPr fontId="5" type="noConversion"/>
  </si>
  <si>
    <t xml:space="preserve">  一年内到期的非流动负债</t>
    <phoneticPr fontId="5" type="noConversion"/>
  </si>
  <si>
    <t xml:space="preserve">  其他流动负债</t>
    <phoneticPr fontId="5" type="noConversion"/>
  </si>
  <si>
    <t>流动负债合计</t>
    <phoneticPr fontId="5" type="noConversion"/>
  </si>
  <si>
    <t>非流动负债：</t>
    <phoneticPr fontId="5" type="noConversion"/>
  </si>
  <si>
    <t xml:space="preserve">  长期借款</t>
    <phoneticPr fontId="5" type="noConversion"/>
  </si>
  <si>
    <t xml:space="preserve">  应付债券</t>
    <phoneticPr fontId="5" type="noConversion"/>
  </si>
  <si>
    <t xml:space="preserve">  其中：优先股</t>
    <phoneticPr fontId="5" type="noConversion"/>
  </si>
  <si>
    <t xml:space="preserve">               永续债</t>
    <phoneticPr fontId="5" type="noConversion"/>
  </si>
  <si>
    <t xml:space="preserve">  长期应付款</t>
    <phoneticPr fontId="5" type="noConversion"/>
  </si>
  <si>
    <t xml:space="preserve">  预计负债</t>
    <phoneticPr fontId="5" type="noConversion"/>
  </si>
  <si>
    <t xml:space="preserve">  递延收益</t>
    <phoneticPr fontId="5" type="noConversion"/>
  </si>
  <si>
    <t xml:space="preserve">  递延所得税负债</t>
    <phoneticPr fontId="5" type="noConversion"/>
  </si>
  <si>
    <t xml:space="preserve">  其他非流动负债</t>
    <phoneticPr fontId="5" type="noConversion"/>
  </si>
  <si>
    <t>非流动负债合计</t>
    <phoneticPr fontId="5" type="noConversion"/>
  </si>
  <si>
    <t>负债合计</t>
    <phoneticPr fontId="5" type="noConversion"/>
  </si>
  <si>
    <t>股东权益：</t>
    <phoneticPr fontId="5" type="noConversion"/>
  </si>
  <si>
    <t xml:space="preserve">  实收资本（或股本）</t>
    <phoneticPr fontId="5" type="noConversion"/>
  </si>
  <si>
    <t xml:space="preserve">  其他权益工具</t>
    <phoneticPr fontId="5" type="noConversion"/>
  </si>
  <si>
    <t xml:space="preserve">              永续债</t>
    <phoneticPr fontId="5" type="noConversion"/>
  </si>
  <si>
    <t xml:space="preserve">  资本公积</t>
    <phoneticPr fontId="5" type="noConversion"/>
  </si>
  <si>
    <t xml:space="preserve">  减：库存股</t>
    <phoneticPr fontId="5" type="noConversion"/>
  </si>
  <si>
    <t xml:space="preserve">  其他综合收益</t>
    <phoneticPr fontId="5" type="noConversion"/>
  </si>
  <si>
    <t xml:space="preserve">  专项储备</t>
    <phoneticPr fontId="5" type="noConversion"/>
  </si>
  <si>
    <t xml:space="preserve">  盈余公积</t>
    <phoneticPr fontId="5" type="noConversion"/>
  </si>
  <si>
    <t xml:space="preserve">  一般风险准备</t>
    <phoneticPr fontId="5" type="noConversion"/>
  </si>
  <si>
    <t xml:space="preserve">  未分配利润</t>
    <phoneticPr fontId="5" type="noConversion"/>
  </si>
  <si>
    <t xml:space="preserve">  归属于母公司股东权益合计</t>
    <phoneticPr fontId="5" type="noConversion"/>
  </si>
  <si>
    <t>股东权益合计</t>
    <phoneticPr fontId="5" type="noConversion"/>
  </si>
  <si>
    <t>负债和股东权益总计</t>
    <phoneticPr fontId="5" type="noConversion"/>
  </si>
  <si>
    <t>金额单位：人民币元</t>
    <phoneticPr fontId="5" type="noConversion"/>
  </si>
  <si>
    <t>附注</t>
    <phoneticPr fontId="5" type="noConversion"/>
  </si>
  <si>
    <t>流动资产合计</t>
    <phoneticPr fontId="14" type="noConversion"/>
  </si>
  <si>
    <t>非流动资产：</t>
    <phoneticPr fontId="5" type="noConversion"/>
  </si>
  <si>
    <t>非流动资产合计</t>
    <phoneticPr fontId="5" type="noConversion"/>
  </si>
  <si>
    <t xml:space="preserve"> 资产总计</t>
    <phoneticPr fontId="5" type="noConversion"/>
  </si>
  <si>
    <t>运输工具</t>
  </si>
  <si>
    <t>办公及其他设备</t>
  </si>
  <si>
    <t>其中：土地使用权</t>
  </si>
  <si>
    <t>其中：土地使用权</t>
    <phoneticPr fontId="4" type="noConversion"/>
  </si>
  <si>
    <t>预付工程款</t>
  </si>
  <si>
    <t>福利费</t>
  </si>
  <si>
    <t>房产税</t>
    <phoneticPr fontId="4" type="noConversion"/>
  </si>
  <si>
    <t>合计</t>
    <phoneticPr fontId="4" type="noConversion"/>
  </si>
  <si>
    <t>土地使用税</t>
    <phoneticPr fontId="4" type="noConversion"/>
  </si>
  <si>
    <t>印花税</t>
    <phoneticPr fontId="4" type="noConversion"/>
  </si>
  <si>
    <t>修理费</t>
  </si>
  <si>
    <t>卫生费</t>
  </si>
  <si>
    <t>通讯费</t>
  </si>
  <si>
    <t>审计费</t>
  </si>
  <si>
    <t>固定资产折旧</t>
    <phoneticPr fontId="4" type="noConversion"/>
  </si>
  <si>
    <r>
      <t>占比</t>
    </r>
    <r>
      <rPr>
        <sz val="12"/>
        <color rgb="FF000000"/>
        <rFont val="Arial Narrow"/>
        <family val="2"/>
      </rPr>
      <t>(%)</t>
    </r>
  </si>
  <si>
    <t>期末数</t>
    <phoneticPr fontId="4" type="noConversion"/>
  </si>
  <si>
    <t>单位名称</t>
    <phoneticPr fontId="4" type="noConversion"/>
  </si>
  <si>
    <t>占比(%)</t>
    <phoneticPr fontId="4" type="noConversion"/>
  </si>
  <si>
    <r>
      <t>账</t>
    </r>
    <r>
      <rPr>
        <sz val="12"/>
        <color theme="1"/>
        <rFont val="Arial"/>
        <family val="2"/>
      </rPr>
      <t xml:space="preserve">  </t>
    </r>
    <r>
      <rPr>
        <sz val="12"/>
        <color theme="1"/>
        <rFont val="宋体"/>
        <family val="3"/>
        <charset val="134"/>
      </rPr>
      <t>龄</t>
    </r>
  </si>
  <si>
    <r>
      <t>比例（</t>
    </r>
    <r>
      <rPr>
        <sz val="12"/>
        <color theme="1"/>
        <rFont val="Arial"/>
        <family val="2"/>
      </rPr>
      <t>%</t>
    </r>
    <r>
      <rPr>
        <sz val="12"/>
        <color theme="1"/>
        <rFont val="宋体"/>
        <family val="3"/>
        <charset val="134"/>
      </rPr>
      <t>）</t>
    </r>
  </si>
  <si>
    <r>
      <t>合</t>
    </r>
    <r>
      <rPr>
        <sz val="12"/>
        <color theme="1"/>
        <rFont val="Arial"/>
        <family val="2"/>
      </rPr>
      <t xml:space="preserve">  </t>
    </r>
    <r>
      <rPr>
        <sz val="12"/>
        <color theme="1"/>
        <rFont val="宋体"/>
        <family val="3"/>
        <charset val="134"/>
      </rPr>
      <t>计</t>
    </r>
  </si>
  <si>
    <t>期末数</t>
    <phoneticPr fontId="4" type="noConversion"/>
  </si>
  <si>
    <t>期初数</t>
    <phoneticPr fontId="4" type="noConversion"/>
  </si>
  <si>
    <t>编制单位：</t>
    <phoneticPr fontId="5" type="noConversion"/>
  </si>
  <si>
    <t>应付账款</t>
    <phoneticPr fontId="4" type="noConversion"/>
  </si>
  <si>
    <t>少数股东权益</t>
    <phoneticPr fontId="14" type="noConversion"/>
  </si>
  <si>
    <t>少数股东权益</t>
    <phoneticPr fontId="4" type="noConversion"/>
  </si>
  <si>
    <t>其他货币资金</t>
    <phoneticPr fontId="4" type="noConversion"/>
  </si>
  <si>
    <t>发出商品</t>
    <phoneticPr fontId="4" type="noConversion"/>
  </si>
  <si>
    <t>（2）对联营企业投资</t>
    <phoneticPr fontId="4" type="noConversion"/>
  </si>
  <si>
    <t>其他权益工具投资</t>
    <phoneticPr fontId="4" type="noConversion"/>
  </si>
  <si>
    <t>专辑制作</t>
  </si>
  <si>
    <t>北京银行</t>
  </si>
  <si>
    <t>中国银行</t>
  </si>
  <si>
    <t>装修费</t>
    <phoneticPr fontId="4" type="noConversion"/>
  </si>
  <si>
    <t>解除职工劳动关系补偿</t>
    <phoneticPr fontId="4" type="noConversion"/>
  </si>
  <si>
    <t>工资、奖金</t>
    <phoneticPr fontId="4" type="noConversion"/>
  </si>
  <si>
    <t>资源税</t>
    <phoneticPr fontId="4" type="noConversion"/>
  </si>
  <si>
    <t>企业所得税</t>
    <phoneticPr fontId="4" type="noConversion"/>
  </si>
  <si>
    <t>种  类</t>
  </si>
  <si>
    <t>计提比例（%）</t>
  </si>
  <si>
    <t>单项计提坏账准备</t>
  </si>
  <si>
    <t>按组合计提坏账准备</t>
  </si>
  <si>
    <t>上年年末数</t>
    <phoneticPr fontId="14" type="noConversion"/>
  </si>
  <si>
    <t>项目</t>
    <phoneticPr fontId="4" type="noConversion"/>
  </si>
  <si>
    <t>其他</t>
    <phoneticPr fontId="4" type="noConversion"/>
  </si>
  <si>
    <t>押金</t>
    <phoneticPr fontId="4" type="noConversion"/>
  </si>
  <si>
    <t>员工报销</t>
    <phoneticPr fontId="4" type="noConversion"/>
  </si>
  <si>
    <t>代扣代缴</t>
    <phoneticPr fontId="4" type="noConversion"/>
  </si>
  <si>
    <t>资产负债表</t>
    <phoneticPr fontId="5" type="noConversion"/>
  </si>
  <si>
    <t>资产负债表（续）</t>
    <phoneticPr fontId="5" type="noConversion"/>
  </si>
  <si>
    <t>利润表</t>
    <phoneticPr fontId="5" type="noConversion"/>
  </si>
  <si>
    <t>现金流量表</t>
    <phoneticPr fontId="14" type="noConversion"/>
  </si>
  <si>
    <t>所有者权益变动表</t>
    <phoneticPr fontId="14" type="noConversion"/>
  </si>
  <si>
    <t xml:space="preserve">  应付手续费及佣金</t>
    <phoneticPr fontId="5" type="noConversion"/>
  </si>
  <si>
    <t xml:space="preserve">  应付分保账款</t>
    <phoneticPr fontId="5" type="noConversion"/>
  </si>
  <si>
    <t xml:space="preserve">  少数股东权益</t>
    <phoneticPr fontId="5" type="noConversion"/>
  </si>
  <si>
    <t xml:space="preserve">  货币资金</t>
    <phoneticPr fontId="5" type="noConversion"/>
  </si>
  <si>
    <t xml:space="preserve">  结算备付金</t>
    <phoneticPr fontId="5" type="noConversion"/>
  </si>
  <si>
    <t xml:space="preserve">  拆出资金</t>
    <phoneticPr fontId="5" type="noConversion"/>
  </si>
  <si>
    <t xml:space="preserve">  交易性金融资产</t>
    <phoneticPr fontId="5" type="noConversion"/>
  </si>
  <si>
    <t xml:space="preserve">  衍生金融资产</t>
    <phoneticPr fontId="5" type="noConversion"/>
  </si>
  <si>
    <t xml:space="preserve">  应收票据</t>
    <phoneticPr fontId="5" type="noConversion"/>
  </si>
  <si>
    <t xml:space="preserve">  应收账款</t>
    <phoneticPr fontId="5" type="noConversion"/>
  </si>
  <si>
    <t xml:space="preserve">  应收款项融资</t>
    <phoneticPr fontId="5" type="noConversion"/>
  </si>
  <si>
    <t xml:space="preserve">  预付款项</t>
    <phoneticPr fontId="5" type="noConversion"/>
  </si>
  <si>
    <t xml:space="preserve">  应收保费</t>
    <phoneticPr fontId="5" type="noConversion"/>
  </si>
  <si>
    <t xml:space="preserve">  应收分保账款</t>
    <phoneticPr fontId="5" type="noConversion"/>
  </si>
  <si>
    <t xml:space="preserve">  应收分保合同准备金</t>
    <phoneticPr fontId="5" type="noConversion"/>
  </si>
  <si>
    <t xml:space="preserve">  其他应收款</t>
    <phoneticPr fontId="5" type="noConversion"/>
  </si>
  <si>
    <t xml:space="preserve">  买入返售金融资产</t>
    <phoneticPr fontId="5" type="noConversion"/>
  </si>
  <si>
    <t xml:space="preserve">  存货</t>
    <phoneticPr fontId="5" type="noConversion"/>
  </si>
  <si>
    <t xml:space="preserve">  合同资产</t>
    <phoneticPr fontId="5" type="noConversion"/>
  </si>
  <si>
    <t xml:space="preserve">  持有待售资产</t>
    <phoneticPr fontId="5" type="noConversion"/>
  </si>
  <si>
    <t xml:space="preserve">  一年内到期的非流动资产</t>
    <phoneticPr fontId="5" type="noConversion"/>
  </si>
  <si>
    <t xml:space="preserve">  其他流动资产</t>
    <phoneticPr fontId="5" type="noConversion"/>
  </si>
  <si>
    <t xml:space="preserve">  发放委托贷款及垫款</t>
    <phoneticPr fontId="5" type="noConversion"/>
  </si>
  <si>
    <t xml:space="preserve">  债权投资</t>
    <phoneticPr fontId="5" type="noConversion"/>
  </si>
  <si>
    <t xml:space="preserve">  其他债权投资</t>
    <phoneticPr fontId="5" type="noConversion"/>
  </si>
  <si>
    <t xml:space="preserve">  长期应收款</t>
    <phoneticPr fontId="5" type="noConversion"/>
  </si>
  <si>
    <t xml:space="preserve">  长期股权投资</t>
    <phoneticPr fontId="5" type="noConversion"/>
  </si>
  <si>
    <t xml:space="preserve">  其他权益工具投资</t>
    <phoneticPr fontId="5" type="noConversion"/>
  </si>
  <si>
    <t xml:space="preserve">  其他非流动金融资产</t>
    <phoneticPr fontId="5" type="noConversion"/>
  </si>
  <si>
    <t xml:space="preserve">  投资性房地产</t>
    <phoneticPr fontId="5" type="noConversion"/>
  </si>
  <si>
    <t xml:space="preserve">  固定资产</t>
    <phoneticPr fontId="5" type="noConversion"/>
  </si>
  <si>
    <t xml:space="preserve">  在建工程</t>
    <phoneticPr fontId="5" type="noConversion"/>
  </si>
  <si>
    <t xml:space="preserve">  生产性生物资产</t>
    <phoneticPr fontId="5" type="noConversion"/>
  </si>
  <si>
    <t xml:space="preserve">  油气资产</t>
    <phoneticPr fontId="5" type="noConversion"/>
  </si>
  <si>
    <t xml:space="preserve">  使用权资产</t>
    <phoneticPr fontId="5" type="noConversion"/>
  </si>
  <si>
    <t xml:space="preserve">  无形资产</t>
    <phoneticPr fontId="5" type="noConversion"/>
  </si>
  <si>
    <t xml:space="preserve">  开发支出</t>
    <phoneticPr fontId="5" type="noConversion"/>
  </si>
  <si>
    <t xml:space="preserve">  商誉</t>
    <phoneticPr fontId="5" type="noConversion"/>
  </si>
  <si>
    <t xml:space="preserve">  长期待摊费用</t>
    <phoneticPr fontId="5" type="noConversion"/>
  </si>
  <si>
    <t xml:space="preserve">  递延所得税资产</t>
    <phoneticPr fontId="5" type="noConversion"/>
  </si>
  <si>
    <t xml:space="preserve">  其他非流动资产</t>
    <phoneticPr fontId="5" type="noConversion"/>
  </si>
  <si>
    <r>
      <t>项</t>
    </r>
    <r>
      <rPr>
        <sz val="10.5"/>
        <color theme="1"/>
        <rFont val="Arial"/>
        <family val="2"/>
      </rPr>
      <t xml:space="preserve">   </t>
    </r>
    <r>
      <rPr>
        <sz val="10.5"/>
        <color theme="1"/>
        <rFont val="宋体"/>
        <family val="3"/>
        <charset val="134"/>
      </rPr>
      <t>目</t>
    </r>
  </si>
  <si>
    <r>
      <t>合</t>
    </r>
    <r>
      <rPr>
        <sz val="10.5"/>
        <color theme="1"/>
        <rFont val="Arial"/>
        <family val="2"/>
      </rPr>
      <t xml:space="preserve">   </t>
    </r>
    <r>
      <rPr>
        <sz val="10.5"/>
        <color theme="1"/>
        <rFont val="宋体"/>
        <family val="3"/>
        <charset val="134"/>
      </rPr>
      <t>计</t>
    </r>
  </si>
  <si>
    <r>
      <t>占比</t>
    </r>
    <r>
      <rPr>
        <sz val="12"/>
        <color theme="1"/>
        <rFont val="Arial Narrow"/>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</si>
</sst>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quot;¥&quot;* #,##0.00_ ;_ &quot;¥&quot;* \-#,##0.00_ ;_ &quot;¥&quot;* &quot;-&quot;??_ ;_ @_ "/>
    <numFmt numFmtId="43" formatCode="_ * #,##0.00_ ;_ * \-#,##0.00_ ;_ * &quot;-&quot;??_ ;_ @_ "/>
    <numFmt numFmtId="176" formatCode="_ * #,##0.00_ ;_ * \-#,##0.00_ ;_ * &quot;&quot;??_ ;_ @_ "/>
    <numFmt numFmtId="177" formatCode="[$-F800]dddd\,\ mmmm\ dd\,\ yyyy"/>
    <numFmt numFmtId="178" formatCode="0_);[Red]\(0\)"/>
    <numFmt numFmtId="179" formatCode="[=0]&quot;&quot;;[&lt;&gt;0]#,##0.00"/>
    <numFmt numFmtId="180" formatCode="#,##0.00_ "/>
    <numFmt numFmtId="181" formatCode="_ * #,##0.00000000_ ;_ * \-#,##0.00000000_ ;_ * &quot;-&quot;??_ ;_ @_ "/>
    <numFmt numFmtId="182" formatCode="_ * #,##0.0000_ ;_ * \-#,##0.0000_ ;_ * &quot;-&quot;??_ ;_ @_ "/>
    <numFmt numFmtId="183" formatCode="#,##0.00_);[Red]\(#,##0.00\)"/>
  </numFmts>
  <fonts count="74">
    <font>
      <sz val="11"/>
      <color theme="1"/>
      <name val="等线"/>
      <family val="2"/>
      <scheme val="minor"/>
    </font>
    <font>
      <sz val="11"/>
      <color theme="1"/>
      <name val="等线"/>
      <family val="2"/>
      <scheme val="minor"/>
    </font>
    <font>
      <sz val="10"/>
      <name val="Arial"/>
      <family val="2"/>
    </font>
    <font>
      <b/>
      <sz val="16"/>
      <name val="宋体"/>
      <family val="3"/>
      <charset val="134"/>
    </font>
    <font>
      <sz val="9"/>
      <name val="等线"/>
      <family val="3"/>
      <charset val="134"/>
      <scheme val="minor"/>
    </font>
    <font>
      <u/>
      <sz val="12"/>
      <color indexed="36"/>
      <name val="宋体"/>
      <family val="3"/>
      <charset val="134"/>
    </font>
    <font>
      <sz val="12"/>
      <name val="宋体"/>
      <family val="3"/>
      <charset val="134"/>
    </font>
    <font>
      <sz val="12"/>
      <name val="Times New Roman"/>
      <family val="1"/>
    </font>
    <font>
      <sz val="10"/>
      <name val="宋体"/>
      <family val="3"/>
      <charset val="134"/>
    </font>
    <font>
      <sz val="10"/>
      <name val="Times New Roman"/>
      <family val="1"/>
    </font>
    <font>
      <b/>
      <sz val="10"/>
      <name val="Times New Roman"/>
      <family val="1"/>
    </font>
    <font>
      <b/>
      <sz val="10"/>
      <name val="宋体"/>
      <family val="3"/>
      <charset val="134"/>
    </font>
    <font>
      <sz val="11"/>
      <name val="Times New Roman"/>
      <family val="1"/>
    </font>
    <font>
      <sz val="11"/>
      <name val="宋体"/>
      <family val="3"/>
      <charset val="134"/>
    </font>
    <font>
      <sz val="9"/>
      <name val="宋体"/>
      <family val="3"/>
      <charset val="134"/>
    </font>
    <font>
      <sz val="11"/>
      <color theme="1"/>
      <name val="等线"/>
      <family val="3"/>
      <charset val="134"/>
      <scheme val="minor"/>
    </font>
    <font>
      <b/>
      <sz val="11"/>
      <name val="宋体"/>
      <family val="3"/>
      <charset val="134"/>
    </font>
    <font>
      <sz val="10"/>
      <color indexed="12"/>
      <name val="Times New Roman"/>
      <family val="1"/>
    </font>
    <font>
      <sz val="10"/>
      <color indexed="12"/>
      <name val="宋体"/>
      <family val="3"/>
      <charset val="134"/>
    </font>
    <font>
      <b/>
      <sz val="10"/>
      <color indexed="12"/>
      <name val="Times New Roman"/>
      <family val="1"/>
    </font>
    <font>
      <b/>
      <sz val="18"/>
      <name val="宋体"/>
      <family val="3"/>
      <charset val="134"/>
    </font>
    <font>
      <b/>
      <sz val="11"/>
      <color theme="1"/>
      <name val="宋体"/>
      <family val="3"/>
      <charset val="134"/>
    </font>
    <font>
      <sz val="11"/>
      <color theme="1"/>
      <name val="宋体"/>
      <family val="3"/>
      <charset val="134"/>
    </font>
    <font>
      <sz val="11"/>
      <color theme="1"/>
      <name val="Times New Roman"/>
      <family val="1"/>
    </font>
    <font>
      <sz val="10"/>
      <color theme="1"/>
      <name val="Times New Roman"/>
      <family val="1"/>
    </font>
    <font>
      <b/>
      <sz val="12"/>
      <color theme="1"/>
      <name val="宋体"/>
      <family val="3"/>
      <charset val="134"/>
    </font>
    <font>
      <sz val="12"/>
      <color theme="1"/>
      <name val="宋体"/>
      <family val="3"/>
      <charset val="134"/>
    </font>
    <font>
      <sz val="12"/>
      <color theme="1"/>
      <name val="Arial"/>
      <family val="2"/>
    </font>
    <font>
      <sz val="9"/>
      <color theme="1"/>
      <name val="等线"/>
      <family val="3"/>
      <charset val="134"/>
      <scheme val="minor"/>
    </font>
    <font>
      <b/>
      <sz val="12"/>
      <color theme="1"/>
      <name val="Arial"/>
      <family val="2"/>
    </font>
    <font>
      <sz val="9"/>
      <color theme="1"/>
      <name val="Times New Roman"/>
      <family val="1"/>
    </font>
    <font>
      <sz val="9"/>
      <color theme="1"/>
      <name val="宋体"/>
      <family val="1"/>
      <charset val="134"/>
    </font>
    <font>
      <sz val="11"/>
      <color rgb="FFFF0000"/>
      <name val="Times New Roman"/>
      <family val="1"/>
    </font>
    <font>
      <sz val="10.5"/>
      <color theme="1"/>
      <name val="宋体"/>
      <family val="3"/>
      <charset val="134"/>
    </font>
    <font>
      <b/>
      <sz val="9"/>
      <color indexed="81"/>
      <name val="宋体"/>
      <family val="3"/>
      <charset val="134"/>
    </font>
    <font>
      <sz val="9"/>
      <color indexed="81"/>
      <name val="宋体"/>
      <family val="3"/>
      <charset val="134"/>
    </font>
    <font>
      <sz val="11"/>
      <color theme="1"/>
      <name val="Arial Narrow"/>
      <family val="2"/>
    </font>
    <font>
      <sz val="11"/>
      <color rgb="FFFF0000"/>
      <name val="宋体"/>
      <family val="3"/>
      <charset val="134"/>
    </font>
    <font>
      <sz val="12"/>
      <name val="黑体"/>
      <family val="3"/>
      <charset val="134"/>
    </font>
    <font>
      <sz val="9"/>
      <name val="Times New Roman"/>
      <family val="2"/>
      <charset val="134"/>
    </font>
    <font>
      <b/>
      <sz val="12"/>
      <name val="黑体"/>
      <family val="3"/>
      <charset val="134"/>
    </font>
    <font>
      <b/>
      <sz val="10"/>
      <color indexed="63"/>
      <name val="宋体"/>
      <family val="3"/>
      <charset val="134"/>
    </font>
    <font>
      <b/>
      <sz val="10"/>
      <color indexed="8"/>
      <name val="宋体"/>
      <family val="3"/>
      <charset val="134"/>
    </font>
    <font>
      <b/>
      <sz val="10"/>
      <color indexed="63"/>
      <name val="Times New Roman"/>
      <family val="1"/>
    </font>
    <font>
      <b/>
      <sz val="10"/>
      <color indexed="8"/>
      <name val="Times New Roman"/>
      <family val="1"/>
    </font>
    <font>
      <sz val="10"/>
      <color indexed="8"/>
      <name val="Times New Roman"/>
      <family val="1"/>
    </font>
    <font>
      <sz val="10"/>
      <color indexed="8"/>
      <name val="宋体"/>
      <family val="3"/>
      <charset val="134"/>
    </font>
    <font>
      <sz val="12"/>
      <color indexed="8"/>
      <name val="Times New Roman"/>
      <family val="1"/>
    </font>
    <font>
      <sz val="10"/>
      <name val="Arial Narrow"/>
      <family val="2"/>
    </font>
    <font>
      <sz val="10"/>
      <color indexed="17"/>
      <name val="宋体"/>
      <family val="3"/>
      <charset val="134"/>
    </font>
    <font>
      <sz val="10"/>
      <color indexed="57"/>
      <name val="宋体"/>
      <family val="3"/>
      <charset val="134"/>
    </font>
    <font>
      <sz val="10"/>
      <color indexed="10"/>
      <name val="宋体"/>
      <family val="3"/>
      <charset val="134"/>
    </font>
    <font>
      <b/>
      <i/>
      <sz val="10"/>
      <color indexed="12"/>
      <name val="宋体"/>
      <family val="3"/>
      <charset val="134"/>
    </font>
    <font>
      <b/>
      <i/>
      <sz val="10"/>
      <color indexed="10"/>
      <name val="宋体"/>
      <family val="3"/>
      <charset val="134"/>
    </font>
    <font>
      <b/>
      <sz val="10"/>
      <color indexed="10"/>
      <name val="宋体"/>
      <family val="3"/>
      <charset val="134"/>
    </font>
    <font>
      <sz val="16"/>
      <name val="宋体"/>
      <family val="3"/>
      <charset val="134"/>
    </font>
    <font>
      <sz val="18"/>
      <name val="宋体"/>
      <family val="3"/>
      <charset val="134"/>
    </font>
    <font>
      <sz val="12"/>
      <color theme="1"/>
      <name val="Arial Narrow"/>
      <family val="2"/>
    </font>
    <font>
      <sz val="12"/>
      <color rgb="FF000000"/>
      <name val="宋体"/>
      <family val="3"/>
      <charset val="134"/>
    </font>
    <font>
      <sz val="12"/>
      <color rgb="FF000000"/>
      <name val="Arial Narrow"/>
      <family val="2"/>
    </font>
    <font>
      <sz val="12"/>
      <color rgb="FFFF0000"/>
      <name val="宋体"/>
      <family val="3"/>
      <charset val="134"/>
    </font>
    <font>
      <sz val="12"/>
      <color rgb="FFFF0000"/>
      <name val="Arial Narrow"/>
      <family val="2"/>
    </font>
    <font>
      <sz val="10.5"/>
      <color theme="1"/>
      <name val="Times New Roman"/>
      <family val="1"/>
    </font>
    <font>
      <sz val="10.5"/>
      <color rgb="FF000000"/>
      <name val="宋体"/>
      <family val="3"/>
      <charset val="134"/>
    </font>
    <font>
      <sz val="10.5"/>
      <color rgb="FF000000"/>
      <name val="Arial Narrow"/>
      <family val="2"/>
    </font>
    <font>
      <sz val="10.5"/>
      <color rgb="FF000000"/>
      <name val="Arial"/>
      <family val="2"/>
    </font>
    <font>
      <sz val="10.5"/>
      <color theme="1"/>
      <name val="Arial Narrow"/>
      <family val="2"/>
    </font>
    <font>
      <b/>
      <sz val="12"/>
      <name val="宋体"/>
      <family val="3"/>
      <charset val="134"/>
    </font>
    <font>
      <sz val="12"/>
      <color indexed="10"/>
      <name val="宋体"/>
      <family val="3"/>
      <charset val="134"/>
    </font>
    <font>
      <b/>
      <sz val="10"/>
      <name val="宋体n"/>
      <family val="1"/>
      <charset val="134"/>
    </font>
    <font>
      <sz val="10"/>
      <name val="宋体n"/>
      <family val="1"/>
      <charset val="134"/>
    </font>
    <font>
      <sz val="10"/>
      <color rgb="FF000000"/>
      <name val="Times New Roman"/>
      <family val="1"/>
    </font>
    <font>
      <sz val="9"/>
      <color theme="1"/>
      <name val="宋体"/>
      <family val="3"/>
      <charset val="134"/>
    </font>
    <font>
      <sz val="10.5"/>
      <color theme="1"/>
      <name val="Arial"/>
      <family val="2"/>
    </font>
  </fonts>
  <fills count="14">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indexed="47"/>
        <bgColor indexed="64"/>
      </patternFill>
    </fill>
    <fill>
      <patternFill patternType="solid">
        <fgColor indexed="53"/>
        <bgColor indexed="64"/>
      </patternFill>
    </fill>
    <fill>
      <patternFill patternType="solid">
        <fgColor indexed="50"/>
        <bgColor indexed="64"/>
      </patternFill>
    </fill>
    <fill>
      <patternFill patternType="solid">
        <fgColor indexed="41"/>
        <bgColor indexed="64"/>
      </patternFill>
    </fill>
    <fill>
      <patternFill patternType="solid">
        <fgColor indexed="22"/>
        <bgColor indexed="64"/>
      </patternFill>
    </fill>
    <fill>
      <patternFill patternType="solid">
        <fgColor theme="8" tint="0.59999389629810485"/>
        <bgColor indexed="64"/>
      </patternFill>
    </fill>
    <fill>
      <patternFill patternType="solid">
        <fgColor indexed="52"/>
        <bgColor indexed="64"/>
      </patternFill>
    </fill>
    <fill>
      <patternFill patternType="solid">
        <fgColor indexed="43"/>
        <bgColor indexed="64"/>
      </patternFill>
    </fill>
  </fills>
  <borders count="1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ck">
        <color indexed="10"/>
      </left>
      <right style="thin">
        <color indexed="64"/>
      </right>
      <top style="thick">
        <color indexed="10"/>
      </top>
      <bottom style="thin">
        <color indexed="64"/>
      </bottom>
      <diagonal/>
    </border>
    <border>
      <left style="thin">
        <color indexed="64"/>
      </left>
      <right style="thin">
        <color indexed="64"/>
      </right>
      <top style="thick">
        <color indexed="10"/>
      </top>
      <bottom style="thin">
        <color indexed="64"/>
      </bottom>
      <diagonal/>
    </border>
    <border>
      <left style="thin">
        <color indexed="64"/>
      </left>
      <right style="thick">
        <color indexed="10"/>
      </right>
      <top style="thick">
        <color indexed="10"/>
      </top>
      <bottom style="thin">
        <color indexed="64"/>
      </bottom>
      <diagonal/>
    </border>
    <border>
      <left style="thick">
        <color indexed="10"/>
      </left>
      <right style="thin">
        <color indexed="64"/>
      </right>
      <top style="thin">
        <color indexed="64"/>
      </top>
      <bottom style="thin">
        <color indexed="64"/>
      </bottom>
      <diagonal/>
    </border>
    <border>
      <left style="thin">
        <color indexed="64"/>
      </left>
      <right style="thick">
        <color indexed="10"/>
      </right>
      <top style="thin">
        <color indexed="64"/>
      </top>
      <bottom style="thin">
        <color indexed="64"/>
      </bottom>
      <diagonal/>
    </border>
    <border>
      <left style="thin">
        <color indexed="64"/>
      </left>
      <right/>
      <top/>
      <bottom/>
      <diagonal/>
    </border>
    <border>
      <left style="thick">
        <color indexed="10"/>
      </left>
      <right style="thin">
        <color indexed="64"/>
      </right>
      <top style="thin">
        <color indexed="64"/>
      </top>
      <bottom style="thick">
        <color indexed="10"/>
      </bottom>
      <diagonal/>
    </border>
    <border>
      <left style="thin">
        <color indexed="64"/>
      </left>
      <right style="thin">
        <color indexed="64"/>
      </right>
      <top style="thin">
        <color indexed="64"/>
      </top>
      <bottom style="thick">
        <color indexed="10"/>
      </bottom>
      <diagonal/>
    </border>
    <border>
      <left style="thin">
        <color indexed="64"/>
      </left>
      <right style="thick">
        <color indexed="10"/>
      </right>
      <top style="thin">
        <color indexed="64"/>
      </top>
      <bottom style="thick">
        <color indexed="10"/>
      </bottom>
      <diagonal/>
    </border>
    <border>
      <left style="thick">
        <color indexed="17"/>
      </left>
      <right style="thin">
        <color indexed="64"/>
      </right>
      <top style="thick">
        <color indexed="17"/>
      </top>
      <bottom style="thin">
        <color indexed="64"/>
      </bottom>
      <diagonal/>
    </border>
    <border>
      <left/>
      <right style="thin">
        <color indexed="64"/>
      </right>
      <top style="thick">
        <color indexed="17"/>
      </top>
      <bottom style="thin">
        <color indexed="64"/>
      </bottom>
      <diagonal/>
    </border>
    <border>
      <left style="thin">
        <color indexed="64"/>
      </left>
      <right style="thin">
        <color indexed="64"/>
      </right>
      <top style="thick">
        <color indexed="17"/>
      </top>
      <bottom style="thin">
        <color indexed="64"/>
      </bottom>
      <diagonal/>
    </border>
    <border>
      <left style="thin">
        <color indexed="64"/>
      </left>
      <right/>
      <top style="thick">
        <color indexed="17"/>
      </top>
      <bottom style="thin">
        <color indexed="64"/>
      </bottom>
      <diagonal/>
    </border>
    <border>
      <left style="thick">
        <color indexed="53"/>
      </left>
      <right style="thin">
        <color indexed="64"/>
      </right>
      <top style="thick">
        <color indexed="53"/>
      </top>
      <bottom style="thin">
        <color indexed="64"/>
      </bottom>
      <diagonal/>
    </border>
    <border>
      <left style="thin">
        <color indexed="64"/>
      </left>
      <right style="thin">
        <color indexed="64"/>
      </right>
      <top style="thick">
        <color indexed="53"/>
      </top>
      <bottom style="thin">
        <color indexed="64"/>
      </bottom>
      <diagonal/>
    </border>
    <border>
      <left style="thin">
        <color indexed="64"/>
      </left>
      <right style="thick">
        <color indexed="53"/>
      </right>
      <top style="thick">
        <color indexed="53"/>
      </top>
      <bottom style="thin">
        <color indexed="64"/>
      </bottom>
      <diagonal/>
    </border>
    <border>
      <left style="thick">
        <color indexed="12"/>
      </left>
      <right style="thin">
        <color indexed="64"/>
      </right>
      <top style="thick">
        <color indexed="12"/>
      </top>
      <bottom style="thin">
        <color indexed="64"/>
      </bottom>
      <diagonal/>
    </border>
    <border>
      <left style="thin">
        <color indexed="64"/>
      </left>
      <right style="thin">
        <color indexed="64"/>
      </right>
      <top style="thick">
        <color indexed="12"/>
      </top>
      <bottom style="thin">
        <color indexed="64"/>
      </bottom>
      <diagonal/>
    </border>
    <border>
      <left style="thin">
        <color indexed="64"/>
      </left>
      <right style="thick">
        <color indexed="12"/>
      </right>
      <top style="thick">
        <color indexed="12"/>
      </top>
      <bottom style="thin">
        <color indexed="64"/>
      </bottom>
      <diagonal/>
    </border>
    <border>
      <left style="thick">
        <color indexed="17"/>
      </left>
      <right style="thin">
        <color indexed="64"/>
      </right>
      <top style="thin">
        <color indexed="64"/>
      </top>
      <bottom style="thin">
        <color indexed="64"/>
      </bottom>
      <diagonal/>
    </border>
    <border>
      <left style="thick">
        <color indexed="53"/>
      </left>
      <right style="thin">
        <color indexed="64"/>
      </right>
      <top style="thin">
        <color indexed="64"/>
      </top>
      <bottom style="thin">
        <color indexed="64"/>
      </bottom>
      <diagonal/>
    </border>
    <border>
      <left style="thin">
        <color indexed="64"/>
      </left>
      <right style="thick">
        <color indexed="53"/>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style="thin">
        <color indexed="64"/>
      </left>
      <right style="thick">
        <color indexed="12"/>
      </right>
      <top style="thin">
        <color indexed="64"/>
      </top>
      <bottom style="thin">
        <color indexed="64"/>
      </bottom>
      <diagonal/>
    </border>
    <border>
      <left style="thick">
        <color indexed="17"/>
      </left>
      <right style="thin">
        <color indexed="64"/>
      </right>
      <top style="thin">
        <color indexed="64"/>
      </top>
      <bottom/>
      <diagonal/>
    </border>
    <border>
      <left style="thick">
        <color indexed="53"/>
      </left>
      <right style="thin">
        <color indexed="64"/>
      </right>
      <top style="thin">
        <color indexed="64"/>
      </top>
      <bottom/>
      <diagonal/>
    </border>
    <border>
      <left style="thin">
        <color indexed="64"/>
      </left>
      <right style="thick">
        <color indexed="53"/>
      </right>
      <top style="thin">
        <color indexed="64"/>
      </top>
      <bottom/>
      <diagonal/>
    </border>
    <border>
      <left style="thick">
        <color indexed="12"/>
      </left>
      <right style="thin">
        <color indexed="64"/>
      </right>
      <top style="thin">
        <color indexed="64"/>
      </top>
      <bottom/>
      <diagonal/>
    </border>
    <border>
      <left style="thin">
        <color indexed="64"/>
      </left>
      <right style="thick">
        <color indexed="12"/>
      </right>
      <top style="thin">
        <color indexed="64"/>
      </top>
      <bottom/>
      <diagonal/>
    </border>
    <border>
      <left style="thick">
        <color indexed="17"/>
      </left>
      <right style="thin">
        <color indexed="64"/>
      </right>
      <top style="thin">
        <color indexed="64"/>
      </top>
      <bottom style="thick">
        <color indexed="17"/>
      </bottom>
      <diagonal/>
    </border>
    <border>
      <left/>
      <right style="thin">
        <color indexed="64"/>
      </right>
      <top style="thin">
        <color indexed="64"/>
      </top>
      <bottom style="thick">
        <color indexed="17"/>
      </bottom>
      <diagonal/>
    </border>
    <border>
      <left style="thin">
        <color indexed="64"/>
      </left>
      <right style="thin">
        <color indexed="64"/>
      </right>
      <top style="thin">
        <color indexed="64"/>
      </top>
      <bottom style="thick">
        <color indexed="17"/>
      </bottom>
      <diagonal/>
    </border>
    <border>
      <left style="thin">
        <color indexed="64"/>
      </left>
      <right/>
      <top style="thin">
        <color indexed="64"/>
      </top>
      <bottom style="thick">
        <color indexed="17"/>
      </bottom>
      <diagonal/>
    </border>
    <border>
      <left style="thick">
        <color indexed="53"/>
      </left>
      <right style="thin">
        <color indexed="64"/>
      </right>
      <top style="thin">
        <color indexed="64"/>
      </top>
      <bottom style="thick">
        <color indexed="53"/>
      </bottom>
      <diagonal/>
    </border>
    <border>
      <left style="thin">
        <color indexed="64"/>
      </left>
      <right style="thin">
        <color indexed="64"/>
      </right>
      <top style="thin">
        <color indexed="64"/>
      </top>
      <bottom style="thick">
        <color indexed="53"/>
      </bottom>
      <diagonal/>
    </border>
    <border>
      <left style="thick">
        <color indexed="12"/>
      </left>
      <right style="thin">
        <color indexed="64"/>
      </right>
      <top style="thin">
        <color indexed="64"/>
      </top>
      <bottom style="thick">
        <color indexed="12"/>
      </bottom>
      <diagonal/>
    </border>
    <border>
      <left style="thin">
        <color indexed="64"/>
      </left>
      <right style="thin">
        <color indexed="64"/>
      </right>
      <top style="thin">
        <color indexed="64"/>
      </top>
      <bottom style="thick">
        <color indexed="12"/>
      </bottom>
      <diagonal/>
    </border>
    <border>
      <left style="thin">
        <color indexed="64"/>
      </left>
      <right style="thick">
        <color indexed="12"/>
      </right>
      <top style="thin">
        <color indexed="64"/>
      </top>
      <bottom style="thick">
        <color indexed="12"/>
      </bottom>
      <diagonal/>
    </border>
    <border>
      <left style="thick">
        <color indexed="17"/>
      </left>
      <right/>
      <top style="thick">
        <color indexed="17"/>
      </top>
      <bottom style="thin">
        <color indexed="17"/>
      </bottom>
      <diagonal/>
    </border>
    <border>
      <left/>
      <right/>
      <top style="thick">
        <color indexed="17"/>
      </top>
      <bottom style="thin">
        <color indexed="17"/>
      </bottom>
      <diagonal/>
    </border>
    <border>
      <left/>
      <right style="thick">
        <color indexed="17"/>
      </right>
      <top style="thick">
        <color indexed="17"/>
      </top>
      <bottom style="thin">
        <color indexed="17"/>
      </bottom>
      <diagonal/>
    </border>
    <border>
      <left style="thick">
        <color indexed="17"/>
      </left>
      <right/>
      <top style="thin">
        <color indexed="17"/>
      </top>
      <bottom style="thin">
        <color indexed="17"/>
      </bottom>
      <diagonal/>
    </border>
    <border>
      <left/>
      <right/>
      <top/>
      <bottom style="thin">
        <color indexed="17"/>
      </bottom>
      <diagonal/>
    </border>
    <border>
      <left/>
      <right style="thick">
        <color indexed="17"/>
      </right>
      <top/>
      <bottom style="thin">
        <color indexed="17"/>
      </bottom>
      <diagonal/>
    </border>
    <border>
      <left/>
      <right/>
      <top style="thin">
        <color indexed="17"/>
      </top>
      <bottom style="thin">
        <color indexed="17"/>
      </bottom>
      <diagonal/>
    </border>
    <border>
      <left/>
      <right style="thick">
        <color indexed="17"/>
      </right>
      <top style="thin">
        <color indexed="17"/>
      </top>
      <bottom style="thin">
        <color indexed="17"/>
      </bottom>
      <diagonal/>
    </border>
    <border>
      <left style="thick">
        <color indexed="17"/>
      </left>
      <right/>
      <top style="thin">
        <color indexed="17"/>
      </top>
      <bottom style="thick">
        <color indexed="17"/>
      </bottom>
      <diagonal/>
    </border>
    <border>
      <left/>
      <right/>
      <top style="thin">
        <color indexed="17"/>
      </top>
      <bottom style="thick">
        <color indexed="17"/>
      </bottom>
      <diagonal/>
    </border>
    <border>
      <left/>
      <right style="thick">
        <color indexed="17"/>
      </right>
      <top style="thin">
        <color indexed="17"/>
      </top>
      <bottom style="thick">
        <color indexed="17"/>
      </bottom>
      <diagonal/>
    </border>
    <border>
      <left style="thick">
        <color indexed="12"/>
      </left>
      <right/>
      <top style="thick">
        <color indexed="12"/>
      </top>
      <bottom style="thin">
        <color indexed="12"/>
      </bottom>
      <diagonal/>
    </border>
    <border>
      <left/>
      <right/>
      <top style="thick">
        <color indexed="12"/>
      </top>
      <bottom style="thin">
        <color indexed="12"/>
      </bottom>
      <diagonal/>
    </border>
    <border>
      <left/>
      <right style="thick">
        <color indexed="12"/>
      </right>
      <top style="thick">
        <color indexed="12"/>
      </top>
      <bottom style="thin">
        <color indexed="12"/>
      </bottom>
      <diagonal/>
    </border>
    <border>
      <left style="thick">
        <color indexed="12"/>
      </left>
      <right/>
      <top style="thin">
        <color indexed="12"/>
      </top>
      <bottom style="thin">
        <color indexed="12"/>
      </bottom>
      <diagonal/>
    </border>
    <border>
      <left/>
      <right/>
      <top style="thin">
        <color indexed="12"/>
      </top>
      <bottom style="thin">
        <color indexed="12"/>
      </bottom>
      <diagonal/>
    </border>
    <border>
      <left/>
      <right style="thick">
        <color indexed="12"/>
      </right>
      <top style="thin">
        <color indexed="12"/>
      </top>
      <bottom style="thin">
        <color indexed="12"/>
      </bottom>
      <diagonal/>
    </border>
    <border>
      <left style="thick">
        <color indexed="12"/>
      </left>
      <right/>
      <top style="thin">
        <color indexed="12"/>
      </top>
      <bottom style="thick">
        <color indexed="12"/>
      </bottom>
      <diagonal/>
    </border>
    <border>
      <left/>
      <right/>
      <top style="thin">
        <color indexed="12"/>
      </top>
      <bottom style="thick">
        <color indexed="12"/>
      </bottom>
      <diagonal/>
    </border>
    <border>
      <left/>
      <right style="thick">
        <color indexed="12"/>
      </right>
      <top style="thin">
        <color indexed="12"/>
      </top>
      <bottom style="thick">
        <color indexed="12"/>
      </bottom>
      <diagonal/>
    </border>
    <border>
      <left style="thick">
        <color indexed="10"/>
      </left>
      <right/>
      <top style="thick">
        <color indexed="10"/>
      </top>
      <bottom style="thin">
        <color indexed="10"/>
      </bottom>
      <diagonal/>
    </border>
    <border>
      <left/>
      <right/>
      <top style="thick">
        <color indexed="10"/>
      </top>
      <bottom style="thin">
        <color indexed="10"/>
      </bottom>
      <diagonal/>
    </border>
    <border>
      <left/>
      <right style="thick">
        <color indexed="10"/>
      </right>
      <top style="thick">
        <color indexed="10"/>
      </top>
      <bottom style="thin">
        <color indexed="10"/>
      </bottom>
      <diagonal/>
    </border>
    <border>
      <left style="thick">
        <color indexed="10"/>
      </left>
      <right/>
      <top style="thin">
        <color indexed="10"/>
      </top>
      <bottom style="thin">
        <color indexed="10"/>
      </bottom>
      <diagonal/>
    </border>
    <border>
      <left/>
      <right/>
      <top style="thin">
        <color indexed="10"/>
      </top>
      <bottom style="thin">
        <color indexed="10"/>
      </bottom>
      <diagonal/>
    </border>
    <border>
      <left/>
      <right style="thick">
        <color indexed="10"/>
      </right>
      <top style="thin">
        <color indexed="10"/>
      </top>
      <bottom style="thin">
        <color indexed="10"/>
      </bottom>
      <diagonal/>
    </border>
    <border>
      <left style="thick">
        <color indexed="10"/>
      </left>
      <right/>
      <top style="thin">
        <color indexed="10"/>
      </top>
      <bottom style="thick">
        <color indexed="10"/>
      </bottom>
      <diagonal/>
    </border>
    <border>
      <left/>
      <right/>
      <top style="thin">
        <color indexed="10"/>
      </top>
      <bottom style="thick">
        <color indexed="10"/>
      </bottom>
      <diagonal/>
    </border>
    <border>
      <left/>
      <right style="thick">
        <color indexed="10"/>
      </right>
      <top style="thin">
        <color indexed="10"/>
      </top>
      <bottom style="thick">
        <color indexed="10"/>
      </bottom>
      <diagonal/>
    </border>
    <border>
      <left/>
      <right style="dotted">
        <color indexed="64"/>
      </right>
      <top style="thick">
        <color indexed="64"/>
      </top>
      <bottom style="dotted">
        <color indexed="64"/>
      </bottom>
      <diagonal/>
    </border>
    <border>
      <left/>
      <right/>
      <top style="thick">
        <color indexed="64"/>
      </top>
      <bottom style="dotted">
        <color indexed="64"/>
      </bottom>
      <diagonal/>
    </border>
    <border>
      <left/>
      <right style="dotted">
        <color indexed="64"/>
      </right>
      <top/>
      <bottom style="dotted">
        <color indexed="64"/>
      </bottom>
      <diagonal/>
    </border>
    <border>
      <left/>
      <right/>
      <top/>
      <bottom style="dotted">
        <color indexed="64"/>
      </bottom>
      <diagonal/>
    </border>
    <border>
      <left/>
      <right style="dotted">
        <color indexed="64"/>
      </right>
      <top/>
      <bottom style="thick">
        <color indexed="64"/>
      </bottom>
      <diagonal/>
    </border>
    <border>
      <left/>
      <right/>
      <top/>
      <bottom style="thick">
        <color indexed="64"/>
      </bottom>
      <diagonal/>
    </border>
    <border>
      <left style="dotted">
        <color indexed="64"/>
      </left>
      <right style="dotted">
        <color indexed="64"/>
      </right>
      <top style="thick">
        <color indexed="64"/>
      </top>
      <bottom style="dotted">
        <color indexed="64"/>
      </bottom>
      <diagonal/>
    </border>
    <border>
      <left style="dotted">
        <color indexed="64"/>
      </left>
      <right/>
      <top style="thick">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right style="dotted">
        <color indexed="64"/>
      </right>
      <top style="dotted">
        <color indexed="64"/>
      </top>
      <bottom style="thick">
        <color indexed="64"/>
      </bottom>
      <diagonal/>
    </border>
    <border>
      <left style="dotted">
        <color indexed="64"/>
      </left>
      <right style="dotted">
        <color indexed="64"/>
      </right>
      <top style="dotted">
        <color indexed="64"/>
      </top>
      <bottom style="thick">
        <color indexed="64"/>
      </bottom>
      <diagonal/>
    </border>
    <border>
      <left style="dotted">
        <color indexed="64"/>
      </left>
      <right/>
      <top style="dotted">
        <color indexed="64"/>
      </top>
      <bottom style="thick">
        <color indexed="64"/>
      </bottom>
      <diagonal/>
    </border>
    <border>
      <left/>
      <right style="dotted">
        <color indexed="64"/>
      </right>
      <top style="thick">
        <color indexed="64"/>
      </top>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left/>
      <right style="dotted">
        <color rgb="FF000000"/>
      </right>
      <top style="thick">
        <color indexed="64"/>
      </top>
      <bottom style="dotted">
        <color indexed="64"/>
      </bottom>
      <diagonal/>
    </border>
    <border>
      <left style="dotted">
        <color rgb="FF000000"/>
      </left>
      <right/>
      <top style="thick">
        <color indexed="64"/>
      </top>
      <bottom style="dotted">
        <color indexed="64"/>
      </bottom>
      <diagonal/>
    </border>
    <border>
      <left/>
      <right style="dotted">
        <color indexed="64"/>
      </right>
      <top/>
      <bottom style="dotted">
        <color rgb="FF000000"/>
      </bottom>
      <diagonal/>
    </border>
    <border>
      <left style="thick">
        <color indexed="10"/>
      </left>
      <right style="thin">
        <color indexed="64"/>
      </right>
      <top style="thin">
        <color indexed="64"/>
      </top>
      <bottom/>
      <diagonal/>
    </border>
    <border>
      <left style="thin">
        <color indexed="64"/>
      </left>
      <right style="thick">
        <color indexed="10"/>
      </right>
      <top style="thin">
        <color indexed="64"/>
      </top>
      <bottom/>
      <diagonal/>
    </border>
    <border>
      <left/>
      <right style="dotted">
        <color indexed="64"/>
      </right>
      <top style="dotted">
        <color indexed="64"/>
      </top>
      <bottom/>
      <diagonal/>
    </border>
  </borders>
  <cellStyleXfs count="11">
    <xf numFmtId="0" fontId="0" fillId="0" borderId="0"/>
    <xf numFmtId="43"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xf numFmtId="43" fontId="6" fillId="0" borderId="0" applyFont="0" applyFill="0" applyBorder="0" applyAlignment="0" applyProtection="0"/>
    <xf numFmtId="0" fontId="6" fillId="0" borderId="0"/>
    <xf numFmtId="40" fontId="2" fillId="0" borderId="0" applyFont="0" applyFill="0" applyBorder="0" applyAlignment="0" applyProtection="0"/>
    <xf numFmtId="0" fontId="15" fillId="0" borderId="0">
      <alignment vertical="center"/>
    </xf>
    <xf numFmtId="0" fontId="1" fillId="0" borderId="0"/>
    <xf numFmtId="43"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808">
    <xf numFmtId="0" fontId="0" fillId="0" borderId="0" xfId="0"/>
    <xf numFmtId="176" fontId="6" fillId="0" borderId="0" xfId="3" applyNumberFormat="1" applyFont="1" applyAlignment="1">
      <alignment vertical="center"/>
    </xf>
    <xf numFmtId="43" fontId="7" fillId="0" borderId="0" xfId="1" applyFont="1">
      <alignment vertical="center"/>
    </xf>
    <xf numFmtId="176" fontId="7" fillId="0" borderId="0" xfId="3" applyNumberFormat="1" applyFont="1" applyAlignment="1">
      <alignment vertical="center"/>
    </xf>
    <xf numFmtId="43" fontId="7" fillId="0" borderId="0" xfId="1" applyFont="1" applyAlignment="1">
      <alignment vertical="center"/>
    </xf>
    <xf numFmtId="176" fontId="8" fillId="0" borderId="0" xfId="3" applyNumberFormat="1" applyFont="1" applyAlignment="1" applyProtection="1">
      <alignment horizontal="left" vertical="center"/>
      <protection locked="0"/>
    </xf>
    <xf numFmtId="176" fontId="9" fillId="0" borderId="0" xfId="3" applyNumberFormat="1" applyFont="1" applyAlignment="1">
      <alignment vertical="center"/>
    </xf>
    <xf numFmtId="43" fontId="9" fillId="0" borderId="0" xfId="1" applyFont="1" applyAlignment="1">
      <alignment vertical="center"/>
    </xf>
    <xf numFmtId="43" fontId="12" fillId="0" borderId="0" xfId="1" applyFont="1" applyAlignment="1">
      <alignment horizontal="center" vertical="center"/>
    </xf>
    <xf numFmtId="176" fontId="12" fillId="0" borderId="0" xfId="3" applyNumberFormat="1" applyFont="1" applyAlignment="1">
      <alignment horizontal="center" vertical="center"/>
    </xf>
    <xf numFmtId="176" fontId="9" fillId="0" borderId="5" xfId="3" applyNumberFormat="1" applyFont="1" applyBorder="1" applyAlignment="1" applyProtection="1">
      <alignment horizontal="center" vertical="center"/>
      <protection locked="0"/>
    </xf>
    <xf numFmtId="176" fontId="9" fillId="0" borderId="6" xfId="4" applyNumberFormat="1" applyFont="1" applyBorder="1" applyAlignment="1" applyProtection="1">
      <alignment horizontal="right" vertical="center"/>
      <protection locked="0"/>
    </xf>
    <xf numFmtId="43" fontId="12" fillId="0" borderId="0" xfId="1" applyFont="1" applyAlignment="1">
      <alignment vertical="center"/>
    </xf>
    <xf numFmtId="176" fontId="12" fillId="0" borderId="0" xfId="3" applyNumberFormat="1" applyFont="1" applyAlignment="1">
      <alignment vertical="center"/>
    </xf>
    <xf numFmtId="176" fontId="9" fillId="0" borderId="5" xfId="3" applyNumberFormat="1" applyFont="1" applyBorder="1" applyAlignment="1">
      <alignment horizontal="center" vertical="center"/>
    </xf>
    <xf numFmtId="176" fontId="9" fillId="0" borderId="6" xfId="3" applyNumberFormat="1" applyFont="1" applyBorder="1" applyAlignment="1">
      <alignment horizontal="center" vertical="center"/>
    </xf>
    <xf numFmtId="176" fontId="13" fillId="0" borderId="0" xfId="3" applyNumberFormat="1" applyFont="1" applyAlignment="1">
      <alignment vertical="center"/>
    </xf>
    <xf numFmtId="176" fontId="10" fillId="0" borderId="5" xfId="3" applyNumberFormat="1" applyFont="1" applyBorder="1" applyAlignment="1">
      <alignment horizontal="right" vertical="center"/>
    </xf>
    <xf numFmtId="176" fontId="10" fillId="0" borderId="6" xfId="3" applyNumberFormat="1" applyFont="1" applyBorder="1" applyAlignment="1">
      <alignment horizontal="right" vertical="center"/>
    </xf>
    <xf numFmtId="176" fontId="9" fillId="0" borderId="8" xfId="3" applyNumberFormat="1" applyFont="1" applyBorder="1" applyAlignment="1" applyProtection="1">
      <alignment horizontal="center" vertical="center"/>
      <protection locked="0"/>
    </xf>
    <xf numFmtId="176" fontId="10" fillId="0" borderId="8" xfId="3" applyNumberFormat="1" applyFont="1" applyBorder="1" applyAlignment="1">
      <alignment horizontal="right" vertical="center"/>
    </xf>
    <xf numFmtId="176" fontId="10" fillId="0" borderId="9" xfId="3" applyNumberFormat="1" applyFont="1" applyBorder="1" applyAlignment="1">
      <alignment horizontal="right" vertical="center"/>
    </xf>
    <xf numFmtId="176" fontId="10" fillId="0" borderId="0" xfId="3" applyNumberFormat="1" applyFont="1" applyAlignment="1">
      <alignment horizontal="left" vertical="center"/>
    </xf>
    <xf numFmtId="176" fontId="9" fillId="0" borderId="0" xfId="3" applyNumberFormat="1" applyFont="1" applyAlignment="1" applyProtection="1">
      <alignment horizontal="center" vertical="center"/>
      <protection locked="0"/>
    </xf>
    <xf numFmtId="176" fontId="10" fillId="0" borderId="0" xfId="3" applyNumberFormat="1" applyFont="1" applyAlignment="1" applyProtection="1">
      <alignment horizontal="right" vertical="center"/>
      <protection locked="0"/>
    </xf>
    <xf numFmtId="176" fontId="7" fillId="0" borderId="0" xfId="3" applyNumberFormat="1" applyFont="1" applyAlignment="1">
      <alignment horizontal="center" vertical="center"/>
    </xf>
    <xf numFmtId="176" fontId="8" fillId="0" borderId="4" xfId="3" applyNumberFormat="1" applyFont="1" applyBorder="1" applyAlignment="1">
      <alignment vertical="center" wrapText="1" shrinkToFit="1"/>
    </xf>
    <xf numFmtId="10" fontId="12" fillId="0" borderId="0" xfId="2" applyNumberFormat="1" applyFont="1" applyAlignment="1">
      <alignment vertical="center"/>
    </xf>
    <xf numFmtId="176" fontId="9" fillId="0" borderId="5" xfId="3" applyNumberFormat="1" applyFont="1" applyBorder="1" applyAlignment="1">
      <alignment horizontal="right" vertical="center"/>
    </xf>
    <xf numFmtId="176" fontId="9" fillId="0" borderId="6" xfId="3" applyNumberFormat="1" applyFont="1" applyBorder="1" applyAlignment="1">
      <alignment horizontal="right" vertical="center"/>
    </xf>
    <xf numFmtId="43" fontId="7" fillId="0" borderId="0" xfId="1" applyFont="1" applyAlignment="1">
      <alignment horizontal="center" vertical="center"/>
    </xf>
    <xf numFmtId="176" fontId="10" fillId="0" borderId="0" xfId="5" applyNumberFormat="1" applyFont="1" applyAlignment="1">
      <alignment horizontal="center" vertical="center"/>
    </xf>
    <xf numFmtId="176" fontId="8" fillId="0" borderId="0" xfId="3" applyNumberFormat="1" applyFont="1" applyAlignment="1">
      <alignment horizontal="right" vertical="center"/>
    </xf>
    <xf numFmtId="176" fontId="11" fillId="0" borderId="1" xfId="3" applyNumberFormat="1" applyFont="1" applyBorder="1" applyAlignment="1">
      <alignment horizontal="center" vertical="center" shrinkToFit="1"/>
    </xf>
    <xf numFmtId="176" fontId="11" fillId="0" borderId="2" xfId="3" applyNumberFormat="1" applyFont="1" applyBorder="1" applyAlignment="1">
      <alignment horizontal="center" vertical="center" shrinkToFit="1"/>
    </xf>
    <xf numFmtId="43" fontId="9" fillId="0" borderId="0" xfId="1" applyFont="1" applyAlignment="1">
      <alignment horizontal="center" vertical="center"/>
    </xf>
    <xf numFmtId="176" fontId="9" fillId="0" borderId="5" xfId="3" applyNumberFormat="1" applyFont="1" applyBorder="1" applyAlignment="1" applyProtection="1">
      <alignment horizontal="center" vertical="center" shrinkToFit="1"/>
      <protection locked="0"/>
    </xf>
    <xf numFmtId="176" fontId="10" fillId="0" borderId="5" xfId="4" applyNumberFormat="1" applyFont="1" applyBorder="1" applyAlignment="1">
      <alignment horizontal="right" vertical="center" shrinkToFit="1"/>
    </xf>
    <xf numFmtId="176" fontId="10" fillId="0" borderId="11" xfId="4" applyNumberFormat="1" applyFont="1" applyBorder="1" applyAlignment="1">
      <alignment horizontal="right" vertical="center" shrinkToFit="1"/>
    </xf>
    <xf numFmtId="176" fontId="9" fillId="0" borderId="5" xfId="4" applyNumberFormat="1" applyFont="1" applyBorder="1" applyAlignment="1">
      <alignment horizontal="right" vertical="center" shrinkToFit="1"/>
    </xf>
    <xf numFmtId="176" fontId="9" fillId="0" borderId="11" xfId="4" applyNumberFormat="1" applyFont="1" applyBorder="1" applyAlignment="1">
      <alignment horizontal="right" vertical="center" shrinkToFit="1"/>
    </xf>
    <xf numFmtId="10" fontId="7" fillId="0" borderId="0" xfId="2" applyNumberFormat="1" applyFont="1" applyAlignment="1">
      <alignment vertical="center"/>
    </xf>
    <xf numFmtId="176" fontId="10" fillId="0" borderId="5" xfId="3" applyNumberFormat="1" applyFont="1" applyBorder="1" applyAlignment="1">
      <alignment horizontal="right" vertical="center" shrinkToFit="1"/>
    </xf>
    <xf numFmtId="176" fontId="10" fillId="0" borderId="11" xfId="3" applyNumberFormat="1" applyFont="1" applyBorder="1" applyAlignment="1">
      <alignment horizontal="right" vertical="center" shrinkToFit="1"/>
    </xf>
    <xf numFmtId="176" fontId="9" fillId="0" borderId="5" xfId="3" applyNumberFormat="1" applyFont="1" applyBorder="1" applyAlignment="1">
      <alignment horizontal="right" vertical="center" shrinkToFit="1"/>
    </xf>
    <xf numFmtId="176" fontId="9" fillId="0" borderId="11" xfId="3" applyNumberFormat="1" applyFont="1" applyBorder="1" applyAlignment="1">
      <alignment horizontal="right" vertical="center" shrinkToFit="1"/>
    </xf>
    <xf numFmtId="176" fontId="9" fillId="0" borderId="8" xfId="3" applyNumberFormat="1" applyFont="1" applyBorder="1" applyAlignment="1" applyProtection="1">
      <alignment horizontal="center" vertical="center" shrinkToFit="1"/>
      <protection locked="0"/>
    </xf>
    <xf numFmtId="176" fontId="10" fillId="0" borderId="8" xfId="3" applyNumberFormat="1" applyFont="1" applyBorder="1" applyAlignment="1">
      <alignment horizontal="right" vertical="center" shrinkToFit="1"/>
    </xf>
    <xf numFmtId="176" fontId="10" fillId="0" borderId="12" xfId="3" applyNumberFormat="1" applyFont="1" applyBorder="1" applyAlignment="1">
      <alignment horizontal="right" vertical="center" shrinkToFit="1"/>
    </xf>
    <xf numFmtId="176" fontId="9" fillId="0" borderId="13" xfId="3" applyNumberFormat="1" applyFont="1" applyBorder="1" applyAlignment="1">
      <alignment vertical="center" wrapText="1" shrinkToFit="1"/>
    </xf>
    <xf numFmtId="176" fontId="9" fillId="0" borderId="13" xfId="3" applyNumberFormat="1" applyFont="1" applyBorder="1" applyAlignment="1" applyProtection="1">
      <alignment horizontal="center" vertical="center" shrinkToFit="1"/>
      <protection locked="0"/>
    </xf>
    <xf numFmtId="176" fontId="10" fillId="0" borderId="13" xfId="3" applyNumberFormat="1" applyFont="1" applyBorder="1" applyAlignment="1">
      <alignment horizontal="right" vertical="center" shrinkToFit="1"/>
    </xf>
    <xf numFmtId="176" fontId="9" fillId="0" borderId="5" xfId="3" applyNumberFormat="1" applyFont="1" applyBorder="1" applyAlignment="1">
      <alignment vertical="center" wrapText="1" shrinkToFit="1"/>
    </xf>
    <xf numFmtId="176" fontId="10" fillId="0" borderId="5" xfId="3" applyNumberFormat="1" applyFont="1" applyBorder="1" applyAlignment="1">
      <alignment vertical="center" wrapText="1" shrinkToFit="1"/>
    </xf>
    <xf numFmtId="176" fontId="17" fillId="0" borderId="0" xfId="3" applyNumberFormat="1" applyFont="1" applyAlignment="1">
      <alignment vertical="center"/>
    </xf>
    <xf numFmtId="176" fontId="17" fillId="0" borderId="0" xfId="3" applyNumberFormat="1" applyFont="1" applyAlignment="1">
      <alignment horizontal="center" vertical="center"/>
    </xf>
    <xf numFmtId="176" fontId="19" fillId="0" borderId="0" xfId="5" applyNumberFormat="1" applyFont="1" applyAlignment="1">
      <alignment horizontal="center" vertical="center"/>
    </xf>
    <xf numFmtId="176" fontId="7" fillId="0" borderId="0" xfId="6" applyNumberFormat="1" applyFont="1" applyAlignment="1">
      <alignment horizontal="center" vertical="center"/>
    </xf>
    <xf numFmtId="176" fontId="9" fillId="0" borderId="0" xfId="5" applyNumberFormat="1" applyFont="1" applyAlignment="1">
      <alignment vertical="center"/>
    </xf>
    <xf numFmtId="176" fontId="7" fillId="0" borderId="0" xfId="5" applyNumberFormat="1" applyFont="1" applyAlignment="1">
      <alignment vertical="center"/>
    </xf>
    <xf numFmtId="176" fontId="11" fillId="0" borderId="1" xfId="5" applyNumberFormat="1" applyFont="1" applyBorder="1" applyAlignment="1">
      <alignment horizontal="center" vertical="center"/>
    </xf>
    <xf numFmtId="176" fontId="11" fillId="0" borderId="2" xfId="3" applyNumberFormat="1" applyFont="1" applyBorder="1" applyAlignment="1">
      <alignment horizontal="center" vertical="center"/>
    </xf>
    <xf numFmtId="176" fontId="9" fillId="0" borderId="5" xfId="5" applyNumberFormat="1" applyFont="1" applyBorder="1" applyAlignment="1" applyProtection="1">
      <alignment horizontal="center" vertical="center"/>
      <protection locked="0"/>
    </xf>
    <xf numFmtId="176" fontId="9" fillId="0" borderId="5" xfId="5" applyNumberFormat="1" applyFont="1" applyBorder="1" applyAlignment="1" applyProtection="1">
      <alignment horizontal="right" vertical="center"/>
      <protection locked="0"/>
    </xf>
    <xf numFmtId="176" fontId="9" fillId="0" borderId="11" xfId="5" applyNumberFormat="1" applyFont="1" applyBorder="1" applyAlignment="1">
      <alignment horizontal="right" vertical="center"/>
    </xf>
    <xf numFmtId="176" fontId="9" fillId="0" borderId="5" xfId="4" applyNumberFormat="1" applyFont="1" applyBorder="1" applyAlignment="1" applyProtection="1">
      <alignment horizontal="right" vertical="center"/>
      <protection locked="0"/>
    </xf>
    <xf numFmtId="176" fontId="9" fillId="0" borderId="11" xfId="4" applyNumberFormat="1" applyFont="1" applyBorder="1" applyAlignment="1" applyProtection="1">
      <alignment horizontal="right" vertical="center"/>
      <protection locked="0"/>
    </xf>
    <xf numFmtId="176" fontId="9" fillId="2" borderId="5" xfId="5" applyNumberFormat="1" applyFont="1" applyFill="1" applyBorder="1" applyAlignment="1" applyProtection="1">
      <alignment horizontal="center" vertical="center"/>
      <protection locked="0"/>
    </xf>
    <xf numFmtId="176" fontId="9" fillId="2" borderId="5" xfId="4" applyNumberFormat="1" applyFont="1" applyFill="1" applyBorder="1" applyAlignment="1" applyProtection="1">
      <alignment horizontal="right" vertical="center"/>
      <protection locked="0"/>
    </xf>
    <xf numFmtId="176" fontId="7" fillId="2" borderId="0" xfId="5" applyNumberFormat="1" applyFont="1" applyFill="1" applyAlignment="1">
      <alignment vertical="center"/>
    </xf>
    <xf numFmtId="176" fontId="10" fillId="0" borderId="5" xfId="4" applyNumberFormat="1" applyFont="1" applyBorder="1" applyAlignment="1" applyProtection="1">
      <alignment horizontal="right" vertical="center"/>
      <protection locked="0"/>
    </xf>
    <xf numFmtId="176" fontId="10" fillId="0" borderId="11" xfId="4" applyNumberFormat="1" applyFont="1" applyBorder="1" applyAlignment="1" applyProtection="1">
      <alignment horizontal="right" vertical="center"/>
      <protection locked="0"/>
    </xf>
    <xf numFmtId="176" fontId="9" fillId="0" borderId="11" xfId="5" applyNumberFormat="1" applyFont="1" applyBorder="1" applyAlignment="1" applyProtection="1">
      <alignment horizontal="right" vertical="center"/>
      <protection locked="0"/>
    </xf>
    <xf numFmtId="176" fontId="9" fillId="0" borderId="5" xfId="5" applyNumberFormat="1" applyFont="1" applyBorder="1" applyAlignment="1">
      <alignment vertical="center"/>
    </xf>
    <xf numFmtId="176" fontId="9" fillId="0" borderId="5" xfId="5" applyNumberFormat="1" applyFont="1" applyBorder="1" applyAlignment="1">
      <alignment horizontal="center" vertical="center"/>
    </xf>
    <xf numFmtId="176" fontId="9" fillId="0" borderId="8" xfId="5" applyNumberFormat="1" applyFont="1" applyBorder="1" applyAlignment="1">
      <alignment horizontal="center" vertical="center"/>
    </xf>
    <xf numFmtId="176" fontId="10" fillId="0" borderId="8" xfId="4" applyNumberFormat="1" applyFont="1" applyBorder="1" applyAlignment="1" applyProtection="1">
      <alignment horizontal="right" vertical="center"/>
      <protection locked="0"/>
    </xf>
    <xf numFmtId="176" fontId="10" fillId="0" borderId="12" xfId="4" applyNumberFormat="1" applyFont="1" applyBorder="1" applyAlignment="1" applyProtection="1">
      <alignment horizontal="right" vertical="center"/>
      <protection locked="0"/>
    </xf>
    <xf numFmtId="176" fontId="7" fillId="0" borderId="0" xfId="5" applyNumberFormat="1" applyFont="1" applyAlignment="1">
      <alignment horizontal="center" vertical="center"/>
    </xf>
    <xf numFmtId="176" fontId="11" fillId="0" borderId="5" xfId="5" applyNumberFormat="1" applyFont="1" applyBorder="1" applyAlignment="1">
      <alignment horizontal="center" vertical="center" wrapText="1" shrinkToFit="1"/>
    </xf>
    <xf numFmtId="176" fontId="11" fillId="0" borderId="4" xfId="5" applyNumberFormat="1" applyFont="1" applyBorder="1" applyAlignment="1">
      <alignment vertical="center" wrapText="1"/>
    </xf>
    <xf numFmtId="176" fontId="8" fillId="0" borderId="4" xfId="5" applyNumberFormat="1" applyFont="1" applyBorder="1" applyAlignment="1">
      <alignment vertical="center" wrapText="1"/>
    </xf>
    <xf numFmtId="176" fontId="18" fillId="0" borderId="0" xfId="5" applyNumberFormat="1" applyFont="1" applyAlignment="1">
      <alignment vertical="center"/>
    </xf>
    <xf numFmtId="0" fontId="0" fillId="0" borderId="5" xfId="0" applyBorder="1"/>
    <xf numFmtId="43" fontId="0" fillId="0" borderId="0" xfId="1" applyFont="1" applyAlignment="1"/>
    <xf numFmtId="0" fontId="0" fillId="4" borderId="5" xfId="0" applyFill="1" applyBorder="1"/>
    <xf numFmtId="0" fontId="21" fillId="4" borderId="5" xfId="0" applyFont="1" applyFill="1" applyBorder="1" applyAlignment="1">
      <alignment horizontal="center" vertical="center"/>
    </xf>
    <xf numFmtId="43" fontId="21" fillId="4" borderId="5" xfId="1" applyFont="1" applyFill="1" applyBorder="1" applyAlignment="1">
      <alignment horizontal="center" vertical="center"/>
    </xf>
    <xf numFmtId="0" fontId="21" fillId="4" borderId="0" xfId="0" applyFont="1" applyFill="1" applyAlignment="1">
      <alignment horizontal="center" vertical="center"/>
    </xf>
    <xf numFmtId="43" fontId="0" fillId="0" borderId="5" xfId="1" applyFont="1" applyBorder="1" applyAlignment="1"/>
    <xf numFmtId="178" fontId="22" fillId="0" borderId="5" xfId="1" applyNumberFormat="1" applyFont="1" applyBorder="1" applyAlignment="1">
      <alignment horizontal="center"/>
    </xf>
    <xf numFmtId="43" fontId="22" fillId="0" borderId="5" xfId="1" applyFont="1" applyBorder="1" applyAlignment="1"/>
    <xf numFmtId="43" fontId="23" fillId="0" borderId="5" xfId="1" applyFont="1" applyBorder="1" applyAlignment="1"/>
    <xf numFmtId="43" fontId="24" fillId="0" borderId="0" xfId="1" applyFont="1" applyAlignment="1"/>
    <xf numFmtId="43" fontId="0" fillId="0" borderId="0" xfId="1" applyFont="1" applyFill="1" applyAlignment="1"/>
    <xf numFmtId="10" fontId="0" fillId="0" borderId="0" xfId="1" applyNumberFormat="1" applyFont="1" applyFill="1" applyAlignment="1"/>
    <xf numFmtId="43" fontId="0" fillId="0" borderId="0" xfId="1" applyFont="1" applyFill="1" applyBorder="1" applyAlignment="1"/>
    <xf numFmtId="43" fontId="24" fillId="0" borderId="0" xfId="1" applyFont="1" applyBorder="1" applyAlignment="1"/>
    <xf numFmtId="10" fontId="0" fillId="0" borderId="0" xfId="1" applyNumberFormat="1" applyFont="1" applyFill="1" applyBorder="1" applyAlignment="1"/>
    <xf numFmtId="0" fontId="25" fillId="0" borderId="0" xfId="0" applyFont="1" applyAlignment="1">
      <alignment horizontal="center" vertical="center"/>
    </xf>
    <xf numFmtId="0" fontId="25" fillId="0" borderId="0" xfId="0" applyFont="1" applyAlignment="1">
      <alignment horizontal="center" vertical="center" wrapText="1"/>
    </xf>
    <xf numFmtId="0" fontId="26" fillId="0" borderId="0" xfId="0" applyFont="1" applyAlignment="1">
      <alignment vertical="center"/>
    </xf>
    <xf numFmtId="4" fontId="27" fillId="0" borderId="0" xfId="0" applyNumberFormat="1" applyFont="1" applyAlignment="1">
      <alignment horizontal="right" vertical="center" wrapText="1"/>
    </xf>
    <xf numFmtId="4" fontId="27" fillId="0" borderId="0" xfId="0" applyNumberFormat="1" applyFont="1" applyAlignment="1">
      <alignment horizontal="right" vertical="center"/>
    </xf>
    <xf numFmtId="43" fontId="28" fillId="0" borderId="0" xfId="1" applyFont="1" applyAlignment="1"/>
    <xf numFmtId="0" fontId="27" fillId="0" borderId="0" xfId="0" applyFont="1" applyAlignment="1">
      <alignment horizontal="right" vertical="center"/>
    </xf>
    <xf numFmtId="4" fontId="29" fillId="0" borderId="0" xfId="0" applyNumberFormat="1" applyFont="1" applyAlignment="1">
      <alignment horizontal="right" vertical="center" wrapText="1"/>
    </xf>
    <xf numFmtId="4" fontId="29" fillId="0" borderId="0" xfId="0" applyNumberFormat="1" applyFont="1" applyAlignment="1">
      <alignment horizontal="right" vertical="center"/>
    </xf>
    <xf numFmtId="10" fontId="0" fillId="0" borderId="0" xfId="2" applyNumberFormat="1" applyFont="1" applyFill="1" applyBorder="1" applyAlignment="1"/>
    <xf numFmtId="43" fontId="30" fillId="0" borderId="0" xfId="1" applyFont="1" applyBorder="1" applyAlignment="1"/>
    <xf numFmtId="43" fontId="30" fillId="0" borderId="0" xfId="1" applyFont="1" applyAlignment="1"/>
    <xf numFmtId="43" fontId="31" fillId="0" borderId="0" xfId="1" applyFont="1" applyAlignment="1"/>
    <xf numFmtId="43" fontId="32" fillId="0" borderId="5" xfId="1" applyFont="1" applyBorder="1" applyAlignment="1"/>
    <xf numFmtId="43" fontId="0" fillId="0" borderId="0" xfId="1" applyFont="1" applyBorder="1" applyAlignment="1"/>
    <xf numFmtId="0" fontId="22" fillId="0" borderId="0" xfId="0" applyFont="1"/>
    <xf numFmtId="43" fontId="22" fillId="0" borderId="0" xfId="0" applyNumberFormat="1" applyFont="1"/>
    <xf numFmtId="0" fontId="22" fillId="2" borderId="0" xfId="0" applyFont="1" applyFill="1"/>
    <xf numFmtId="43" fontId="22" fillId="0" borderId="0" xfId="1" applyFont="1" applyAlignment="1"/>
    <xf numFmtId="0" fontId="22" fillId="0" borderId="0" xfId="0" applyFont="1" applyAlignment="1">
      <alignment horizontal="center"/>
    </xf>
    <xf numFmtId="10" fontId="22" fillId="5" borderId="2" xfId="2" applyNumberFormat="1" applyFont="1" applyFill="1" applyBorder="1" applyAlignment="1">
      <alignment horizontal="center" vertical="center"/>
    </xf>
    <xf numFmtId="44" fontId="22" fillId="5" borderId="5" xfId="0" applyNumberFormat="1" applyFont="1" applyFill="1" applyBorder="1" applyAlignment="1">
      <alignment horizontal="center" vertical="center"/>
    </xf>
    <xf numFmtId="44" fontId="22" fillId="0" borderId="5" xfId="0" applyNumberFormat="1" applyFont="1" applyBorder="1" applyAlignment="1" applyProtection="1">
      <alignment horizontal="center" vertical="center"/>
      <protection hidden="1"/>
    </xf>
    <xf numFmtId="44" fontId="22" fillId="0" borderId="4" xfId="1" applyNumberFormat="1" applyFont="1" applyBorder="1" applyAlignment="1">
      <alignment horizontal="left" vertical="top" wrapText="1"/>
    </xf>
    <xf numFmtId="44" fontId="26" fillId="0" borderId="5" xfId="0" applyNumberFormat="1" applyFont="1" applyBorder="1" applyAlignment="1">
      <alignment vertical="center"/>
    </xf>
    <xf numFmtId="179" fontId="24" fillId="0" borderId="5" xfId="0" applyNumberFormat="1" applyFont="1" applyBorder="1" applyAlignment="1" applyProtection="1">
      <alignment vertical="center"/>
      <protection hidden="1"/>
    </xf>
    <xf numFmtId="179" fontId="24" fillId="0" borderId="6" xfId="0" applyNumberFormat="1" applyFont="1" applyBorder="1" applyAlignment="1" applyProtection="1">
      <alignment vertical="center"/>
      <protection hidden="1"/>
    </xf>
    <xf numFmtId="44" fontId="22" fillId="0" borderId="0" xfId="0" applyNumberFormat="1" applyFont="1"/>
    <xf numFmtId="0" fontId="26" fillId="0" borderId="5" xfId="0" applyFont="1" applyBorder="1" applyAlignment="1">
      <alignment horizontal="center" vertical="center"/>
    </xf>
    <xf numFmtId="43" fontId="24" fillId="0" borderId="5" xfId="1" applyFont="1" applyBorder="1" applyProtection="1">
      <alignment vertical="center"/>
      <protection hidden="1"/>
    </xf>
    <xf numFmtId="43" fontId="24" fillId="0" borderId="5" xfId="1" applyFont="1" applyBorder="1" applyAlignment="1" applyProtection="1">
      <alignment vertical="center" shrinkToFit="1"/>
      <protection hidden="1"/>
    </xf>
    <xf numFmtId="43" fontId="24" fillId="0" borderId="6" xfId="1" applyFont="1" applyBorder="1" applyProtection="1">
      <alignment vertical="center"/>
      <protection hidden="1"/>
    </xf>
    <xf numFmtId="44" fontId="22" fillId="4" borderId="4" xfId="1" applyNumberFormat="1" applyFont="1" applyFill="1" applyBorder="1" applyAlignment="1">
      <alignment horizontal="left" vertical="top" wrapText="1"/>
    </xf>
    <xf numFmtId="43" fontId="24" fillId="4" borderId="19" xfId="1" applyFont="1" applyFill="1" applyBorder="1" applyAlignment="1" applyProtection="1">
      <alignment vertical="center" shrinkToFit="1"/>
      <protection hidden="1"/>
    </xf>
    <xf numFmtId="43" fontId="24" fillId="4" borderId="5" xfId="1" applyFont="1" applyFill="1" applyBorder="1" applyAlignment="1" applyProtection="1">
      <alignment vertical="center" shrinkToFit="1"/>
      <protection hidden="1"/>
    </xf>
    <xf numFmtId="43" fontId="24" fillId="4" borderId="6" xfId="1" applyFont="1" applyFill="1" applyBorder="1" applyAlignment="1" applyProtection="1">
      <alignment vertical="center" shrinkToFit="1"/>
      <protection hidden="1"/>
    </xf>
    <xf numFmtId="44" fontId="22" fillId="0" borderId="4" xfId="1" applyNumberFormat="1" applyFont="1" applyFill="1" applyBorder="1" applyAlignment="1">
      <alignment horizontal="left" vertical="top" wrapText="1"/>
    </xf>
    <xf numFmtId="44" fontId="22" fillId="0" borderId="19" xfId="1" applyNumberFormat="1" applyFont="1" applyFill="1" applyBorder="1" applyAlignment="1">
      <alignment horizontal="left" vertical="top" wrapText="1"/>
    </xf>
    <xf numFmtId="43" fontId="24" fillId="0" borderId="19" xfId="1" applyFont="1" applyFill="1" applyBorder="1" applyAlignment="1" applyProtection="1">
      <alignment vertical="center" shrinkToFit="1"/>
      <protection hidden="1"/>
    </xf>
    <xf numFmtId="0" fontId="26" fillId="4" borderId="5" xfId="0" applyFont="1" applyFill="1" applyBorder="1" applyAlignment="1">
      <alignment horizontal="center" vertical="center"/>
    </xf>
    <xf numFmtId="43" fontId="24" fillId="4" borderId="5" xfId="1" applyFont="1" applyFill="1" applyBorder="1" applyAlignment="1">
      <alignment horizontal="center" vertical="center"/>
    </xf>
    <xf numFmtId="43" fontId="24" fillId="4" borderId="6" xfId="1" applyFont="1" applyFill="1" applyBorder="1" applyAlignment="1">
      <alignment horizontal="center" vertical="center"/>
    </xf>
    <xf numFmtId="43" fontId="24" fillId="0" borderId="5" xfId="1" applyFont="1" applyFill="1" applyBorder="1" applyAlignment="1">
      <alignment horizontal="center" vertical="center"/>
    </xf>
    <xf numFmtId="44" fontId="26" fillId="0" borderId="5" xfId="0" applyNumberFormat="1" applyFont="1" applyBorder="1" applyAlignment="1">
      <alignment horizontal="center" vertical="center"/>
    </xf>
    <xf numFmtId="0" fontId="22" fillId="0" borderId="4" xfId="0" applyFont="1" applyBorder="1" applyAlignment="1">
      <alignment horizontal="left" vertical="top"/>
    </xf>
    <xf numFmtId="43" fontId="24" fillId="4" borderId="5" xfId="1" applyFont="1" applyFill="1" applyBorder="1" applyProtection="1">
      <alignment vertical="center"/>
      <protection hidden="1"/>
    </xf>
    <xf numFmtId="43" fontId="24" fillId="4" borderId="6" xfId="1" applyFont="1" applyFill="1" applyBorder="1" applyProtection="1">
      <alignment vertical="center"/>
      <protection hidden="1"/>
    </xf>
    <xf numFmtId="44" fontId="22" fillId="4" borderId="4" xfId="1" applyNumberFormat="1" applyFont="1" applyFill="1" applyBorder="1" applyAlignment="1">
      <alignment horizontal="left" vertical="top" shrinkToFit="1"/>
    </xf>
    <xf numFmtId="44" fontId="22" fillId="0" borderId="4" xfId="1" applyNumberFormat="1" applyFont="1" applyBorder="1" applyAlignment="1">
      <alignment horizontal="left" vertical="top" shrinkToFit="1"/>
    </xf>
    <xf numFmtId="43" fontId="24" fillId="0" borderId="5" xfId="1" applyFont="1" applyBorder="1" applyAlignment="1">
      <alignment horizontal="center" vertical="center"/>
    </xf>
    <xf numFmtId="43" fontId="24" fillId="0" borderId="6" xfId="1" applyFont="1" applyBorder="1" applyAlignment="1">
      <alignment horizontal="center" vertical="center"/>
    </xf>
    <xf numFmtId="44" fontId="22" fillId="0" borderId="4" xfId="1" applyNumberFormat="1" applyFont="1" applyBorder="1" applyAlignment="1">
      <alignment horizontal="left" vertical="top"/>
    </xf>
    <xf numFmtId="44" fontId="22" fillId="0" borderId="4" xfId="0" applyNumberFormat="1" applyFont="1" applyBorder="1" applyAlignment="1" applyProtection="1">
      <alignment horizontal="left" vertical="top"/>
      <protection hidden="1"/>
    </xf>
    <xf numFmtId="44" fontId="22" fillId="4" borderId="4" xfId="0" applyNumberFormat="1" applyFont="1" applyFill="1" applyBorder="1" applyAlignment="1" applyProtection="1">
      <alignment horizontal="left" vertical="top"/>
      <protection hidden="1"/>
    </xf>
    <xf numFmtId="43" fontId="24" fillId="0" borderId="5" xfId="1" applyFont="1" applyFill="1" applyBorder="1" applyProtection="1">
      <alignment vertical="center"/>
      <protection hidden="1"/>
    </xf>
    <xf numFmtId="43" fontId="24" fillId="0" borderId="5" xfId="1" applyFont="1" applyFill="1" applyBorder="1" applyAlignment="1" applyProtection="1">
      <alignment vertical="center" shrinkToFit="1"/>
      <protection hidden="1"/>
    </xf>
    <xf numFmtId="43" fontId="24" fillId="0" borderId="6" xfId="1" applyFont="1" applyFill="1" applyBorder="1" applyProtection="1">
      <alignment vertical="center"/>
      <protection hidden="1"/>
    </xf>
    <xf numFmtId="44" fontId="22" fillId="4" borderId="7" xfId="0" applyNumberFormat="1" applyFont="1" applyFill="1" applyBorder="1" applyAlignment="1" applyProtection="1">
      <alignment horizontal="left" vertical="top"/>
      <protection hidden="1"/>
    </xf>
    <xf numFmtId="0" fontId="26" fillId="4" borderId="8" xfId="0" applyFont="1" applyFill="1" applyBorder="1" applyAlignment="1">
      <alignment horizontal="center" vertical="center"/>
    </xf>
    <xf numFmtId="43" fontId="24" fillId="4" borderId="8" xfId="1" applyFont="1" applyFill="1" applyBorder="1" applyAlignment="1">
      <alignment horizontal="center" vertical="center"/>
    </xf>
    <xf numFmtId="43" fontId="24" fillId="4" borderId="9" xfId="1" applyFont="1" applyFill="1" applyBorder="1" applyAlignment="1">
      <alignment horizontal="center" vertical="center"/>
    </xf>
    <xf numFmtId="0" fontId="23" fillId="0" borderId="0" xfId="0" applyFont="1"/>
    <xf numFmtId="43" fontId="23" fillId="0" borderId="0" xfId="1" applyFont="1" applyAlignment="1"/>
    <xf numFmtId="0" fontId="0" fillId="0" borderId="0" xfId="0" applyAlignment="1">
      <alignment horizontal="center"/>
    </xf>
    <xf numFmtId="0" fontId="22" fillId="0" borderId="5" xfId="1" applyNumberFormat="1" applyFont="1" applyFill="1" applyBorder="1" applyAlignment="1">
      <alignment horizontal="center"/>
    </xf>
    <xf numFmtId="43" fontId="22" fillId="0" borderId="5" xfId="1" applyFont="1" applyFill="1" applyBorder="1" applyAlignment="1"/>
    <xf numFmtId="43" fontId="23" fillId="0" borderId="5" xfId="1" applyFont="1" applyFill="1" applyBorder="1" applyAlignment="1"/>
    <xf numFmtId="10" fontId="0" fillId="0" borderId="0" xfId="2" applyNumberFormat="1" applyFont="1" applyAlignment="1"/>
    <xf numFmtId="43" fontId="36" fillId="0" borderId="5" xfId="1" applyFont="1" applyFill="1" applyBorder="1" applyAlignment="1"/>
    <xf numFmtId="43" fontId="37" fillId="0" borderId="5" xfId="1" applyFont="1" applyFill="1" applyBorder="1" applyAlignment="1"/>
    <xf numFmtId="0" fontId="22" fillId="0" borderId="5" xfId="1" applyNumberFormat="1" applyFont="1" applyBorder="1" applyAlignment="1">
      <alignment horizontal="center"/>
    </xf>
    <xf numFmtId="43" fontId="0" fillId="0" borderId="0" xfId="2" applyNumberFormat="1" applyFont="1" applyFill="1" applyAlignment="1"/>
    <xf numFmtId="43" fontId="15" fillId="0" borderId="0" xfId="1" applyFont="1" applyAlignment="1"/>
    <xf numFmtId="43" fontId="0" fillId="0" borderId="5" xfId="1" applyFont="1" applyFill="1" applyBorder="1" applyAlignment="1"/>
    <xf numFmtId="0" fontId="0" fillId="0" borderId="5" xfId="1" applyNumberFormat="1" applyFont="1" applyBorder="1" applyAlignment="1">
      <alignment horizontal="center"/>
    </xf>
    <xf numFmtId="43" fontId="22" fillId="0" borderId="0" xfId="1" applyFont="1" applyFill="1" applyAlignment="1"/>
    <xf numFmtId="0" fontId="23" fillId="2" borderId="0" xfId="0" applyFont="1" applyFill="1"/>
    <xf numFmtId="44" fontId="22" fillId="2" borderId="5" xfId="0" applyNumberFormat="1" applyFont="1" applyFill="1" applyBorder="1" applyAlignment="1">
      <alignment horizontal="center" vertical="center"/>
    </xf>
    <xf numFmtId="43" fontId="23" fillId="0" borderId="0" xfId="0" applyNumberFormat="1" applyFont="1"/>
    <xf numFmtId="43" fontId="22" fillId="0" borderId="0" xfId="1" quotePrefix="1" applyFont="1" applyAlignment="1"/>
    <xf numFmtId="43" fontId="22" fillId="0" borderId="0" xfId="1" quotePrefix="1" applyFont="1" applyFill="1" applyAlignment="1"/>
    <xf numFmtId="43" fontId="23" fillId="2" borderId="0" xfId="0" applyNumberFormat="1" applyFont="1" applyFill="1"/>
    <xf numFmtId="179" fontId="23" fillId="0" borderId="0" xfId="0" applyNumberFormat="1" applyFont="1"/>
    <xf numFmtId="0" fontId="38" fillId="0" borderId="0" xfId="5" applyFont="1" applyAlignment="1">
      <alignment vertical="center"/>
    </xf>
    <xf numFmtId="0" fontId="6" fillId="0" borderId="0" xfId="5" applyAlignment="1">
      <alignment vertical="center"/>
    </xf>
    <xf numFmtId="180" fontId="38" fillId="2" borderId="0" xfId="5" applyNumberFormat="1" applyFont="1" applyFill="1" applyAlignment="1">
      <alignment vertical="center"/>
    </xf>
    <xf numFmtId="43" fontId="38" fillId="2" borderId="0" xfId="5" applyNumberFormat="1" applyFont="1" applyFill="1" applyAlignment="1">
      <alignment vertical="center"/>
    </xf>
    <xf numFmtId="181" fontId="38" fillId="0" borderId="0" xfId="1" applyNumberFormat="1" applyFont="1" applyAlignment="1">
      <alignment vertical="center"/>
    </xf>
    <xf numFmtId="43" fontId="6" fillId="0" borderId="0" xfId="5" applyNumberFormat="1" applyAlignment="1">
      <alignment vertical="center"/>
    </xf>
    <xf numFmtId="0" fontId="6" fillId="0" borderId="0" xfId="5"/>
    <xf numFmtId="0" fontId="40" fillId="0" borderId="0" xfId="5" applyFont="1" applyAlignment="1">
      <alignment vertical="center"/>
    </xf>
    <xf numFmtId="0" fontId="11" fillId="0" borderId="0" xfId="5" applyFont="1" applyAlignment="1">
      <alignment vertical="center"/>
    </xf>
    <xf numFmtId="0" fontId="8" fillId="0" borderId="0" xfId="5" applyFont="1" applyAlignment="1">
      <alignment vertical="center"/>
    </xf>
    <xf numFmtId="43" fontId="8" fillId="0" borderId="16" xfId="4" applyFont="1" applyBorder="1" applyAlignment="1">
      <alignment vertical="center" wrapText="1"/>
    </xf>
    <xf numFmtId="43" fontId="8" fillId="0" borderId="17" xfId="4" applyFont="1" applyBorder="1" applyAlignment="1">
      <alignment vertical="center" wrapText="1"/>
    </xf>
    <xf numFmtId="43" fontId="8" fillId="6" borderId="5" xfId="4" applyFont="1" applyFill="1" applyBorder="1" applyAlignment="1">
      <alignment vertical="center" wrapText="1"/>
    </xf>
    <xf numFmtId="0" fontId="8" fillId="0" borderId="0" xfId="5" applyFont="1"/>
    <xf numFmtId="43" fontId="8" fillId="6" borderId="5" xfId="4" applyFont="1" applyFill="1" applyBorder="1" applyAlignment="1">
      <alignment horizontal="center" vertical="center" wrapText="1"/>
    </xf>
    <xf numFmtId="43" fontId="8" fillId="6" borderId="20" xfId="4" applyFont="1" applyFill="1" applyBorder="1" applyAlignment="1">
      <alignment horizontal="center" vertical="center" wrapText="1"/>
    </xf>
    <xf numFmtId="43" fontId="8" fillId="6" borderId="19" xfId="4" applyFont="1" applyFill="1" applyBorder="1" applyAlignment="1">
      <alignment horizontal="center" vertical="center" wrapText="1"/>
    </xf>
    <xf numFmtId="43" fontId="8" fillId="0" borderId="24" xfId="4" applyFont="1" applyBorder="1" applyAlignment="1">
      <alignment vertical="center" wrapText="1"/>
    </xf>
    <xf numFmtId="43" fontId="8" fillId="0" borderId="25" xfId="4" applyFont="1" applyBorder="1" applyAlignment="1">
      <alignment vertical="center" wrapText="1"/>
    </xf>
    <xf numFmtId="43" fontId="9" fillId="6" borderId="5" xfId="4" applyFont="1" applyFill="1" applyBorder="1" applyAlignment="1">
      <alignment vertical="center" wrapText="1"/>
    </xf>
    <xf numFmtId="0" fontId="8" fillId="0" borderId="0" xfId="5" applyFont="1" applyAlignment="1">
      <alignment horizontal="center" wrapText="1"/>
    </xf>
    <xf numFmtId="43" fontId="42" fillId="7" borderId="5" xfId="4" applyFont="1" applyFill="1" applyBorder="1" applyAlignment="1">
      <alignment horizontal="left" vertical="center"/>
    </xf>
    <xf numFmtId="43" fontId="10" fillId="0" borderId="5" xfId="4" applyFont="1" applyBorder="1"/>
    <xf numFmtId="43" fontId="10" fillId="9" borderId="17" xfId="4" applyFont="1" applyFill="1" applyBorder="1" applyAlignment="1" applyProtection="1">
      <alignment vertical="center"/>
      <protection locked="0"/>
    </xf>
    <xf numFmtId="43" fontId="10" fillId="8" borderId="5" xfId="4" applyFont="1" applyFill="1" applyBorder="1" applyAlignment="1" applyProtection="1">
      <alignment horizontal="right" vertical="center"/>
      <protection locked="0"/>
    </xf>
    <xf numFmtId="43" fontId="10" fillId="9" borderId="16" xfId="4" applyFont="1" applyFill="1" applyBorder="1" applyAlignment="1" applyProtection="1">
      <alignment horizontal="right" vertical="center"/>
      <protection locked="0"/>
    </xf>
    <xf numFmtId="43" fontId="10" fillId="9" borderId="17" xfId="4" applyFont="1" applyFill="1" applyBorder="1" applyAlignment="1" applyProtection="1">
      <alignment horizontal="right" vertical="center"/>
      <protection locked="0"/>
    </xf>
    <xf numFmtId="43" fontId="10" fillId="9" borderId="5" xfId="4" applyFont="1" applyFill="1" applyBorder="1" applyAlignment="1" applyProtection="1">
      <alignment horizontal="right" vertical="center"/>
      <protection locked="0"/>
    </xf>
    <xf numFmtId="43" fontId="42" fillId="10" borderId="5" xfId="4" applyFont="1" applyFill="1" applyBorder="1" applyAlignment="1">
      <alignment horizontal="left" vertical="center"/>
    </xf>
    <xf numFmtId="43" fontId="8" fillId="0" borderId="5" xfId="4" applyFont="1" applyBorder="1" applyAlignment="1" applyProtection="1">
      <alignment horizontal="center" vertical="center"/>
      <protection locked="0"/>
    </xf>
    <xf numFmtId="43" fontId="10" fillId="9" borderId="25" xfId="4" applyFont="1" applyFill="1" applyBorder="1" applyAlignment="1" applyProtection="1">
      <alignment vertical="center"/>
      <protection locked="0"/>
    </xf>
    <xf numFmtId="43" fontId="45" fillId="0" borderId="5" xfId="4" applyFont="1" applyBorder="1" applyAlignment="1">
      <alignment vertical="center"/>
    </xf>
    <xf numFmtId="43" fontId="9" fillId="11" borderId="5" xfId="4" applyFont="1" applyFill="1" applyBorder="1" applyAlignment="1" applyProtection="1">
      <alignment horizontal="right" vertical="center"/>
      <protection locked="0"/>
    </xf>
    <xf numFmtId="43" fontId="9" fillId="11" borderId="5" xfId="4" applyFont="1" applyFill="1" applyBorder="1" applyAlignment="1" applyProtection="1">
      <alignment vertical="center"/>
      <protection locked="0"/>
    </xf>
    <xf numFmtId="43" fontId="10" fillId="9" borderId="13" xfId="4" applyFont="1" applyFill="1" applyBorder="1" applyAlignment="1" applyProtection="1">
      <alignment vertical="center"/>
      <protection locked="0"/>
    </xf>
    <xf numFmtId="43" fontId="8" fillId="0" borderId="18" xfId="4" applyFont="1" applyBorder="1" applyAlignment="1">
      <alignment vertical="center" wrapText="1"/>
    </xf>
    <xf numFmtId="43" fontId="8" fillId="0" borderId="13" xfId="4" applyFont="1" applyBorder="1" applyAlignment="1">
      <alignment vertical="center" wrapText="1"/>
    </xf>
    <xf numFmtId="43" fontId="9" fillId="12" borderId="5" xfId="4" applyFont="1" applyFill="1" applyBorder="1" applyAlignment="1">
      <alignment vertical="center"/>
    </xf>
    <xf numFmtId="43" fontId="9" fillId="12" borderId="5" xfId="4" applyFont="1" applyFill="1" applyBorder="1" applyAlignment="1" applyProtection="1">
      <alignment vertical="center"/>
      <protection locked="0"/>
    </xf>
    <xf numFmtId="43" fontId="10" fillId="12" borderId="5" xfId="4" applyFont="1" applyFill="1" applyBorder="1" applyAlignment="1" applyProtection="1">
      <alignment horizontal="right" vertical="center"/>
      <protection locked="0"/>
    </xf>
    <xf numFmtId="43" fontId="9" fillId="12" borderId="5" xfId="4" applyFont="1" applyFill="1" applyBorder="1"/>
    <xf numFmtId="43" fontId="9" fillId="12" borderId="20" xfId="4" applyFont="1" applyFill="1" applyBorder="1"/>
    <xf numFmtId="43" fontId="9" fillId="12" borderId="29" xfId="4" applyFont="1" applyFill="1" applyBorder="1" applyAlignment="1">
      <alignment vertical="center"/>
    </xf>
    <xf numFmtId="43" fontId="9" fillId="12" borderId="30" xfId="4" applyFont="1" applyFill="1" applyBorder="1" applyAlignment="1">
      <alignment vertical="center"/>
    </xf>
    <xf numFmtId="43" fontId="9" fillId="12" borderId="31" xfId="4" applyFont="1" applyFill="1" applyBorder="1" applyAlignment="1">
      <alignment vertical="center"/>
    </xf>
    <xf numFmtId="43" fontId="9" fillId="12" borderId="19" xfId="4" applyFont="1" applyFill="1" applyBorder="1" applyAlignment="1">
      <alignment vertical="center"/>
    </xf>
    <xf numFmtId="43" fontId="46" fillId="0" borderId="5" xfId="4" applyFont="1" applyBorder="1" applyAlignment="1">
      <alignment vertical="center"/>
    </xf>
    <xf numFmtId="43" fontId="9" fillId="2" borderId="5" xfId="4" applyFont="1" applyFill="1" applyBorder="1" applyAlignment="1" applyProtection="1">
      <alignment vertical="center"/>
      <protection locked="0"/>
    </xf>
    <xf numFmtId="43" fontId="9" fillId="0" borderId="5" xfId="4" applyFont="1" applyBorder="1" applyAlignment="1" applyProtection="1">
      <alignment horizontal="right" vertical="center"/>
      <protection locked="0"/>
    </xf>
    <xf numFmtId="43" fontId="9" fillId="8" borderId="5" xfId="4" applyFont="1" applyFill="1" applyBorder="1" applyAlignment="1" applyProtection="1">
      <alignment vertical="center"/>
      <protection locked="0"/>
    </xf>
    <xf numFmtId="43" fontId="9" fillId="0" borderId="5" xfId="1" applyFont="1" applyBorder="1" applyAlignment="1"/>
    <xf numFmtId="43" fontId="9" fillId="0" borderId="20" xfId="1" applyFont="1" applyBorder="1" applyAlignment="1"/>
    <xf numFmtId="43" fontId="9" fillId="0" borderId="20" xfId="4" applyFont="1" applyBorder="1"/>
    <xf numFmtId="43" fontId="9" fillId="0" borderId="32" xfId="1" applyFont="1" applyBorder="1" applyAlignment="1">
      <alignment vertical="center"/>
    </xf>
    <xf numFmtId="43" fontId="9" fillId="0" borderId="5" xfId="1" applyFont="1" applyBorder="1" applyAlignment="1">
      <alignment vertical="center"/>
    </xf>
    <xf numFmtId="43" fontId="9" fillId="0" borderId="33" xfId="1" applyFont="1" applyBorder="1" applyAlignment="1">
      <alignment vertical="center"/>
    </xf>
    <xf numFmtId="43" fontId="9" fillId="0" borderId="19" xfId="1" applyFont="1" applyBorder="1" applyAlignment="1">
      <alignment vertical="center"/>
    </xf>
    <xf numFmtId="43" fontId="9" fillId="0" borderId="5" xfId="4" applyFont="1" applyBorder="1" applyAlignment="1" applyProtection="1">
      <alignment vertical="center"/>
      <protection locked="0"/>
    </xf>
    <xf numFmtId="182" fontId="8" fillId="0" borderId="0" xfId="1" applyNumberFormat="1" applyFont="1" applyAlignment="1"/>
    <xf numFmtId="43" fontId="9" fillId="0" borderId="5" xfId="4" applyFont="1" applyBorder="1" applyAlignment="1" applyProtection="1">
      <alignment vertical="top" wrapText="1"/>
      <protection locked="0"/>
    </xf>
    <xf numFmtId="43" fontId="45" fillId="0" borderId="0" xfId="1" applyFont="1">
      <alignment vertical="center"/>
    </xf>
    <xf numFmtId="43" fontId="9" fillId="0" borderId="5" xfId="4" applyFont="1" applyBorder="1" applyAlignment="1">
      <alignment vertical="center"/>
    </xf>
    <xf numFmtId="43" fontId="42" fillId="2" borderId="5" xfId="4" applyFont="1" applyFill="1" applyBorder="1" applyAlignment="1">
      <alignment horizontal="center" vertical="center"/>
    </xf>
    <xf numFmtId="43" fontId="9" fillId="2" borderId="5" xfId="4" applyFont="1" applyFill="1" applyBorder="1" applyAlignment="1" applyProtection="1">
      <alignment horizontal="right" vertical="center"/>
      <protection locked="0"/>
    </xf>
    <xf numFmtId="43" fontId="9" fillId="2" borderId="5" xfId="1" applyFont="1" applyFill="1" applyBorder="1" applyAlignment="1"/>
    <xf numFmtId="43" fontId="9" fillId="2" borderId="20" xfId="1" applyFont="1" applyFill="1" applyBorder="1" applyAlignment="1"/>
    <xf numFmtId="43" fontId="9" fillId="2" borderId="20" xfId="4" applyFont="1" applyFill="1" applyBorder="1"/>
    <xf numFmtId="43" fontId="9" fillId="2" borderId="32" xfId="1" applyFont="1" applyFill="1" applyBorder="1" applyAlignment="1">
      <alignment vertical="center"/>
    </xf>
    <xf numFmtId="43" fontId="9" fillId="2" borderId="5" xfId="1" applyFont="1" applyFill="1" applyBorder="1" applyAlignment="1">
      <alignment vertical="center"/>
    </xf>
    <xf numFmtId="43" fontId="9" fillId="2" borderId="33" xfId="1" applyFont="1" applyFill="1" applyBorder="1" applyAlignment="1">
      <alignment vertical="center"/>
    </xf>
    <xf numFmtId="43" fontId="9" fillId="2" borderId="19" xfId="1" applyFont="1" applyFill="1" applyBorder="1" applyAlignment="1">
      <alignment vertical="center"/>
    </xf>
    <xf numFmtId="0" fontId="8" fillId="2" borderId="0" xfId="5" applyFont="1" applyFill="1"/>
    <xf numFmtId="43" fontId="47" fillId="0" borderId="5" xfId="1" applyFont="1" applyBorder="1">
      <alignment vertical="center"/>
    </xf>
    <xf numFmtId="43" fontId="17" fillId="0" borderId="5" xfId="4" applyFont="1" applyBorder="1" applyAlignment="1" applyProtection="1">
      <alignment vertical="center"/>
      <protection locked="0"/>
    </xf>
    <xf numFmtId="43" fontId="8" fillId="0" borderId="5" xfId="4" applyFont="1" applyBorder="1"/>
    <xf numFmtId="43" fontId="9" fillId="0" borderId="5" xfId="4" applyFont="1" applyBorder="1"/>
    <xf numFmtId="43" fontId="9" fillId="0" borderId="17" xfId="1" applyFont="1" applyBorder="1" applyAlignment="1"/>
    <xf numFmtId="43" fontId="9" fillId="0" borderId="21" xfId="1" applyFont="1" applyBorder="1" applyAlignment="1"/>
    <xf numFmtId="43" fontId="9" fillId="0" borderId="24" xfId="1" applyFont="1" applyBorder="1" applyAlignment="1">
      <alignment vertical="center"/>
    </xf>
    <xf numFmtId="43" fontId="9" fillId="0" borderId="25" xfId="1" applyFont="1" applyBorder="1" applyAlignment="1">
      <alignment vertical="center"/>
    </xf>
    <xf numFmtId="43" fontId="9" fillId="0" borderId="17" xfId="1" applyFont="1" applyBorder="1" applyAlignment="1">
      <alignment vertical="center"/>
    </xf>
    <xf numFmtId="43" fontId="9" fillId="0" borderId="34" xfId="1" applyFont="1" applyBorder="1" applyAlignment="1">
      <alignment vertical="center"/>
    </xf>
    <xf numFmtId="183" fontId="45" fillId="2" borderId="0" xfId="7" applyNumberFormat="1" applyFont="1" applyFill="1">
      <alignment vertical="center"/>
    </xf>
    <xf numFmtId="43" fontId="9" fillId="0" borderId="35" xfId="1" applyFont="1" applyBorder="1" applyAlignment="1">
      <alignment vertical="center"/>
    </xf>
    <xf numFmtId="43" fontId="9" fillId="0" borderId="36" xfId="1" applyFont="1" applyBorder="1" applyAlignment="1">
      <alignment vertical="center"/>
    </xf>
    <xf numFmtId="43" fontId="9" fillId="0" borderId="37" xfId="1" applyFont="1" applyBorder="1" applyAlignment="1">
      <alignment vertical="center"/>
    </xf>
    <xf numFmtId="43" fontId="9" fillId="0" borderId="20" xfId="4" applyFont="1" applyBorder="1" applyAlignment="1" applyProtection="1">
      <alignment horizontal="right" vertical="center"/>
      <protection locked="0"/>
    </xf>
    <xf numFmtId="43" fontId="9" fillId="0" borderId="24" xfId="1" applyFont="1" applyBorder="1" applyAlignment="1"/>
    <xf numFmtId="43" fontId="9" fillId="0" borderId="25" xfId="1" applyFont="1" applyBorder="1" applyAlignment="1"/>
    <xf numFmtId="43" fontId="9" fillId="0" borderId="34" xfId="1" applyFont="1" applyBorder="1" applyAlignment="1"/>
    <xf numFmtId="43" fontId="9" fillId="0" borderId="26" xfId="1" applyFont="1" applyBorder="1" applyAlignment="1">
      <alignment vertical="center"/>
    </xf>
    <xf numFmtId="43" fontId="11" fillId="2" borderId="5" xfId="4" applyFont="1" applyFill="1" applyBorder="1"/>
    <xf numFmtId="43" fontId="9" fillId="2" borderId="5" xfId="4" applyFont="1" applyFill="1" applyBorder="1"/>
    <xf numFmtId="43" fontId="9" fillId="2" borderId="20" xfId="4" applyFont="1" applyFill="1" applyBorder="1" applyAlignment="1" applyProtection="1">
      <alignment horizontal="right" vertical="center"/>
      <protection locked="0"/>
    </xf>
    <xf numFmtId="43" fontId="9" fillId="2" borderId="24" xfId="1" applyFont="1" applyFill="1" applyBorder="1" applyAlignment="1"/>
    <xf numFmtId="43" fontId="9" fillId="2" borderId="25" xfId="1" applyFont="1" applyFill="1" applyBorder="1" applyAlignment="1"/>
    <xf numFmtId="43" fontId="9" fillId="2" borderId="34" xfId="1" applyFont="1" applyFill="1" applyBorder="1" applyAlignment="1"/>
    <xf numFmtId="43" fontId="9" fillId="2" borderId="24" xfId="1" applyFont="1" applyFill="1" applyBorder="1" applyAlignment="1">
      <alignment vertical="center"/>
    </xf>
    <xf numFmtId="43" fontId="9" fillId="2" borderId="25" xfId="1" applyFont="1" applyFill="1" applyBorder="1" applyAlignment="1">
      <alignment vertical="center"/>
    </xf>
    <xf numFmtId="43" fontId="9" fillId="2" borderId="34" xfId="1" applyFont="1" applyFill="1" applyBorder="1" applyAlignment="1">
      <alignment vertical="center"/>
    </xf>
    <xf numFmtId="43" fontId="9" fillId="2" borderId="26" xfId="1" applyFont="1" applyFill="1" applyBorder="1" applyAlignment="1">
      <alignment vertical="center"/>
    </xf>
    <xf numFmtId="43" fontId="9" fillId="0" borderId="38" xfId="1" applyFont="1" applyBorder="1" applyAlignment="1"/>
    <xf numFmtId="43" fontId="9" fillId="0" borderId="39" xfId="1" applyFont="1" applyBorder="1" applyAlignment="1"/>
    <xf numFmtId="43" fontId="9" fillId="0" borderId="40" xfId="1" applyFont="1" applyBorder="1" applyAlignment="1"/>
    <xf numFmtId="43" fontId="9" fillId="0" borderId="41" xfId="1" applyFont="1" applyBorder="1" applyAlignment="1"/>
    <xf numFmtId="43" fontId="9" fillId="0" borderId="42" xfId="1" applyFont="1" applyBorder="1" applyAlignment="1">
      <alignment vertical="center"/>
    </xf>
    <xf numFmtId="43" fontId="9" fillId="0" borderId="43" xfId="1" applyFont="1" applyBorder="1" applyAlignment="1">
      <alignment vertical="center"/>
    </xf>
    <xf numFmtId="43" fontId="9" fillId="0" borderId="44" xfId="1" applyFont="1" applyBorder="1" applyAlignment="1">
      <alignment vertical="center"/>
    </xf>
    <xf numFmtId="43" fontId="9" fillId="0" borderId="45" xfId="1" applyFont="1" applyBorder="1" applyAlignment="1">
      <alignment vertical="center"/>
    </xf>
    <xf numFmtId="43" fontId="9" fillId="0" borderId="46" xfId="1" applyFont="1" applyBorder="1" applyAlignment="1">
      <alignment vertical="center"/>
    </xf>
    <xf numFmtId="43" fontId="9" fillId="0" borderId="47" xfId="1" applyFont="1" applyBorder="1" applyAlignment="1">
      <alignment vertical="center"/>
    </xf>
    <xf numFmtId="43" fontId="46" fillId="0" borderId="5" xfId="4" applyFont="1" applyBorder="1" applyAlignment="1">
      <alignment horizontal="left" vertical="center"/>
    </xf>
    <xf numFmtId="43" fontId="9" fillId="0" borderId="48" xfId="1" applyFont="1" applyBorder="1" applyAlignment="1"/>
    <xf numFmtId="43" fontId="9" fillId="0" borderId="19" xfId="1" applyFont="1" applyBorder="1" applyAlignment="1"/>
    <xf numFmtId="43" fontId="9" fillId="0" borderId="49" xfId="1" applyFont="1" applyBorder="1" applyAlignment="1">
      <alignment vertical="center"/>
    </xf>
    <xf numFmtId="43" fontId="9" fillId="0" borderId="50" xfId="1" applyFont="1" applyBorder="1" applyAlignment="1">
      <alignment vertical="center"/>
    </xf>
    <xf numFmtId="43" fontId="9" fillId="0" borderId="51" xfId="1" applyFont="1" applyBorder="1" applyAlignment="1">
      <alignment vertical="center"/>
    </xf>
    <xf numFmtId="43" fontId="9" fillId="0" borderId="52" xfId="1" applyFont="1" applyBorder="1" applyAlignment="1">
      <alignment vertical="center"/>
    </xf>
    <xf numFmtId="43" fontId="10" fillId="0" borderId="5" xfId="1" applyFont="1" applyBorder="1" applyAlignment="1" applyProtection="1">
      <alignment horizontal="right" vertical="center"/>
      <protection locked="0"/>
    </xf>
    <xf numFmtId="43" fontId="46" fillId="0" borderId="5" xfId="4" applyFont="1" applyBorder="1" applyAlignment="1">
      <alignment horizontal="left" vertical="center" wrapText="1"/>
    </xf>
    <xf numFmtId="43" fontId="9" fillId="0" borderId="53" xfId="1" applyFont="1" applyBorder="1" applyAlignment="1"/>
    <xf numFmtId="43" fontId="9" fillId="0" borderId="16" xfId="1" applyFont="1" applyBorder="1" applyAlignment="1"/>
    <xf numFmtId="43" fontId="9" fillId="0" borderId="54" xfId="1" applyFont="1" applyBorder="1" applyAlignment="1">
      <alignment vertical="center"/>
    </xf>
    <xf numFmtId="43" fontId="9" fillId="0" borderId="55" xfId="1" applyFont="1" applyBorder="1" applyAlignment="1">
      <alignment vertical="center"/>
    </xf>
    <xf numFmtId="43" fontId="9" fillId="0" borderId="56" xfId="1" applyFont="1" applyBorder="1" applyAlignment="1">
      <alignment vertical="center"/>
    </xf>
    <xf numFmtId="43" fontId="9" fillId="0" borderId="57" xfId="1" applyFont="1" applyBorder="1" applyAlignment="1">
      <alignment vertical="center"/>
    </xf>
    <xf numFmtId="43" fontId="9" fillId="0" borderId="58" xfId="1" applyFont="1" applyBorder="1" applyAlignment="1"/>
    <xf numFmtId="43" fontId="9" fillId="0" borderId="59" xfId="1" applyFont="1" applyBorder="1" applyAlignment="1"/>
    <xf numFmtId="43" fontId="9" fillId="0" borderId="60" xfId="1" applyFont="1" applyBorder="1" applyAlignment="1"/>
    <xf numFmtId="43" fontId="9" fillId="0" borderId="61" xfId="1" applyFont="1" applyBorder="1" applyAlignment="1"/>
    <xf numFmtId="43" fontId="9" fillId="0" borderId="62" xfId="1" applyFont="1" applyBorder="1" applyAlignment="1">
      <alignment vertical="center"/>
    </xf>
    <xf numFmtId="43" fontId="9" fillId="0" borderId="63" xfId="1" applyFont="1" applyBorder="1" applyAlignment="1">
      <alignment vertical="center"/>
    </xf>
    <xf numFmtId="43" fontId="9" fillId="8" borderId="5" xfId="1" applyFont="1" applyFill="1" applyBorder="1" applyAlignment="1" applyProtection="1">
      <alignment vertical="center"/>
      <protection locked="0"/>
    </xf>
    <xf numFmtId="43" fontId="9" fillId="0" borderId="64" xfId="1" applyFont="1" applyBorder="1" applyAlignment="1">
      <alignment vertical="center"/>
    </xf>
    <xf numFmtId="43" fontId="9" fillId="0" borderId="65" xfId="1" applyFont="1" applyBorder="1" applyAlignment="1">
      <alignment vertical="center"/>
    </xf>
    <xf numFmtId="43" fontId="9" fillId="0" borderId="66" xfId="1" applyFont="1" applyBorder="1" applyAlignment="1">
      <alignment vertical="center"/>
    </xf>
    <xf numFmtId="43" fontId="8" fillId="0" borderId="0" xfId="5" applyNumberFormat="1" applyFont="1"/>
    <xf numFmtId="43" fontId="8" fillId="0" borderId="0" xfId="5" applyNumberFormat="1" applyFont="1" applyAlignment="1">
      <alignment vertical="center"/>
    </xf>
    <xf numFmtId="183" fontId="8" fillId="0" borderId="0" xfId="5" applyNumberFormat="1" applyFont="1"/>
    <xf numFmtId="180" fontId="8" fillId="0" borderId="0" xfId="5" applyNumberFormat="1" applyFont="1"/>
    <xf numFmtId="43" fontId="8" fillId="2" borderId="0" xfId="5" applyNumberFormat="1" applyFont="1" applyFill="1" applyAlignment="1">
      <alignment horizontal="center"/>
    </xf>
    <xf numFmtId="0" fontId="8" fillId="0" borderId="0" xfId="5" applyFont="1" applyAlignment="1">
      <alignment horizontal="center"/>
    </xf>
    <xf numFmtId="0" fontId="11" fillId="10" borderId="21" xfId="5" applyFont="1" applyFill="1" applyBorder="1" applyAlignment="1">
      <alignment vertical="center"/>
    </xf>
    <xf numFmtId="0" fontId="8" fillId="10" borderId="23" xfId="5" applyFont="1" applyFill="1" applyBorder="1"/>
    <xf numFmtId="43" fontId="10" fillId="9" borderId="16" xfId="5" applyNumberFormat="1" applyFont="1" applyFill="1" applyBorder="1" applyAlignment="1">
      <alignment vertical="center"/>
    </xf>
    <xf numFmtId="43" fontId="8" fillId="2" borderId="0" xfId="5" applyNumberFormat="1" applyFont="1" applyFill="1"/>
    <xf numFmtId="43" fontId="48" fillId="0" borderId="0" xfId="5" applyNumberFormat="1" applyFont="1"/>
    <xf numFmtId="180" fontId="8" fillId="0" borderId="0" xfId="5" applyNumberFormat="1" applyFont="1" applyAlignment="1">
      <alignment vertical="center"/>
    </xf>
    <xf numFmtId="0" fontId="49" fillId="0" borderId="67" xfId="5" applyFont="1" applyBorder="1" applyAlignment="1">
      <alignment vertical="center"/>
    </xf>
    <xf numFmtId="0" fontId="49" fillId="0" borderId="68" xfId="5" applyFont="1" applyBorder="1" applyAlignment="1">
      <alignment vertical="center"/>
    </xf>
    <xf numFmtId="43" fontId="9" fillId="9" borderId="69" xfId="5" applyNumberFormat="1" applyFont="1" applyFill="1" applyBorder="1" applyAlignment="1">
      <alignment vertical="center"/>
    </xf>
    <xf numFmtId="0" fontId="50" fillId="0" borderId="0" xfId="5" applyFont="1" applyAlignment="1">
      <alignment vertical="center"/>
    </xf>
    <xf numFmtId="0" fontId="49" fillId="0" borderId="70" xfId="5" applyFont="1" applyBorder="1" applyAlignment="1">
      <alignment vertical="center"/>
    </xf>
    <xf numFmtId="0" fontId="49" fillId="0" borderId="71" xfId="5" applyFont="1" applyBorder="1" applyAlignment="1">
      <alignment vertical="center"/>
    </xf>
    <xf numFmtId="43" fontId="9" fillId="9" borderId="72" xfId="5" applyNumberFormat="1" applyFont="1" applyFill="1" applyBorder="1" applyAlignment="1">
      <alignment vertical="center"/>
    </xf>
    <xf numFmtId="0" fontId="49" fillId="0" borderId="73" xfId="5" applyFont="1" applyBorder="1" applyAlignment="1">
      <alignment vertical="center"/>
    </xf>
    <xf numFmtId="43" fontId="9" fillId="9" borderId="74" xfId="5" applyNumberFormat="1" applyFont="1" applyFill="1" applyBorder="1" applyAlignment="1">
      <alignment vertical="center"/>
    </xf>
    <xf numFmtId="0" fontId="8" fillId="0" borderId="73" xfId="5" applyFont="1" applyBorder="1" applyAlignment="1">
      <alignment vertical="center"/>
    </xf>
    <xf numFmtId="0" fontId="49" fillId="0" borderId="75" xfId="5" applyFont="1" applyBorder="1" applyAlignment="1">
      <alignment vertical="center"/>
    </xf>
    <xf numFmtId="0" fontId="8" fillId="0" borderId="76" xfId="5" applyFont="1" applyBorder="1" applyAlignment="1">
      <alignment vertical="center"/>
    </xf>
    <xf numFmtId="43" fontId="9" fillId="13" borderId="77" xfId="5" applyNumberFormat="1" applyFont="1" applyFill="1" applyBorder="1" applyAlignment="1">
      <alignment vertical="center"/>
    </xf>
    <xf numFmtId="0" fontId="8" fillId="0" borderId="0" xfId="5" applyFont="1" applyAlignment="1">
      <alignment horizontal="left" vertical="center"/>
    </xf>
    <xf numFmtId="0" fontId="49" fillId="0" borderId="0" xfId="5" applyFont="1" applyAlignment="1">
      <alignment vertical="center"/>
    </xf>
    <xf numFmtId="43" fontId="10" fillId="0" borderId="24" xfId="4" applyFont="1" applyBorder="1" applyAlignment="1">
      <alignment vertical="center"/>
    </xf>
    <xf numFmtId="0" fontId="18" fillId="0" borderId="78" xfId="5" applyFont="1" applyBorder="1" applyAlignment="1">
      <alignment vertical="center"/>
    </xf>
    <xf numFmtId="0" fontId="8" fillId="0" borderId="79" xfId="5" applyFont="1" applyBorder="1" applyAlignment="1">
      <alignment vertical="center"/>
    </xf>
    <xf numFmtId="43" fontId="9" fillId="9" borderId="80" xfId="5" applyNumberFormat="1" applyFont="1" applyFill="1" applyBorder="1" applyAlignment="1">
      <alignment vertical="center"/>
    </xf>
    <xf numFmtId="0" fontId="18" fillId="0" borderId="0" xfId="5" applyFont="1" applyAlignment="1">
      <alignment vertical="center"/>
    </xf>
    <xf numFmtId="0" fontId="18" fillId="0" borderId="81" xfId="5" applyFont="1" applyBorder="1" applyAlignment="1">
      <alignment vertical="center"/>
    </xf>
    <xf numFmtId="0" fontId="8" fillId="0" borderId="82" xfId="5" applyFont="1" applyBorder="1" applyAlignment="1">
      <alignment vertical="center"/>
    </xf>
    <xf numFmtId="43" fontId="9" fillId="9" borderId="83" xfId="5" applyNumberFormat="1" applyFont="1" applyFill="1" applyBorder="1" applyAlignment="1">
      <alignment vertical="center"/>
    </xf>
    <xf numFmtId="0" fontId="18" fillId="0" borderId="84" xfId="5" applyFont="1" applyBorder="1" applyAlignment="1">
      <alignment vertical="center"/>
    </xf>
    <xf numFmtId="0" fontId="8" fillId="0" borderId="85" xfId="5" applyFont="1" applyBorder="1" applyAlignment="1">
      <alignment vertical="center"/>
    </xf>
    <xf numFmtId="43" fontId="9" fillId="13" borderId="86" xfId="5" applyNumberFormat="1" applyFont="1" applyFill="1" applyBorder="1" applyAlignment="1">
      <alignment vertical="center"/>
    </xf>
    <xf numFmtId="0" fontId="18" fillId="0" borderId="34" xfId="5" applyFont="1" applyBorder="1" applyAlignment="1">
      <alignment vertical="center"/>
    </xf>
    <xf numFmtId="0" fontId="51" fillId="0" borderId="87" xfId="5" applyFont="1" applyBorder="1" applyAlignment="1">
      <alignment vertical="center"/>
    </xf>
    <xf numFmtId="0" fontId="8" fillId="0" borderId="88" xfId="5" applyFont="1" applyBorder="1" applyAlignment="1">
      <alignment vertical="center"/>
    </xf>
    <xf numFmtId="43" fontId="9" fillId="9" borderId="89" xfId="5" applyNumberFormat="1" applyFont="1" applyFill="1" applyBorder="1" applyAlignment="1">
      <alignment vertical="center"/>
    </xf>
    <xf numFmtId="0" fontId="51" fillId="0" borderId="0" xfId="5" applyFont="1" applyAlignment="1">
      <alignment vertical="center"/>
    </xf>
    <xf numFmtId="0" fontId="51" fillId="0" borderId="90" xfId="5" applyFont="1" applyBorder="1" applyAlignment="1">
      <alignment vertical="center"/>
    </xf>
    <xf numFmtId="0" fontId="8" fillId="0" borderId="91" xfId="5" applyFont="1" applyBorder="1" applyAlignment="1">
      <alignment vertical="center"/>
    </xf>
    <xf numFmtId="43" fontId="9" fillId="9" borderId="92" xfId="5" applyNumberFormat="1" applyFont="1" applyFill="1" applyBorder="1" applyAlignment="1">
      <alignment vertical="center"/>
    </xf>
    <xf numFmtId="0" fontId="51" fillId="0" borderId="93" xfId="5" applyFont="1" applyBorder="1" applyAlignment="1">
      <alignment vertical="center"/>
    </xf>
    <xf numFmtId="0" fontId="8" fillId="0" borderId="94" xfId="5" applyFont="1" applyBorder="1" applyAlignment="1">
      <alignment vertical="center"/>
    </xf>
    <xf numFmtId="43" fontId="9" fillId="13" borderId="95" xfId="5" applyNumberFormat="1" applyFont="1" applyFill="1" applyBorder="1" applyAlignment="1">
      <alignment vertical="center"/>
    </xf>
    <xf numFmtId="0" fontId="51" fillId="0" borderId="27" xfId="5" applyFont="1" applyBorder="1" applyAlignment="1">
      <alignment vertical="center"/>
    </xf>
    <xf numFmtId="0" fontId="8" fillId="0" borderId="28" xfId="5" applyFont="1" applyBorder="1" applyAlignment="1">
      <alignment vertical="center"/>
    </xf>
    <xf numFmtId="43" fontId="10" fillId="0" borderId="18" xfId="4" applyFont="1" applyBorder="1" applyAlignment="1">
      <alignment vertical="center"/>
    </xf>
    <xf numFmtId="0" fontId="8" fillId="0" borderId="20" xfId="5" applyFont="1" applyBorder="1" applyAlignment="1">
      <alignment vertical="center"/>
    </xf>
    <xf numFmtId="0" fontId="8" fillId="0" borderId="26" xfId="5" applyFont="1" applyBorder="1" applyAlignment="1">
      <alignment vertical="center"/>
    </xf>
    <xf numFmtId="43" fontId="10" fillId="13" borderId="19" xfId="4" applyFont="1" applyFill="1" applyBorder="1" applyAlignment="1">
      <alignment vertical="center"/>
    </xf>
    <xf numFmtId="0" fontId="11" fillId="10" borderId="20" xfId="5" applyFont="1" applyFill="1" applyBorder="1" applyAlignment="1">
      <alignment vertical="center"/>
    </xf>
    <xf numFmtId="0" fontId="8" fillId="10" borderId="26" xfId="5" applyFont="1" applyFill="1" applyBorder="1" applyAlignment="1">
      <alignment vertical="center"/>
    </xf>
    <xf numFmtId="43" fontId="10" fillId="9" borderId="19" xfId="4" applyFont="1" applyFill="1" applyBorder="1" applyAlignment="1">
      <alignment vertical="center"/>
    </xf>
    <xf numFmtId="43" fontId="9" fillId="0" borderId="0" xfId="1" applyFont="1" applyAlignment="1"/>
    <xf numFmtId="43" fontId="54" fillId="0" borderId="0" xfId="1" applyFont="1" applyAlignment="1"/>
    <xf numFmtId="0" fontId="54" fillId="0" borderId="0" xfId="5" applyFont="1"/>
    <xf numFmtId="0" fontId="55" fillId="0" borderId="0" xfId="5" applyFont="1"/>
    <xf numFmtId="0" fontId="56" fillId="0" borderId="0" xfId="5" applyFont="1"/>
    <xf numFmtId="0" fontId="25" fillId="0" borderId="0" xfId="8" applyFont="1" applyAlignment="1">
      <alignment horizontal="left" vertical="center" indent="2"/>
    </xf>
    <xf numFmtId="0" fontId="26" fillId="0" borderId="0" xfId="8" applyFont="1"/>
    <xf numFmtId="43" fontId="26" fillId="0" borderId="0" xfId="1" applyFont="1" applyAlignment="1"/>
    <xf numFmtId="0" fontId="26" fillId="0" borderId="96" xfId="8" applyFont="1" applyBorder="1" applyAlignment="1">
      <alignment horizontal="center" vertical="center"/>
    </xf>
    <xf numFmtId="0" fontId="26" fillId="0" borderId="97" xfId="8" applyFont="1" applyBorder="1" applyAlignment="1">
      <alignment horizontal="center" vertical="center"/>
    </xf>
    <xf numFmtId="0" fontId="26" fillId="0" borderId="98" xfId="8" applyFont="1" applyBorder="1" applyAlignment="1">
      <alignment vertical="center"/>
    </xf>
    <xf numFmtId="43" fontId="57" fillId="0" borderId="98" xfId="9" applyFont="1" applyBorder="1" applyAlignment="1">
      <alignment horizontal="right" vertical="center"/>
    </xf>
    <xf numFmtId="43" fontId="57" fillId="0" borderId="99" xfId="9" applyFont="1" applyBorder="1" applyAlignment="1">
      <alignment horizontal="right" vertical="center"/>
    </xf>
    <xf numFmtId="43" fontId="26" fillId="0" borderId="0" xfId="9" applyFont="1" applyAlignment="1"/>
    <xf numFmtId="0" fontId="26" fillId="0" borderId="100" xfId="8" applyFont="1" applyBorder="1" applyAlignment="1">
      <alignment horizontal="center" vertical="center"/>
    </xf>
    <xf numFmtId="43" fontId="57" fillId="0" borderId="100" xfId="9" applyFont="1" applyBorder="1" applyAlignment="1">
      <alignment horizontal="right" vertical="center"/>
    </xf>
    <xf numFmtId="43" fontId="57" fillId="0" borderId="101" xfId="9" applyFont="1" applyBorder="1" applyAlignment="1">
      <alignment horizontal="right" vertical="center"/>
    </xf>
    <xf numFmtId="43" fontId="26" fillId="2" borderId="0" xfId="9" applyFont="1" applyFill="1" applyAlignment="1"/>
    <xf numFmtId="0" fontId="26" fillId="0" borderId="0" xfId="8" applyFont="1" applyAlignment="1">
      <alignment vertical="center"/>
    </xf>
    <xf numFmtId="0" fontId="26" fillId="0" borderId="105" xfId="8" applyFont="1" applyBorder="1" applyAlignment="1">
      <alignment horizontal="center" vertical="center"/>
    </xf>
    <xf numFmtId="0" fontId="26" fillId="0" borderId="105" xfId="8" applyFont="1" applyBorder="1" applyAlignment="1">
      <alignment horizontal="center" vertical="center" wrapText="1"/>
    </xf>
    <xf numFmtId="0" fontId="26" fillId="0" borderId="104" xfId="8" applyFont="1" applyBorder="1" applyAlignment="1">
      <alignment vertical="center"/>
    </xf>
    <xf numFmtId="43" fontId="57" fillId="0" borderId="105" xfId="9" applyFont="1" applyBorder="1" applyAlignment="1">
      <alignment horizontal="right" vertical="center"/>
    </xf>
    <xf numFmtId="43" fontId="57" fillId="0" borderId="105" xfId="9" applyFont="1" applyBorder="1" applyAlignment="1">
      <alignment horizontal="center" vertical="center"/>
    </xf>
    <xf numFmtId="43" fontId="57" fillId="0" borderId="105" xfId="9" applyFont="1" applyBorder="1" applyAlignment="1">
      <alignment vertical="center"/>
    </xf>
    <xf numFmtId="43" fontId="57" fillId="0" borderId="106" xfId="1" applyFont="1" applyBorder="1" applyAlignment="1">
      <alignment vertical="center"/>
    </xf>
    <xf numFmtId="0" fontId="26" fillId="0" borderId="109" xfId="8" applyFont="1" applyBorder="1" applyAlignment="1">
      <alignment horizontal="center" vertical="center"/>
    </xf>
    <xf numFmtId="43" fontId="57" fillId="0" borderId="110" xfId="9" applyFont="1" applyBorder="1" applyAlignment="1">
      <alignment horizontal="right" vertical="center"/>
    </xf>
    <xf numFmtId="43" fontId="57" fillId="0" borderId="110" xfId="9" applyFont="1" applyBorder="1" applyAlignment="1">
      <alignment horizontal="center" vertical="center"/>
    </xf>
    <xf numFmtId="43" fontId="57" fillId="0" borderId="110" xfId="9" applyFont="1" applyBorder="1" applyAlignment="1">
      <alignment vertical="center"/>
    </xf>
    <xf numFmtId="43" fontId="57" fillId="0" borderId="111" xfId="1" applyFont="1" applyBorder="1" applyAlignment="1">
      <alignment vertical="center"/>
    </xf>
    <xf numFmtId="180" fontId="26" fillId="2" borderId="0" xfId="8" applyNumberFormat="1" applyFont="1" applyFill="1"/>
    <xf numFmtId="43" fontId="26" fillId="2" borderId="0" xfId="8" applyNumberFormat="1" applyFont="1" applyFill="1"/>
    <xf numFmtId="0" fontId="26" fillId="0" borderId="0" xfId="8" applyFont="1" applyAlignment="1">
      <alignment horizontal="center" vertical="center"/>
    </xf>
    <xf numFmtId="43" fontId="26" fillId="0" borderId="0" xfId="9" applyFont="1" applyBorder="1" applyAlignment="1">
      <alignment horizontal="right" vertical="center"/>
    </xf>
    <xf numFmtId="43" fontId="26" fillId="0" borderId="0" xfId="9" applyFont="1" applyBorder="1" applyAlignment="1">
      <alignment horizontal="center" vertical="center"/>
    </xf>
    <xf numFmtId="43" fontId="26" fillId="0" borderId="0" xfId="9" applyFont="1" applyBorder="1" applyAlignment="1">
      <alignment vertical="center"/>
    </xf>
    <xf numFmtId="43" fontId="26" fillId="0" borderId="0" xfId="1" applyFont="1" applyBorder="1" applyAlignment="1">
      <alignment vertical="center"/>
    </xf>
    <xf numFmtId="180" fontId="26" fillId="0" borderId="0" xfId="8" applyNumberFormat="1" applyFont="1"/>
    <xf numFmtId="43" fontId="26" fillId="0" borderId="0" xfId="8" applyNumberFormat="1" applyFont="1"/>
    <xf numFmtId="0" fontId="26" fillId="0" borderId="96" xfId="8" applyFont="1" applyBorder="1" applyAlignment="1">
      <alignment horizontal="center" vertical="center" wrapText="1"/>
    </xf>
    <xf numFmtId="43" fontId="26" fillId="0" borderId="0" xfId="9" applyFont="1" applyFill="1" applyBorder="1" applyAlignment="1">
      <alignment horizontal="right" vertical="center"/>
    </xf>
    <xf numFmtId="0" fontId="58" fillId="0" borderId="98" xfId="8" applyFont="1" applyBorder="1" applyAlignment="1">
      <alignment horizontal="justify" vertical="center"/>
    </xf>
    <xf numFmtId="43" fontId="59" fillId="0" borderId="98" xfId="9" applyFont="1" applyBorder="1" applyAlignment="1">
      <alignment horizontal="right" vertical="center" wrapText="1"/>
    </xf>
    <xf numFmtId="10" fontId="59" fillId="0" borderId="99" xfId="10" applyNumberFormat="1" applyFont="1" applyBorder="1" applyAlignment="1">
      <alignment horizontal="center" vertical="center"/>
    </xf>
    <xf numFmtId="0" fontId="58" fillId="0" borderId="100" xfId="8" applyFont="1" applyBorder="1" applyAlignment="1">
      <alignment horizontal="center" vertical="center"/>
    </xf>
    <xf numFmtId="43" fontId="59" fillId="0" borderId="100" xfId="9" applyFont="1" applyBorder="1" applyAlignment="1">
      <alignment horizontal="right" vertical="center" wrapText="1"/>
    </xf>
    <xf numFmtId="10" fontId="59" fillId="0" borderId="101" xfId="10" applyNumberFormat="1" applyFont="1" applyBorder="1" applyAlignment="1">
      <alignment horizontal="center" vertical="center"/>
    </xf>
    <xf numFmtId="0" fontId="26" fillId="0" borderId="0" xfId="8" applyFont="1" applyAlignment="1">
      <alignment vertical="center" wrapText="1"/>
    </xf>
    <xf numFmtId="43" fontId="26" fillId="0" borderId="0" xfId="9" applyFont="1" applyAlignment="1">
      <alignment vertical="center" wrapText="1"/>
    </xf>
    <xf numFmtId="43" fontId="26" fillId="0" borderId="0" xfId="1" applyFont="1" applyAlignment="1">
      <alignment vertical="center" wrapText="1"/>
    </xf>
    <xf numFmtId="9" fontId="26" fillId="0" borderId="0" xfId="8" applyNumberFormat="1" applyFont="1"/>
    <xf numFmtId="0" fontId="26" fillId="0" borderId="98" xfId="8" applyFont="1" applyBorder="1" applyAlignment="1">
      <alignment horizontal="center" vertical="center" wrapText="1"/>
    </xf>
    <xf numFmtId="0" fontId="26" fillId="0" borderId="99" xfId="8" applyFont="1" applyBorder="1" applyAlignment="1">
      <alignment horizontal="center" vertical="center" wrapText="1"/>
    </xf>
    <xf numFmtId="0" fontId="26" fillId="0" borderId="98" xfId="8" applyFont="1" applyBorder="1" applyAlignment="1">
      <alignment vertical="center" wrapText="1"/>
    </xf>
    <xf numFmtId="0" fontId="26" fillId="0" borderId="100" xfId="8" applyFont="1" applyBorder="1" applyAlignment="1">
      <alignment horizontal="center" vertical="center" wrapText="1"/>
    </xf>
    <xf numFmtId="43" fontId="26" fillId="2" borderId="0" xfId="1" applyFont="1" applyFill="1" applyAlignment="1"/>
    <xf numFmtId="0" fontId="26" fillId="0" borderId="0" xfId="8" applyFont="1" applyAlignment="1">
      <alignment horizontal="center" vertical="center" wrapText="1"/>
    </xf>
    <xf numFmtId="0" fontId="26" fillId="0" borderId="0" xfId="8" applyFont="1" applyAlignment="1">
      <alignment horizontal="left" vertical="top"/>
    </xf>
    <xf numFmtId="0" fontId="25" fillId="0" borderId="0" xfId="8" applyFont="1" applyAlignment="1">
      <alignment horizontal="left" vertical="center"/>
    </xf>
    <xf numFmtId="43" fontId="26" fillId="0" borderId="0" xfId="9" applyFont="1" applyFill="1" applyBorder="1" applyAlignment="1">
      <alignment horizontal="center" vertical="center"/>
    </xf>
    <xf numFmtId="43" fontId="26" fillId="0" borderId="0" xfId="9" applyFont="1" applyFill="1" applyBorder="1" applyAlignment="1">
      <alignment vertical="center"/>
    </xf>
    <xf numFmtId="43" fontId="26" fillId="0" borderId="0" xfId="1" applyFont="1" applyFill="1" applyBorder="1" applyAlignment="1">
      <alignment vertical="center"/>
    </xf>
    <xf numFmtId="43" fontId="26" fillId="0" borderId="0" xfId="9" applyFont="1" applyFill="1" applyAlignment="1"/>
    <xf numFmtId="0" fontId="26" fillId="0" borderId="98" xfId="8" applyFont="1" applyBorder="1" applyAlignment="1">
      <alignment horizontal="center" vertical="center"/>
    </xf>
    <xf numFmtId="43" fontId="26" fillId="0" borderId="99" xfId="1" applyFont="1" applyBorder="1" applyAlignment="1">
      <alignment horizontal="center" vertical="center" wrapText="1"/>
    </xf>
    <xf numFmtId="43" fontId="57" fillId="0" borderId="98" xfId="9" applyFont="1" applyBorder="1" applyAlignment="1">
      <alignment horizontal="right" vertical="center" wrapText="1"/>
    </xf>
    <xf numFmtId="43" fontId="57" fillId="0" borderId="99" xfId="1" applyFont="1" applyBorder="1" applyAlignment="1">
      <alignment horizontal="right" vertical="center" wrapText="1"/>
    </xf>
    <xf numFmtId="43" fontId="57" fillId="0" borderId="100" xfId="9" applyFont="1" applyBorder="1" applyAlignment="1">
      <alignment horizontal="right" vertical="center" wrapText="1"/>
    </xf>
    <xf numFmtId="43" fontId="57" fillId="0" borderId="101" xfId="1" applyFont="1" applyBorder="1" applyAlignment="1">
      <alignment horizontal="right" vertical="center" wrapText="1"/>
    </xf>
    <xf numFmtId="43" fontId="26" fillId="0" borderId="0" xfId="9" applyFont="1" applyFill="1" applyBorder="1" applyAlignment="1">
      <alignment horizontal="right" vertical="center" wrapText="1"/>
    </xf>
    <xf numFmtId="43" fontId="26" fillId="0" borderId="0" xfId="1" applyFont="1" applyFill="1" applyBorder="1" applyAlignment="1">
      <alignment horizontal="right" vertical="center" wrapText="1"/>
    </xf>
    <xf numFmtId="43" fontId="26" fillId="2" borderId="0" xfId="9" applyFont="1" applyFill="1" applyBorder="1" applyAlignment="1">
      <alignment horizontal="right" vertical="center"/>
    </xf>
    <xf numFmtId="43" fontId="26" fillId="2" borderId="0" xfId="9" applyFont="1" applyFill="1" applyBorder="1" applyAlignment="1">
      <alignment horizontal="right" vertical="center" wrapText="1"/>
    </xf>
    <xf numFmtId="0" fontId="26" fillId="0" borderId="98" xfId="8" applyFont="1" applyBorder="1" applyAlignment="1">
      <alignment horizontal="left" vertical="center"/>
    </xf>
    <xf numFmtId="43" fontId="57" fillId="0" borderId="98" xfId="1" applyFont="1" applyBorder="1" applyAlignment="1">
      <alignment horizontal="right" vertical="center"/>
    </xf>
    <xf numFmtId="43" fontId="57" fillId="0" borderId="99" xfId="1" applyFont="1" applyBorder="1" applyAlignment="1">
      <alignment horizontal="right" vertical="center"/>
    </xf>
    <xf numFmtId="0" fontId="26" fillId="0" borderId="100" xfId="8" applyFont="1" applyBorder="1" applyAlignment="1">
      <alignment horizontal="left" vertical="center"/>
    </xf>
    <xf numFmtId="43" fontId="57" fillId="0" borderId="100" xfId="1" applyFont="1" applyBorder="1" applyAlignment="1">
      <alignment horizontal="right" vertical="center"/>
    </xf>
    <xf numFmtId="43" fontId="57" fillId="0" borderId="101" xfId="1" applyFont="1" applyBorder="1" applyAlignment="1">
      <alignment horizontal="right" vertical="center"/>
    </xf>
    <xf numFmtId="43" fontId="26" fillId="0" borderId="0" xfId="1" applyFont="1" applyFill="1" applyBorder="1" applyAlignment="1"/>
    <xf numFmtId="0" fontId="26" fillId="0" borderId="0" xfId="8" applyFont="1" applyAlignment="1">
      <alignment horizontal="left" vertical="center"/>
    </xf>
    <xf numFmtId="43" fontId="26" fillId="0" borderId="0" xfId="1" applyFont="1" applyAlignment="1">
      <alignment horizontal="left" vertical="center"/>
    </xf>
    <xf numFmtId="43" fontId="26" fillId="0" borderId="0" xfId="1" applyFont="1" applyAlignment="1">
      <alignment horizontal="left"/>
    </xf>
    <xf numFmtId="43" fontId="26" fillId="0" borderId="0" xfId="1" applyFont="1" applyFill="1" applyAlignment="1"/>
    <xf numFmtId="43" fontId="26" fillId="0" borderId="0" xfId="9" applyFont="1" applyFill="1" applyAlignment="1">
      <alignment horizontal="center"/>
    </xf>
    <xf numFmtId="43" fontId="57" fillId="0" borderId="98" xfId="9" applyFont="1" applyFill="1" applyBorder="1" applyAlignment="1">
      <alignment horizontal="right" vertical="center"/>
    </xf>
    <xf numFmtId="43" fontId="57" fillId="0" borderId="99" xfId="9" applyFont="1" applyFill="1" applyBorder="1" applyAlignment="1">
      <alignment horizontal="right" vertical="center"/>
    </xf>
    <xf numFmtId="0" fontId="26" fillId="0" borderId="0" xfId="8" applyFont="1" applyAlignment="1">
      <alignment horizontal="left" vertical="center" wrapText="1" indent="1"/>
    </xf>
    <xf numFmtId="43" fontId="57" fillId="0" borderId="98" xfId="9" applyFont="1" applyBorder="1" applyAlignment="1">
      <alignment vertical="center"/>
    </xf>
    <xf numFmtId="43" fontId="26" fillId="0" borderId="0" xfId="1" applyFont="1" applyBorder="1" applyAlignment="1"/>
    <xf numFmtId="43" fontId="26" fillId="0" borderId="0" xfId="9" applyFont="1" applyFill="1" applyBorder="1" applyAlignment="1"/>
    <xf numFmtId="0" fontId="25" fillId="0" borderId="0" xfId="8" applyFont="1" applyAlignment="1">
      <alignment vertical="center"/>
    </xf>
    <xf numFmtId="4" fontId="26" fillId="0" borderId="0" xfId="8" applyNumberFormat="1" applyFont="1" applyAlignment="1">
      <alignment horizontal="right" vertical="center"/>
    </xf>
    <xf numFmtId="4" fontId="26" fillId="0" borderId="0" xfId="8" applyNumberFormat="1" applyFont="1"/>
    <xf numFmtId="0" fontId="26" fillId="0" borderId="0" xfId="8" applyFont="1" applyAlignment="1">
      <alignment horizontal="left" vertical="center" wrapText="1"/>
    </xf>
    <xf numFmtId="43" fontId="59" fillId="0" borderId="98" xfId="1" applyFont="1" applyBorder="1" applyAlignment="1">
      <alignment horizontal="right" vertical="center"/>
    </xf>
    <xf numFmtId="0" fontId="26" fillId="0" borderId="97" xfId="8" applyFont="1" applyBorder="1" applyAlignment="1">
      <alignment horizontal="center" vertical="center" wrapText="1"/>
    </xf>
    <xf numFmtId="43" fontId="57" fillId="0" borderId="99" xfId="1" applyFont="1" applyBorder="1" applyAlignment="1">
      <alignment vertical="center"/>
    </xf>
    <xf numFmtId="0" fontId="26" fillId="0" borderId="100" xfId="8" applyFont="1" applyBorder="1" applyAlignment="1">
      <alignment vertical="center"/>
    </xf>
    <xf numFmtId="0" fontId="26" fillId="0" borderId="99" xfId="8" applyFont="1" applyBorder="1" applyAlignment="1">
      <alignment horizontal="center" vertical="center"/>
    </xf>
    <xf numFmtId="0" fontId="58" fillId="0" borderId="96" xfId="8" applyFont="1" applyBorder="1" applyAlignment="1">
      <alignment horizontal="center" vertical="center" wrapText="1"/>
    </xf>
    <xf numFmtId="0" fontId="58" fillId="0" borderId="98" xfId="8" applyFont="1" applyBorder="1" applyAlignment="1">
      <alignment horizontal="justify" vertical="center" wrapText="1"/>
    </xf>
    <xf numFmtId="43" fontId="59" fillId="0" borderId="98" xfId="1" applyFont="1" applyBorder="1" applyAlignment="1">
      <alignment horizontal="right" vertical="center" wrapText="1"/>
    </xf>
    <xf numFmtId="43" fontId="59" fillId="0" borderId="99" xfId="1" applyFont="1" applyBorder="1" applyAlignment="1">
      <alignment horizontal="right" vertical="center" wrapText="1"/>
    </xf>
    <xf numFmtId="0" fontId="58" fillId="0" borderId="100" xfId="8" applyFont="1" applyBorder="1" applyAlignment="1">
      <alignment horizontal="center" vertical="center" wrapText="1"/>
    </xf>
    <xf numFmtId="43" fontId="59" fillId="0" borderId="100" xfId="1" applyFont="1" applyBorder="1" applyAlignment="1">
      <alignment horizontal="right" vertical="center" wrapText="1"/>
    </xf>
    <xf numFmtId="43" fontId="59" fillId="0" borderId="101" xfId="1" applyFont="1" applyBorder="1" applyAlignment="1">
      <alignment horizontal="right" vertical="center" wrapText="1"/>
    </xf>
    <xf numFmtId="0" fontId="26" fillId="0" borderId="98" xfId="8" applyFont="1" applyBorder="1" applyAlignment="1">
      <alignment horizontal="left" vertical="center" wrapText="1"/>
    </xf>
    <xf numFmtId="43" fontId="57" fillId="0" borderId="98" xfId="1" applyFont="1" applyBorder="1" applyAlignment="1">
      <alignment horizontal="right" vertical="center" wrapText="1"/>
    </xf>
    <xf numFmtId="43" fontId="57" fillId="0" borderId="100" xfId="1" applyFont="1" applyBorder="1" applyAlignment="1">
      <alignment horizontal="right" vertical="center" wrapText="1"/>
    </xf>
    <xf numFmtId="43" fontId="59" fillId="0" borderId="99" xfId="1" applyFont="1" applyBorder="1" applyAlignment="1">
      <alignment horizontal="center" vertical="center"/>
    </xf>
    <xf numFmtId="43" fontId="59" fillId="0" borderId="101" xfId="1" applyFont="1" applyBorder="1" applyAlignment="1">
      <alignment horizontal="center" vertical="center"/>
    </xf>
    <xf numFmtId="0" fontId="25" fillId="0" borderId="0" xfId="8" applyFont="1" applyAlignment="1">
      <alignment vertical="center" wrapText="1"/>
    </xf>
    <xf numFmtId="0" fontId="26" fillId="0" borderId="115" xfId="8" applyFont="1" applyBorder="1" applyAlignment="1">
      <alignment horizontal="left" vertical="center" wrapText="1" indent="1"/>
    </xf>
    <xf numFmtId="0" fontId="26" fillId="0" borderId="116" xfId="8" applyFont="1" applyBorder="1" applyAlignment="1">
      <alignment horizontal="center" vertical="center" wrapText="1"/>
    </xf>
    <xf numFmtId="0" fontId="26" fillId="0" borderId="117" xfId="8" applyFont="1" applyBorder="1" applyAlignment="1">
      <alignment horizontal="center" vertical="center" wrapText="1"/>
    </xf>
    <xf numFmtId="0" fontId="26" fillId="0" borderId="104" xfId="8" applyFont="1" applyBorder="1" applyAlignment="1">
      <alignment vertical="center" wrapText="1"/>
    </xf>
    <xf numFmtId="43" fontId="57" fillId="0" borderId="105" xfId="9" applyFont="1" applyBorder="1" applyAlignment="1">
      <alignment horizontal="right" vertical="center" wrapText="1"/>
    </xf>
    <xf numFmtId="43" fontId="57" fillId="0" borderId="106" xfId="9" applyFont="1" applyBorder="1" applyAlignment="1">
      <alignment horizontal="right" vertical="center" wrapText="1"/>
    </xf>
    <xf numFmtId="0" fontId="26" fillId="0" borderId="118" xfId="8" applyFont="1" applyBorder="1" applyAlignment="1">
      <alignment horizontal="left" vertical="center" wrapText="1" indent="1"/>
    </xf>
    <xf numFmtId="43" fontId="57" fillId="0" borderId="119" xfId="9" applyFont="1" applyBorder="1" applyAlignment="1">
      <alignment horizontal="right" vertical="center" wrapText="1"/>
    </xf>
    <xf numFmtId="43" fontId="57" fillId="0" borderId="120" xfId="9" applyFont="1" applyBorder="1" applyAlignment="1">
      <alignment horizontal="right" vertical="center" wrapText="1"/>
    </xf>
    <xf numFmtId="0" fontId="25" fillId="0" borderId="0" xfId="8" applyFont="1" applyAlignment="1">
      <alignment horizontal="left" vertical="center" wrapText="1" indent="1"/>
    </xf>
    <xf numFmtId="0" fontId="26" fillId="0" borderId="115" xfId="8" applyFont="1" applyBorder="1" applyAlignment="1">
      <alignment horizontal="center" vertical="center"/>
    </xf>
    <xf numFmtId="0" fontId="26" fillId="0" borderId="116" xfId="8" applyFont="1" applyBorder="1" applyAlignment="1">
      <alignment horizontal="center" vertical="center"/>
    </xf>
    <xf numFmtId="0" fontId="26" fillId="0" borderId="117" xfId="8" applyFont="1" applyBorder="1" applyAlignment="1">
      <alignment horizontal="center" vertical="center"/>
    </xf>
    <xf numFmtId="0" fontId="26" fillId="0" borderId="118" xfId="8" applyFont="1" applyBorder="1" applyAlignment="1">
      <alignment horizontal="center" vertical="center"/>
    </xf>
    <xf numFmtId="0" fontId="26" fillId="0" borderId="104" xfId="8" applyFont="1" applyBorder="1" applyAlignment="1">
      <alignment horizontal="left" vertical="center"/>
    </xf>
    <xf numFmtId="43" fontId="57" fillId="0" borderId="105" xfId="1" applyFont="1" applyBorder="1" applyAlignment="1">
      <alignment horizontal="right" vertical="center"/>
    </xf>
    <xf numFmtId="43" fontId="57" fillId="0" borderId="106" xfId="1" applyFont="1" applyBorder="1" applyAlignment="1">
      <alignment horizontal="center" vertical="center"/>
    </xf>
    <xf numFmtId="43" fontId="57" fillId="0" borderId="119" xfId="1" applyFont="1" applyBorder="1" applyAlignment="1">
      <alignment horizontal="right" vertical="center"/>
    </xf>
    <xf numFmtId="43" fontId="57" fillId="0" borderId="120" xfId="1" applyFont="1" applyBorder="1" applyAlignment="1">
      <alignment horizontal="right" vertical="center"/>
    </xf>
    <xf numFmtId="43" fontId="26" fillId="0" borderId="0" xfId="1" applyFont="1" applyBorder="1" applyAlignment="1">
      <alignment horizontal="right" vertical="center"/>
    </xf>
    <xf numFmtId="43" fontId="57" fillId="0" borderId="105" xfId="1" applyFont="1" applyBorder="1" applyAlignment="1">
      <alignment horizontal="right" vertical="center" wrapText="1"/>
    </xf>
    <xf numFmtId="43" fontId="57" fillId="0" borderId="106" xfId="1" applyFont="1" applyBorder="1" applyAlignment="1">
      <alignment horizontal="right" vertical="center" wrapText="1"/>
    </xf>
    <xf numFmtId="43" fontId="57" fillId="0" borderId="119" xfId="1" applyFont="1" applyBorder="1" applyAlignment="1">
      <alignment horizontal="right" vertical="center" wrapText="1"/>
    </xf>
    <xf numFmtId="43" fontId="57" fillId="0" borderId="120" xfId="1" applyFont="1" applyBorder="1" applyAlignment="1">
      <alignment horizontal="right" vertical="center" wrapText="1"/>
    </xf>
    <xf numFmtId="4" fontId="57" fillId="0" borderId="99" xfId="8" applyNumberFormat="1" applyFont="1" applyBorder="1" applyAlignment="1">
      <alignment horizontal="right" vertical="center"/>
    </xf>
    <xf numFmtId="0" fontId="26" fillId="0" borderId="0" xfId="8" applyFont="1" applyAlignment="1">
      <alignment horizontal="left" vertical="center" indent="2"/>
    </xf>
    <xf numFmtId="43" fontId="57" fillId="0" borderId="98" xfId="1" applyFont="1" applyBorder="1" applyAlignment="1">
      <alignment vertical="center"/>
    </xf>
    <xf numFmtId="0" fontId="60" fillId="0" borderId="98" xfId="8" applyFont="1" applyBorder="1" applyAlignment="1">
      <alignment horizontal="left" vertical="center" wrapText="1"/>
    </xf>
    <xf numFmtId="43" fontId="61" fillId="0" borderId="98" xfId="1" applyFont="1" applyBorder="1" applyAlignment="1">
      <alignment horizontal="right" vertical="center"/>
    </xf>
    <xf numFmtId="0" fontId="26" fillId="0" borderId="98" xfId="8" applyFont="1" applyBorder="1" applyAlignment="1">
      <alignment horizontal="justify" vertical="center" wrapText="1"/>
    </xf>
    <xf numFmtId="4" fontId="58" fillId="0" borderId="0" xfId="0" applyNumberFormat="1" applyFont="1" applyAlignment="1">
      <alignment horizontal="center" vertical="center" wrapText="1"/>
    </xf>
    <xf numFmtId="0" fontId="26" fillId="0" borderId="100" xfId="8" applyFont="1" applyBorder="1" applyAlignment="1">
      <alignment horizontal="justify" vertical="center" wrapText="1"/>
    </xf>
    <xf numFmtId="176" fontId="8" fillId="0" borderId="0" xfId="5" applyNumberFormat="1" applyFont="1" applyAlignment="1">
      <alignment vertical="center"/>
    </xf>
    <xf numFmtId="43" fontId="26" fillId="0" borderId="0" xfId="1" applyFont="1" applyAlignment="1">
      <alignment horizontal="center" vertical="center" wrapText="1"/>
    </xf>
    <xf numFmtId="0" fontId="33" fillId="0" borderId="0" xfId="0" applyFont="1" applyAlignment="1">
      <alignment horizontal="justify" vertical="center"/>
    </xf>
    <xf numFmtId="0" fontId="63" fillId="0" borderId="0" xfId="0" applyFont="1" applyAlignment="1">
      <alignment vertical="center" wrapText="1"/>
    </xf>
    <xf numFmtId="0" fontId="63" fillId="0" borderId="98" xfId="0" applyFont="1" applyBorder="1" applyAlignment="1">
      <alignment horizontal="center" vertical="center" wrapText="1"/>
    </xf>
    <xf numFmtId="0" fontId="63" fillId="0" borderId="104" xfId="0" applyFont="1" applyBorder="1" applyAlignment="1">
      <alignment horizontal="center" vertical="center" wrapText="1"/>
    </xf>
    <xf numFmtId="0" fontId="63" fillId="0" borderId="99" xfId="0" applyFont="1" applyBorder="1" applyAlignment="1">
      <alignment horizontal="center" vertical="center" wrapText="1"/>
    </xf>
    <xf numFmtId="0" fontId="62" fillId="0" borderId="0" xfId="0" applyFont="1" applyAlignment="1">
      <alignment horizontal="justify" vertical="center" wrapText="1"/>
    </xf>
    <xf numFmtId="0" fontId="63" fillId="0" borderId="98" xfId="0" applyFont="1" applyBorder="1" applyAlignment="1">
      <alignment horizontal="justify" vertical="center" wrapText="1"/>
    </xf>
    <xf numFmtId="43" fontId="24" fillId="0" borderId="98" xfId="1" applyFont="1" applyBorder="1" applyAlignment="1">
      <alignment vertical="center" wrapText="1"/>
    </xf>
    <xf numFmtId="43" fontId="64" fillId="0" borderId="98" xfId="1" applyFont="1" applyBorder="1" applyAlignment="1">
      <alignment horizontal="right" vertical="center" wrapText="1"/>
    </xf>
    <xf numFmtId="43" fontId="64" fillId="0" borderId="104" xfId="1" applyFont="1" applyBorder="1" applyAlignment="1">
      <alignment vertical="center" wrapText="1"/>
    </xf>
    <xf numFmtId="43" fontId="64" fillId="0" borderId="99" xfId="1" applyFont="1" applyBorder="1" applyAlignment="1">
      <alignment horizontal="right" vertical="center" wrapText="1"/>
    </xf>
    <xf numFmtId="0" fontId="63" fillId="0" borderId="100" xfId="0" applyFont="1" applyBorder="1" applyAlignment="1">
      <alignment horizontal="left" vertical="center" wrapText="1" indent="1"/>
    </xf>
    <xf numFmtId="43" fontId="24" fillId="0" borderId="100" xfId="1" applyFont="1" applyBorder="1" applyAlignment="1">
      <alignment vertical="center" wrapText="1"/>
    </xf>
    <xf numFmtId="43" fontId="64" fillId="0" borderId="100" xfId="1" applyFont="1" applyBorder="1" applyAlignment="1">
      <alignment horizontal="right" vertical="center" wrapText="1"/>
    </xf>
    <xf numFmtId="43" fontId="64" fillId="0" borderId="109" xfId="1" applyFont="1" applyBorder="1" applyAlignment="1">
      <alignment vertical="center" wrapText="1"/>
    </xf>
    <xf numFmtId="43" fontId="64" fillId="0" borderId="101" xfId="1" applyFont="1" applyBorder="1" applyAlignment="1">
      <alignment horizontal="right" vertical="center" wrapText="1"/>
    </xf>
    <xf numFmtId="43" fontId="62" fillId="2" borderId="0" xfId="0" applyNumberFormat="1" applyFont="1" applyFill="1" applyAlignment="1">
      <alignment horizontal="justify" vertical="center" wrapText="1"/>
    </xf>
    <xf numFmtId="0" fontId="24" fillId="0" borderId="0" xfId="0" applyFont="1" applyAlignment="1">
      <alignment vertical="center" wrapText="1"/>
    </xf>
    <xf numFmtId="0" fontId="63" fillId="0" borderId="96" xfId="0" applyFont="1" applyBorder="1" applyAlignment="1">
      <alignment horizontal="center" vertical="center"/>
    </xf>
    <xf numFmtId="0" fontId="63" fillId="0" borderId="97" xfId="0" applyFont="1" applyBorder="1" applyAlignment="1">
      <alignment horizontal="center" vertical="center"/>
    </xf>
    <xf numFmtId="0" fontId="63" fillId="0" borderId="98" xfId="0" applyFont="1" applyBorder="1" applyAlignment="1">
      <alignment horizontal="justify" vertical="center"/>
    </xf>
    <xf numFmtId="0" fontId="63" fillId="0" borderId="100" xfId="0" applyFont="1" applyBorder="1" applyAlignment="1">
      <alignment horizontal="justify" vertical="center"/>
    </xf>
    <xf numFmtId="43" fontId="64" fillId="0" borderId="98" xfId="1" applyFont="1" applyBorder="1" applyAlignment="1">
      <alignment horizontal="right" vertical="center"/>
    </xf>
    <xf numFmtId="43" fontId="64" fillId="0" borderId="99" xfId="1" applyFont="1" applyBorder="1" applyAlignment="1">
      <alignment horizontal="right" vertical="center"/>
    </xf>
    <xf numFmtId="43" fontId="64" fillId="0" borderId="100" xfId="1" applyFont="1" applyBorder="1" applyAlignment="1">
      <alignment horizontal="right" vertical="center"/>
    </xf>
    <xf numFmtId="43" fontId="64" fillId="0" borderId="101" xfId="1" applyFont="1" applyBorder="1" applyAlignment="1">
      <alignment horizontal="right" vertical="center"/>
    </xf>
    <xf numFmtId="43" fontId="0" fillId="2" borderId="0" xfId="0" applyNumberFormat="1" applyFill="1"/>
    <xf numFmtId="43" fontId="57" fillId="0" borderId="0" xfId="9" applyFont="1" applyFill="1" applyBorder="1" applyAlignment="1">
      <alignment horizontal="right" vertical="center"/>
    </xf>
    <xf numFmtId="43" fontId="26" fillId="0" borderId="0" xfId="1" applyFont="1" applyFill="1" applyBorder="1" applyAlignment="1">
      <alignment horizontal="left" vertical="center"/>
    </xf>
    <xf numFmtId="10" fontId="26" fillId="0" borderId="0" xfId="2" applyNumberFormat="1" applyFont="1" applyAlignment="1"/>
    <xf numFmtId="43" fontId="57" fillId="0" borderId="0" xfId="1" applyFont="1" applyFill="1" applyBorder="1" applyAlignment="1">
      <alignment horizontal="right" vertical="center"/>
    </xf>
    <xf numFmtId="43" fontId="26" fillId="0" borderId="0" xfId="9" applyFont="1" applyFill="1" applyBorder="1" applyAlignment="1">
      <alignment horizontal="center" vertical="center" wrapText="1"/>
    </xf>
    <xf numFmtId="0" fontId="58" fillId="0" borderId="0" xfId="8" applyFont="1" applyAlignment="1">
      <alignment horizontal="justify" vertical="center"/>
    </xf>
    <xf numFmtId="43" fontId="59" fillId="0" borderId="0" xfId="1" applyFont="1" applyFill="1" applyBorder="1" applyAlignment="1">
      <alignment horizontal="right" vertical="center" wrapText="1"/>
    </xf>
    <xf numFmtId="43" fontId="59" fillId="0" borderId="0" xfId="1" applyFont="1" applyFill="1" applyBorder="1" applyAlignment="1">
      <alignment horizontal="center" vertical="center"/>
    </xf>
    <xf numFmtId="0" fontId="25" fillId="0" borderId="0" xfId="8" applyFont="1" applyAlignment="1">
      <alignment horizontal="left" vertical="center" wrapText="1"/>
    </xf>
    <xf numFmtId="0" fontId="33" fillId="0" borderId="115" xfId="0" applyFont="1" applyBorder="1" applyAlignment="1">
      <alignment horizontal="left" vertical="center" wrapText="1" indent="1"/>
    </xf>
    <xf numFmtId="0" fontId="33" fillId="0" borderId="116" xfId="0" applyFont="1" applyBorder="1" applyAlignment="1">
      <alignment horizontal="center" vertical="center" wrapText="1"/>
    </xf>
    <xf numFmtId="0" fontId="33" fillId="0" borderId="117" xfId="0" applyFont="1" applyBorder="1" applyAlignment="1">
      <alignment horizontal="center" vertical="center" wrapText="1"/>
    </xf>
    <xf numFmtId="0" fontId="33" fillId="0" borderId="104" xfId="0" applyFont="1" applyBorder="1" applyAlignment="1">
      <alignment vertical="center" wrapText="1"/>
    </xf>
    <xf numFmtId="0" fontId="33" fillId="0" borderId="118" xfId="0" applyFont="1" applyBorder="1" applyAlignment="1">
      <alignment horizontal="left" vertical="center" wrapText="1" indent="1"/>
    </xf>
    <xf numFmtId="43" fontId="57" fillId="0" borderId="99" xfId="1" applyFont="1" applyBorder="1" applyAlignment="1">
      <alignment horizontal="center" vertical="center"/>
    </xf>
    <xf numFmtId="43" fontId="57" fillId="0" borderId="98" xfId="1" applyFont="1" applyBorder="1" applyAlignment="1">
      <alignment horizontal="center" vertical="center"/>
    </xf>
    <xf numFmtId="4" fontId="66" fillId="0" borderId="105" xfId="0" applyNumberFormat="1" applyFont="1" applyBorder="1" applyAlignment="1">
      <alignment horizontal="right" vertical="center" wrapText="1"/>
    </xf>
    <xf numFmtId="4" fontId="66" fillId="0" borderId="106" xfId="0" applyNumberFormat="1" applyFont="1" applyBorder="1" applyAlignment="1">
      <alignment horizontal="right" vertical="center" wrapText="1"/>
    </xf>
    <xf numFmtId="4" fontId="66" fillId="0" borderId="119" xfId="0" applyNumberFormat="1" applyFont="1" applyBorder="1" applyAlignment="1">
      <alignment horizontal="right" vertical="center" wrapText="1"/>
    </xf>
    <xf numFmtId="4" fontId="66" fillId="0" borderId="120" xfId="0" applyNumberFormat="1" applyFont="1" applyBorder="1" applyAlignment="1">
      <alignment horizontal="right" vertical="center" wrapText="1"/>
    </xf>
    <xf numFmtId="176" fontId="6" fillId="0" borderId="0" xfId="5" applyNumberFormat="1" applyAlignment="1">
      <alignment vertical="center"/>
    </xf>
    <xf numFmtId="176" fontId="11" fillId="0" borderId="0" xfId="5" applyNumberFormat="1" applyFont="1" applyAlignment="1">
      <alignment horizontal="right" vertical="center"/>
    </xf>
    <xf numFmtId="176" fontId="8" fillId="0" borderId="0" xfId="5" applyNumberFormat="1" applyFont="1" applyAlignment="1">
      <alignment horizontal="center" vertical="center" shrinkToFit="1"/>
    </xf>
    <xf numFmtId="176" fontId="11" fillId="0" borderId="7" xfId="5" applyNumberFormat="1" applyFont="1" applyBorder="1" applyAlignment="1">
      <alignment vertical="center" wrapText="1"/>
    </xf>
    <xf numFmtId="43" fontId="6" fillId="0" borderId="0" xfId="1" applyFont="1" applyAlignment="1">
      <alignment vertical="center"/>
    </xf>
    <xf numFmtId="43" fontId="6" fillId="0" borderId="0" xfId="1" applyFont="1" applyFill="1" applyAlignment="1">
      <alignment vertical="center"/>
    </xf>
    <xf numFmtId="176" fontId="18" fillId="0" borderId="0" xfId="3" applyNumberFormat="1" applyFont="1" applyAlignment="1">
      <alignment vertical="center"/>
    </xf>
    <xf numFmtId="43" fontId="51" fillId="0" borderId="0" xfId="4" applyFont="1" applyFill="1" applyAlignment="1">
      <alignment vertical="center"/>
    </xf>
    <xf numFmtId="43" fontId="68" fillId="0" borderId="0" xfId="4" applyFont="1" applyFill="1" applyAlignment="1">
      <alignment vertical="center"/>
    </xf>
    <xf numFmtId="176" fontId="8" fillId="0" borderId="0" xfId="5" applyNumberFormat="1" applyFont="1" applyAlignment="1" applyProtection="1">
      <alignment horizontal="left" vertical="center"/>
      <protection locked="0"/>
    </xf>
    <xf numFmtId="176" fontId="8" fillId="0" borderId="0" xfId="5" applyNumberFormat="1" applyFont="1" applyAlignment="1">
      <alignment horizontal="right" vertical="center"/>
    </xf>
    <xf numFmtId="176" fontId="11" fillId="0" borderId="10" xfId="3" applyNumberFormat="1" applyFont="1" applyBorder="1" applyAlignment="1">
      <alignment horizontal="center" vertical="center" shrinkToFit="1"/>
    </xf>
    <xf numFmtId="176" fontId="8" fillId="0" borderId="4" xfId="5" applyNumberFormat="1" applyFont="1" applyBorder="1" applyAlignment="1">
      <alignment horizontal="left" vertical="center" wrapText="1"/>
    </xf>
    <xf numFmtId="176" fontId="8" fillId="2" borderId="4" xfId="5" applyNumberFormat="1" applyFont="1" applyFill="1" applyBorder="1" applyAlignment="1">
      <alignment horizontal="left" vertical="center" wrapText="1"/>
    </xf>
    <xf numFmtId="176" fontId="11" fillId="0" borderId="4" xfId="5" applyNumberFormat="1" applyFont="1" applyBorder="1" applyAlignment="1">
      <alignment horizontal="center" vertical="center" wrapText="1"/>
    </xf>
    <xf numFmtId="176" fontId="8" fillId="0" borderId="0" xfId="3" applyNumberFormat="1" applyFont="1" applyAlignment="1" applyProtection="1">
      <alignment vertical="center"/>
      <protection locked="0"/>
    </xf>
    <xf numFmtId="176" fontId="69" fillId="0" borderId="4" xfId="3" applyNumberFormat="1" applyFont="1" applyBorder="1" applyAlignment="1">
      <alignment vertical="center" wrapText="1" shrinkToFit="1"/>
    </xf>
    <xf numFmtId="176" fontId="70" fillId="0" borderId="4" xfId="3" applyNumberFormat="1" applyFont="1" applyBorder="1" applyAlignment="1">
      <alignment vertical="center" wrapText="1" shrinkToFit="1"/>
    </xf>
    <xf numFmtId="176" fontId="69" fillId="0" borderId="7" xfId="3" applyNumberFormat="1" applyFont="1" applyBorder="1" applyAlignment="1">
      <alignment vertical="center" wrapText="1" shrinkToFit="1"/>
    </xf>
    <xf numFmtId="176" fontId="11" fillId="0" borderId="1" xfId="3" applyNumberFormat="1" applyFont="1" applyBorder="1" applyAlignment="1">
      <alignment horizontal="center" vertical="center" wrapText="1" shrinkToFit="1"/>
    </xf>
    <xf numFmtId="49" fontId="11" fillId="0" borderId="2" xfId="3" applyNumberFormat="1" applyFont="1" applyBorder="1" applyAlignment="1">
      <alignment horizontal="center" vertical="center"/>
    </xf>
    <xf numFmtId="49" fontId="11" fillId="0" borderId="3" xfId="3" applyNumberFormat="1" applyFont="1" applyBorder="1" applyAlignment="1">
      <alignment horizontal="center" vertical="center"/>
    </xf>
    <xf numFmtId="176" fontId="11" fillId="0" borderId="4" xfId="3" applyNumberFormat="1" applyFont="1" applyBorder="1" applyAlignment="1">
      <alignment vertical="center" wrapText="1" shrinkToFit="1"/>
    </xf>
    <xf numFmtId="176" fontId="11" fillId="0" borderId="4" xfId="3" applyNumberFormat="1" applyFont="1" applyBorder="1" applyAlignment="1">
      <alignment horizontal="center" vertical="center" wrapText="1" shrinkToFit="1"/>
    </xf>
    <xf numFmtId="176" fontId="11" fillId="0" borderId="7" xfId="3" applyNumberFormat="1" applyFont="1" applyBorder="1" applyAlignment="1">
      <alignment horizontal="center" vertical="center" wrapText="1" shrinkToFit="1"/>
    </xf>
    <xf numFmtId="176" fontId="8" fillId="0" borderId="0" xfId="3" applyNumberFormat="1" applyFont="1" applyAlignment="1">
      <alignment horizontal="center" vertical="center"/>
    </xf>
    <xf numFmtId="176" fontId="11" fillId="0" borderId="1" xfId="3" applyNumberFormat="1" applyFont="1" applyBorder="1" applyAlignment="1">
      <alignment horizontal="center" vertical="center"/>
    </xf>
    <xf numFmtId="176" fontId="11" fillId="0" borderId="4" xfId="3" applyNumberFormat="1" applyFont="1" applyBorder="1" applyAlignment="1">
      <alignment vertical="center"/>
    </xf>
    <xf numFmtId="176" fontId="8" fillId="0" borderId="4" xfId="3" applyNumberFormat="1" applyFont="1" applyBorder="1" applyAlignment="1">
      <alignment vertical="center"/>
    </xf>
    <xf numFmtId="176" fontId="11" fillId="0" borderId="4" xfId="3" applyNumberFormat="1" applyFont="1" applyBorder="1" applyAlignment="1">
      <alignment horizontal="center" vertical="center"/>
    </xf>
    <xf numFmtId="176" fontId="11" fillId="0" borderId="7" xfId="3" applyNumberFormat="1" applyFont="1" applyBorder="1" applyAlignment="1">
      <alignment horizontal="center" vertical="center"/>
    </xf>
    <xf numFmtId="176" fontId="9" fillId="0" borderId="5" xfId="4" applyNumberFormat="1" applyFont="1" applyFill="1" applyBorder="1" applyAlignment="1">
      <alignment horizontal="center" vertical="center" wrapText="1"/>
    </xf>
    <xf numFmtId="176" fontId="9" fillId="0" borderId="5" xfId="4" applyNumberFormat="1" applyFont="1" applyFill="1" applyBorder="1" applyAlignment="1">
      <alignment horizontal="right" vertical="center" wrapText="1"/>
    </xf>
    <xf numFmtId="176" fontId="10" fillId="0" borderId="5" xfId="4" applyNumberFormat="1" applyFont="1" applyFill="1" applyBorder="1" applyAlignment="1">
      <alignment horizontal="center" vertical="center" wrapText="1"/>
    </xf>
    <xf numFmtId="176" fontId="9" fillId="0" borderId="19" xfId="4" applyNumberFormat="1" applyFont="1" applyFill="1" applyBorder="1" applyAlignment="1">
      <alignment horizontal="right" vertical="center" wrapText="1"/>
    </xf>
    <xf numFmtId="176" fontId="9" fillId="0" borderId="20" xfId="4" applyNumberFormat="1" applyFont="1" applyFill="1" applyBorder="1" applyAlignment="1">
      <alignment horizontal="right" vertical="center" wrapText="1"/>
    </xf>
    <xf numFmtId="176" fontId="10" fillId="0" borderId="6" xfId="4" applyNumberFormat="1" applyFont="1" applyFill="1" applyBorder="1" applyAlignment="1">
      <alignment horizontal="center" vertical="center" wrapText="1"/>
    </xf>
    <xf numFmtId="43" fontId="71" fillId="3" borderId="5" xfId="4" applyFont="1" applyFill="1" applyBorder="1" applyAlignment="1">
      <alignment horizontal="right" vertical="center"/>
    </xf>
    <xf numFmtId="4" fontId="71" fillId="3" borderId="5" xfId="5" applyNumberFormat="1" applyFont="1" applyFill="1" applyBorder="1" applyAlignment="1">
      <alignment horizontal="right" vertical="center"/>
    </xf>
    <xf numFmtId="176" fontId="9" fillId="0" borderId="16" xfId="4" applyNumberFormat="1" applyFont="1" applyFill="1" applyBorder="1" applyAlignment="1">
      <alignment horizontal="right" vertical="center" wrapText="1"/>
    </xf>
    <xf numFmtId="176" fontId="9" fillId="0" borderId="17" xfId="4" applyNumberFormat="1" applyFont="1" applyFill="1" applyBorder="1" applyAlignment="1">
      <alignment horizontal="right" vertical="center" wrapText="1"/>
    </xf>
    <xf numFmtId="176" fontId="9" fillId="0" borderId="21" xfId="4" applyNumberFormat="1" applyFont="1" applyFill="1" applyBorder="1" applyAlignment="1">
      <alignment horizontal="right" vertical="center" wrapText="1"/>
    </xf>
    <xf numFmtId="176" fontId="9" fillId="0" borderId="8" xfId="4" applyNumberFormat="1" applyFont="1" applyFill="1" applyBorder="1" applyAlignment="1">
      <alignment horizontal="right" vertical="center" wrapText="1"/>
    </xf>
    <xf numFmtId="176" fontId="10" fillId="0" borderId="8" xfId="4" applyNumberFormat="1" applyFont="1" applyFill="1" applyBorder="1" applyAlignment="1">
      <alignment horizontal="right" vertical="center" wrapText="1"/>
    </xf>
    <xf numFmtId="176" fontId="9" fillId="0" borderId="22" xfId="4" applyNumberFormat="1" applyFont="1" applyFill="1" applyBorder="1" applyAlignment="1">
      <alignment horizontal="right" vertical="center" wrapText="1"/>
    </xf>
    <xf numFmtId="176" fontId="10" fillId="0" borderId="9" xfId="4" applyNumberFormat="1" applyFont="1" applyFill="1" applyBorder="1" applyAlignment="1">
      <alignment horizontal="right" vertical="center" wrapText="1"/>
    </xf>
    <xf numFmtId="43" fontId="57" fillId="0" borderId="106" xfId="1" applyFont="1" applyBorder="1" applyAlignment="1">
      <alignment horizontal="right" vertical="center"/>
    </xf>
    <xf numFmtId="0" fontId="26" fillId="0" borderId="104" xfId="8" applyFont="1" applyBorder="1" applyAlignment="1">
      <alignment horizontal="left" vertical="center" wrapText="1"/>
    </xf>
    <xf numFmtId="0" fontId="58" fillId="0" borderId="104" xfId="8" applyFont="1" applyBorder="1" applyAlignment="1">
      <alignment horizontal="justify" vertical="center"/>
    </xf>
    <xf numFmtId="0" fontId="58" fillId="0" borderId="115" xfId="8" applyFont="1" applyBorder="1" applyAlignment="1">
      <alignment horizontal="center" vertical="center"/>
    </xf>
    <xf numFmtId="43" fontId="58" fillId="0" borderId="116" xfId="1" applyFont="1" applyFill="1" applyBorder="1" applyAlignment="1">
      <alignment horizontal="center" vertical="center" wrapText="1"/>
    </xf>
    <xf numFmtId="43" fontId="58" fillId="0" borderId="117" xfId="1" applyFont="1" applyFill="1" applyBorder="1" applyAlignment="1">
      <alignment horizontal="center" vertical="center"/>
    </xf>
    <xf numFmtId="43" fontId="59" fillId="0" borderId="105" xfId="1" applyFont="1" applyFill="1" applyBorder="1" applyAlignment="1">
      <alignment horizontal="right" vertical="center" wrapText="1"/>
    </xf>
    <xf numFmtId="43" fontId="59" fillId="0" borderId="106" xfId="1" applyFont="1" applyFill="1" applyBorder="1" applyAlignment="1">
      <alignment horizontal="center" vertical="center"/>
    </xf>
    <xf numFmtId="0" fontId="58" fillId="0" borderId="118" xfId="8" applyFont="1" applyBorder="1" applyAlignment="1">
      <alignment horizontal="center" vertical="center"/>
    </xf>
    <xf numFmtId="43" fontId="59" fillId="0" borderId="119" xfId="1" applyFont="1" applyFill="1" applyBorder="1" applyAlignment="1">
      <alignment horizontal="right" vertical="center" wrapText="1"/>
    </xf>
    <xf numFmtId="43" fontId="59" fillId="0" borderId="120" xfId="1" applyFont="1" applyFill="1" applyBorder="1" applyAlignment="1">
      <alignment horizontal="center" vertical="center"/>
    </xf>
    <xf numFmtId="10" fontId="22" fillId="0" borderId="0" xfId="2" applyNumberFormat="1" applyFont="1" applyAlignment="1"/>
    <xf numFmtId="0" fontId="33" fillId="0" borderId="0" xfId="0" applyFont="1" applyAlignment="1">
      <alignment horizontal="left" vertical="center" wrapText="1" indent="1"/>
    </xf>
    <xf numFmtId="43" fontId="57" fillId="0" borderId="0" xfId="1" applyFont="1" applyFill="1" applyBorder="1" applyAlignment="1">
      <alignment horizontal="right" vertical="center" wrapText="1"/>
    </xf>
    <xf numFmtId="0" fontId="1" fillId="0" borderId="0" xfId="8"/>
    <xf numFmtId="43" fontId="1" fillId="0" borderId="0" xfId="1" applyFont="1" applyAlignment="1"/>
    <xf numFmtId="180" fontId="1" fillId="2" borderId="0" xfId="8" applyNumberFormat="1" applyFill="1"/>
    <xf numFmtId="43" fontId="1" fillId="2" borderId="0" xfId="1" applyFont="1" applyFill="1" applyAlignment="1"/>
    <xf numFmtId="43" fontId="57" fillId="0" borderId="0" xfId="9" applyFont="1" applyBorder="1" applyAlignment="1">
      <alignment horizontal="right" vertical="center" wrapText="1"/>
    </xf>
    <xf numFmtId="43" fontId="57" fillId="0" borderId="0" xfId="1" applyFont="1" applyBorder="1" applyAlignment="1">
      <alignment horizontal="right" vertical="center" wrapText="1"/>
    </xf>
    <xf numFmtId="43" fontId="57" fillId="0" borderId="0" xfId="9" applyFont="1" applyFill="1" applyBorder="1" applyAlignment="1">
      <alignment horizontal="right" vertical="center" wrapText="1"/>
    </xf>
    <xf numFmtId="43" fontId="26" fillId="2" borderId="0" xfId="1" applyFont="1" applyFill="1" applyBorder="1" applyAlignment="1"/>
    <xf numFmtId="0" fontId="60" fillId="0" borderId="98" xfId="8" applyFont="1" applyBorder="1" applyAlignment="1">
      <alignment horizontal="center" vertical="center" wrapText="1"/>
    </xf>
    <xf numFmtId="0" fontId="60" fillId="0" borderId="99" xfId="8" applyFont="1" applyBorder="1" applyAlignment="1">
      <alignment horizontal="center" vertical="center" wrapText="1"/>
    </xf>
    <xf numFmtId="43" fontId="9" fillId="0" borderId="124" xfId="1" applyFont="1" applyBorder="1" applyAlignment="1">
      <alignment vertical="center"/>
    </xf>
    <xf numFmtId="43" fontId="9" fillId="0" borderId="125" xfId="1" applyFont="1" applyBorder="1" applyAlignment="1">
      <alignment vertical="center"/>
    </xf>
    <xf numFmtId="0" fontId="26" fillId="0" borderId="103" xfId="8" applyFont="1" applyBorder="1" applyAlignment="1">
      <alignment horizontal="center" vertical="center"/>
    </xf>
    <xf numFmtId="0" fontId="26" fillId="0" borderId="102" xfId="8" applyFont="1" applyBorder="1" applyAlignment="1">
      <alignment horizontal="center" vertical="center"/>
    </xf>
    <xf numFmtId="0" fontId="26" fillId="0" borderId="126" xfId="8" applyFont="1" applyBorder="1" applyAlignment="1">
      <alignment vertical="center" wrapText="1"/>
    </xf>
    <xf numFmtId="43" fontId="57" fillId="0" borderId="107" xfId="9" applyFont="1" applyBorder="1" applyAlignment="1">
      <alignment horizontal="right" vertical="center" wrapText="1"/>
    </xf>
    <xf numFmtId="43" fontId="57" fillId="0" borderId="0" xfId="9" applyFont="1" applyBorder="1" applyAlignment="1">
      <alignment horizontal="right" vertical="center"/>
    </xf>
    <xf numFmtId="43" fontId="57" fillId="0" borderId="0" xfId="9" applyFont="1" applyBorder="1" applyAlignment="1">
      <alignment horizontal="center" vertical="center"/>
    </xf>
    <xf numFmtId="43" fontId="57" fillId="0" borderId="0" xfId="9" applyFont="1" applyBorder="1" applyAlignment="1">
      <alignment vertical="center"/>
    </xf>
    <xf numFmtId="43" fontId="57" fillId="0" borderId="0" xfId="1" applyFont="1" applyBorder="1" applyAlignment="1">
      <alignment vertical="center"/>
    </xf>
    <xf numFmtId="43" fontId="57" fillId="0" borderId="0" xfId="9" applyFont="1" applyFill="1" applyBorder="1" applyAlignment="1">
      <alignment horizontal="center" vertical="center"/>
    </xf>
    <xf numFmtId="43" fontId="57" fillId="0" borderId="0" xfId="9" applyFont="1" applyFill="1" applyBorder="1" applyAlignment="1">
      <alignment vertical="center"/>
    </xf>
    <xf numFmtId="43" fontId="57" fillId="0" borderId="0" xfId="1" applyFont="1" applyFill="1" applyBorder="1" applyAlignment="1">
      <alignment vertical="center"/>
    </xf>
    <xf numFmtId="43" fontId="57" fillId="0" borderId="106" xfId="9" applyFont="1" applyBorder="1" applyAlignment="1">
      <alignment horizontal="right" vertical="center"/>
    </xf>
    <xf numFmtId="0" fontId="26" fillId="0" borderId="109" xfId="8" applyFont="1" applyBorder="1" applyAlignment="1">
      <alignment horizontal="center" vertical="center" wrapText="1"/>
    </xf>
    <xf numFmtId="43" fontId="57" fillId="0" borderId="111" xfId="9" applyFont="1" applyBorder="1" applyAlignment="1">
      <alignment horizontal="right" vertical="center"/>
    </xf>
    <xf numFmtId="43" fontId="57" fillId="0" borderId="99" xfId="1" applyFont="1" applyBorder="1" applyAlignment="1">
      <alignment vertical="center" wrapText="1"/>
    </xf>
    <xf numFmtId="177" fontId="8" fillId="0" borderId="0" xfId="3" applyNumberFormat="1" applyFont="1" applyAlignment="1">
      <alignment vertical="center" wrapText="1"/>
    </xf>
    <xf numFmtId="177" fontId="8" fillId="0" borderId="0" xfId="3" applyNumberFormat="1" applyFont="1" applyAlignment="1">
      <alignment vertical="center"/>
    </xf>
    <xf numFmtId="14" fontId="8" fillId="0" borderId="0" xfId="3" applyNumberFormat="1" applyFont="1" applyAlignment="1">
      <alignment vertical="center"/>
    </xf>
    <xf numFmtId="0" fontId="1" fillId="0" borderId="0" xfId="0" applyFont="1"/>
    <xf numFmtId="0" fontId="72" fillId="0" borderId="105" xfId="0" applyFont="1" applyBorder="1" applyAlignment="1">
      <alignment horizontal="center" vertical="center" wrapText="1"/>
    </xf>
    <xf numFmtId="0" fontId="72" fillId="0" borderId="104" xfId="0" applyFont="1" applyBorder="1" applyAlignment="1">
      <alignment horizontal="left" vertical="center" wrapText="1"/>
    </xf>
    <xf numFmtId="0" fontId="72" fillId="0" borderId="118" xfId="0" applyFont="1" applyBorder="1" applyAlignment="1">
      <alignment horizontal="left" vertical="center" wrapText="1" indent="1"/>
    </xf>
    <xf numFmtId="43" fontId="1" fillId="2" borderId="0" xfId="0" applyNumberFormat="1" applyFont="1" applyFill="1"/>
    <xf numFmtId="0" fontId="33" fillId="0" borderId="0" xfId="0" applyFont="1" applyAlignment="1">
      <alignment horizontal="left" vertical="top"/>
    </xf>
    <xf numFmtId="0" fontId="26" fillId="0" borderId="98" xfId="8" applyFont="1" applyBorder="1" applyAlignment="1">
      <alignment horizontal="justify" vertical="center"/>
    </xf>
    <xf numFmtId="10" fontId="57" fillId="0" borderId="99" xfId="10" applyNumberFormat="1" applyFont="1" applyBorder="1" applyAlignment="1">
      <alignment horizontal="center" vertical="center"/>
    </xf>
    <xf numFmtId="10" fontId="57" fillId="0" borderId="101" xfId="10" applyNumberFormat="1" applyFont="1" applyBorder="1" applyAlignment="1">
      <alignment horizontal="center" vertical="center"/>
    </xf>
    <xf numFmtId="43" fontId="57" fillId="0" borderId="101" xfId="1" applyFont="1" applyBorder="1" applyAlignment="1">
      <alignment horizontal="center" vertical="center"/>
    </xf>
    <xf numFmtId="0" fontId="33" fillId="0" borderId="0" xfId="0" applyFont="1" applyAlignment="1">
      <alignment vertical="center" wrapText="1"/>
    </xf>
    <xf numFmtId="0" fontId="33" fillId="0" borderId="98" xfId="0" applyFont="1" applyBorder="1" applyAlignment="1">
      <alignment horizontal="center" vertical="center" wrapText="1"/>
    </xf>
    <xf numFmtId="0" fontId="33" fillId="0" borderId="104" xfId="0" applyFont="1" applyBorder="1" applyAlignment="1">
      <alignment horizontal="center" vertical="center" wrapText="1"/>
    </xf>
    <xf numFmtId="0" fontId="33" fillId="0" borderId="99" xfId="0" applyFont="1" applyBorder="1" applyAlignment="1">
      <alignment horizontal="center" vertical="center" wrapText="1"/>
    </xf>
    <xf numFmtId="0" fontId="33" fillId="0" borderId="98" xfId="0" applyFont="1" applyBorder="1" applyAlignment="1">
      <alignment horizontal="justify" vertical="center" wrapText="1"/>
    </xf>
    <xf numFmtId="43" fontId="66" fillId="0" borderId="98" xfId="1" applyFont="1" applyBorder="1" applyAlignment="1">
      <alignment horizontal="right" vertical="center" wrapText="1"/>
    </xf>
    <xf numFmtId="43" fontId="66" fillId="0" borderId="104" xfId="1" applyFont="1" applyBorder="1" applyAlignment="1">
      <alignment vertical="center" wrapText="1"/>
    </xf>
    <xf numFmtId="43" fontId="66" fillId="0" borderId="99" xfId="1" applyFont="1" applyBorder="1" applyAlignment="1">
      <alignment horizontal="right" vertical="center" wrapText="1"/>
    </xf>
    <xf numFmtId="0" fontId="33" fillId="0" borderId="100" xfId="0" applyFont="1" applyBorder="1" applyAlignment="1">
      <alignment horizontal="left" vertical="center" wrapText="1" indent="1"/>
    </xf>
    <xf numFmtId="43" fontId="66" fillId="0" borderId="100" xfId="1" applyFont="1" applyBorder="1" applyAlignment="1">
      <alignment horizontal="right" vertical="center" wrapText="1"/>
    </xf>
    <xf numFmtId="43" fontId="66" fillId="0" borderId="109" xfId="1" applyFont="1" applyBorder="1" applyAlignment="1">
      <alignment vertical="center" wrapText="1"/>
    </xf>
    <xf numFmtId="43" fontId="66" fillId="0" borderId="101" xfId="1" applyFont="1" applyBorder="1" applyAlignment="1">
      <alignment horizontal="right" vertical="center" wrapText="1"/>
    </xf>
    <xf numFmtId="0" fontId="33" fillId="0" borderId="96" xfId="0" applyFont="1" applyBorder="1" applyAlignment="1">
      <alignment horizontal="center" vertical="center"/>
    </xf>
    <xf numFmtId="0" fontId="33" fillId="0" borderId="97" xfId="0" applyFont="1" applyBorder="1" applyAlignment="1">
      <alignment horizontal="center" vertical="center"/>
    </xf>
    <xf numFmtId="0" fontId="33" fillId="0" borderId="98" xfId="0" applyFont="1" applyBorder="1" applyAlignment="1">
      <alignment horizontal="justify" vertical="center"/>
    </xf>
    <xf numFmtId="43" fontId="66" fillId="0" borderId="98" xfId="1" applyFont="1" applyBorder="1" applyAlignment="1">
      <alignment horizontal="right" vertical="center"/>
    </xf>
    <xf numFmtId="43" fontId="66" fillId="0" borderId="99" xfId="1" applyFont="1" applyBorder="1" applyAlignment="1">
      <alignment horizontal="right" vertical="center"/>
    </xf>
    <xf numFmtId="0" fontId="33" fillId="0" borderId="100" xfId="0" applyFont="1" applyBorder="1" applyAlignment="1">
      <alignment horizontal="justify" vertical="center"/>
    </xf>
    <xf numFmtId="43" fontId="66" fillId="0" borderId="100" xfId="1" applyFont="1" applyBorder="1" applyAlignment="1">
      <alignment horizontal="right" vertical="center"/>
    </xf>
    <xf numFmtId="43" fontId="66" fillId="0" borderId="101" xfId="1" applyFont="1" applyBorder="1" applyAlignment="1">
      <alignment horizontal="right" vertical="center"/>
    </xf>
    <xf numFmtId="0" fontId="26" fillId="0" borderId="96" xfId="0" applyFont="1" applyBorder="1" applyAlignment="1">
      <alignment horizontal="center" vertical="center" wrapText="1"/>
    </xf>
    <xf numFmtId="0" fontId="26" fillId="0" borderId="97" xfId="0" applyFont="1" applyBorder="1" applyAlignment="1">
      <alignment horizontal="center" vertical="center" wrapText="1"/>
    </xf>
    <xf numFmtId="0" fontId="26" fillId="0" borderId="98" xfId="0" applyFont="1" applyBorder="1" applyAlignment="1">
      <alignment vertical="center" wrapText="1"/>
    </xf>
    <xf numFmtId="4" fontId="57" fillId="0" borderId="98" xfId="0" applyNumberFormat="1" applyFont="1" applyBorder="1" applyAlignment="1">
      <alignment horizontal="right" vertical="center" wrapText="1"/>
    </xf>
    <xf numFmtId="0" fontId="26" fillId="0" borderId="100" xfId="0" applyFont="1" applyBorder="1" applyAlignment="1">
      <alignment horizontal="center" vertical="center" wrapText="1"/>
    </xf>
    <xf numFmtId="4" fontId="57" fillId="0" borderId="100" xfId="0" applyNumberFormat="1" applyFont="1" applyBorder="1" applyAlignment="1">
      <alignment horizontal="right" vertical="center" wrapText="1"/>
    </xf>
    <xf numFmtId="4" fontId="57" fillId="0" borderId="101" xfId="0" applyNumberFormat="1" applyFont="1" applyBorder="1" applyAlignment="1">
      <alignment horizontal="right" vertical="center" wrapText="1"/>
    </xf>
    <xf numFmtId="43" fontId="26" fillId="0" borderId="116" xfId="1" applyFont="1" applyFill="1" applyBorder="1" applyAlignment="1">
      <alignment horizontal="center" vertical="center" wrapText="1"/>
    </xf>
    <xf numFmtId="43" fontId="26" fillId="0" borderId="117" xfId="1" applyFont="1" applyFill="1" applyBorder="1" applyAlignment="1">
      <alignment horizontal="center" vertical="center"/>
    </xf>
    <xf numFmtId="0" fontId="26" fillId="0" borderId="104" xfId="8" applyFont="1" applyBorder="1" applyAlignment="1">
      <alignment horizontal="justify" vertical="center"/>
    </xf>
    <xf numFmtId="43" fontId="57" fillId="0" borderId="105" xfId="1" applyFont="1" applyFill="1" applyBorder="1" applyAlignment="1">
      <alignment horizontal="right" vertical="center" wrapText="1"/>
    </xf>
    <xf numFmtId="43" fontId="57" fillId="0" borderId="106" xfId="1" applyFont="1" applyFill="1" applyBorder="1" applyAlignment="1">
      <alignment horizontal="center" vertical="center"/>
    </xf>
    <xf numFmtId="43" fontId="57" fillId="0" borderId="119" xfId="1" applyFont="1" applyFill="1" applyBorder="1" applyAlignment="1">
      <alignment horizontal="right" vertical="center" wrapText="1"/>
    </xf>
    <xf numFmtId="43" fontId="57" fillId="0" borderId="120" xfId="1" applyFont="1" applyFill="1" applyBorder="1" applyAlignment="1">
      <alignment horizontal="center" vertical="center"/>
    </xf>
    <xf numFmtId="0" fontId="26" fillId="0" borderId="0" xfId="8" applyFont="1" applyAlignment="1">
      <alignment horizontal="justify" vertical="center"/>
    </xf>
    <xf numFmtId="43" fontId="57" fillId="0" borderId="0" xfId="1" applyFont="1" applyFill="1" applyBorder="1" applyAlignment="1">
      <alignment horizontal="center" vertical="center"/>
    </xf>
    <xf numFmtId="4" fontId="26" fillId="0" borderId="0" xfId="0" applyNumberFormat="1" applyFont="1" applyAlignment="1">
      <alignment horizontal="center" vertical="center" wrapText="1"/>
    </xf>
    <xf numFmtId="176" fontId="3" fillId="0" borderId="0" xfId="3" applyNumberFormat="1" applyFont="1" applyAlignment="1">
      <alignment horizontal="center" vertical="center"/>
    </xf>
    <xf numFmtId="177" fontId="67" fillId="0" borderId="0" xfId="3" applyNumberFormat="1" applyFont="1" applyAlignment="1">
      <alignment horizontal="center" vertical="center"/>
    </xf>
    <xf numFmtId="176" fontId="17" fillId="0" borderId="0" xfId="3" applyNumberFormat="1" applyFont="1" applyAlignment="1">
      <alignment horizontal="left" vertical="center" wrapText="1"/>
    </xf>
    <xf numFmtId="177" fontId="16" fillId="0" borderId="0" xfId="3" applyNumberFormat="1" applyFont="1" applyAlignment="1">
      <alignment horizontal="center" vertical="center"/>
    </xf>
    <xf numFmtId="177" fontId="13" fillId="0" borderId="0" xfId="3" applyNumberFormat="1" applyFont="1" applyAlignment="1">
      <alignment horizontal="center" vertical="center"/>
    </xf>
    <xf numFmtId="176" fontId="17" fillId="0" borderId="0" xfId="3" applyNumberFormat="1" applyFont="1" applyAlignment="1">
      <alignment horizontal="left" vertical="center" shrinkToFit="1"/>
    </xf>
    <xf numFmtId="176" fontId="9" fillId="0" borderId="0" xfId="3" applyNumberFormat="1" applyFont="1" applyAlignment="1">
      <alignment horizontal="left" vertical="center" shrinkToFit="1"/>
    </xf>
    <xf numFmtId="176" fontId="10" fillId="0" borderId="0" xfId="3" applyNumberFormat="1" applyFont="1" applyAlignment="1">
      <alignment horizontal="left" vertical="center" wrapText="1" shrinkToFit="1"/>
    </xf>
    <xf numFmtId="176" fontId="3" fillId="0" borderId="0" xfId="5" applyNumberFormat="1" applyFont="1" applyAlignment="1">
      <alignment horizontal="center" vertical="center"/>
    </xf>
    <xf numFmtId="176" fontId="20" fillId="0" borderId="0" xfId="5" applyNumberFormat="1" applyFont="1" applyAlignment="1">
      <alignment horizontal="center" vertical="center"/>
    </xf>
    <xf numFmtId="176" fontId="56" fillId="0" borderId="0" xfId="5" applyNumberFormat="1" applyFont="1" applyAlignment="1">
      <alignment horizontal="center" vertical="center"/>
    </xf>
    <xf numFmtId="177" fontId="67" fillId="0" borderId="0" xfId="5" applyNumberFormat="1" applyFont="1" applyAlignment="1">
      <alignment horizontal="center" vertical="center"/>
    </xf>
    <xf numFmtId="176" fontId="11" fillId="0" borderId="1" xfId="5" applyNumberFormat="1" applyFont="1" applyBorder="1" applyAlignment="1">
      <alignment horizontal="center" vertical="center"/>
    </xf>
    <xf numFmtId="176" fontId="11" fillId="0" borderId="4" xfId="5" applyNumberFormat="1" applyFont="1" applyBorder="1" applyAlignment="1">
      <alignment horizontal="center" vertical="center"/>
    </xf>
    <xf numFmtId="176" fontId="11" fillId="0" borderId="2" xfId="5" applyNumberFormat="1" applyFont="1" applyBorder="1" applyAlignment="1">
      <alignment horizontal="center" vertical="center"/>
    </xf>
    <xf numFmtId="176" fontId="11" fillId="0" borderId="14" xfId="5" applyNumberFormat="1" applyFont="1" applyBorder="1" applyAlignment="1">
      <alignment horizontal="center" vertical="center"/>
    </xf>
    <xf numFmtId="176" fontId="11" fillId="0" borderId="15" xfId="5" applyNumberFormat="1" applyFont="1" applyBorder="1" applyAlignment="1">
      <alignment horizontal="center" vertical="center"/>
    </xf>
    <xf numFmtId="176" fontId="11" fillId="0" borderId="3" xfId="5" applyNumberFormat="1" applyFont="1" applyBorder="1" applyAlignment="1">
      <alignment horizontal="center" vertical="center"/>
    </xf>
    <xf numFmtId="176" fontId="11" fillId="0" borderId="5" xfId="5" applyNumberFormat="1" applyFont="1" applyBorder="1" applyAlignment="1">
      <alignment horizontal="center" vertical="center" wrapText="1" shrinkToFit="1"/>
    </xf>
    <xf numFmtId="176" fontId="11" fillId="0" borderId="17" xfId="5" applyNumberFormat="1" applyFont="1" applyBorder="1" applyAlignment="1">
      <alignment horizontal="center" vertical="center" wrapText="1" shrinkToFit="1"/>
    </xf>
    <xf numFmtId="176" fontId="11" fillId="0" borderId="13" xfId="5" applyNumberFormat="1" applyFont="1" applyBorder="1" applyAlignment="1">
      <alignment horizontal="center" vertical="center" wrapText="1" shrinkToFit="1"/>
    </xf>
    <xf numFmtId="176" fontId="11" fillId="0" borderId="6" xfId="5" applyNumberFormat="1" applyFont="1" applyBorder="1" applyAlignment="1">
      <alignment horizontal="center" vertical="center" wrapText="1"/>
    </xf>
    <xf numFmtId="176" fontId="11" fillId="0" borderId="0" xfId="5" applyNumberFormat="1" applyFont="1" applyAlignment="1">
      <alignment horizontal="left" vertical="center"/>
    </xf>
    <xf numFmtId="176" fontId="11" fillId="0" borderId="5" xfId="5" applyNumberFormat="1" applyFont="1" applyBorder="1" applyAlignment="1">
      <alignment horizontal="center" vertical="center" wrapText="1"/>
    </xf>
    <xf numFmtId="176" fontId="11" fillId="0" borderId="16" xfId="5" applyNumberFormat="1" applyFont="1" applyBorder="1" applyAlignment="1">
      <alignment horizontal="center" vertical="center" wrapText="1" shrinkToFit="1"/>
    </xf>
    <xf numFmtId="176" fontId="11" fillId="0" borderId="18" xfId="5" applyNumberFormat="1" applyFont="1" applyBorder="1" applyAlignment="1">
      <alignment horizontal="center" vertical="center" wrapText="1" shrinkToFit="1"/>
    </xf>
    <xf numFmtId="0" fontId="72" fillId="0" borderId="115" xfId="0" applyFont="1" applyBorder="1" applyAlignment="1">
      <alignment horizontal="left" vertical="center" wrapText="1" indent="1"/>
    </xf>
    <xf numFmtId="0" fontId="72" fillId="0" borderId="104" xfId="0" applyFont="1" applyBorder="1" applyAlignment="1">
      <alignment horizontal="left" vertical="center" wrapText="1" indent="1"/>
    </xf>
    <xf numFmtId="0" fontId="72" fillId="0" borderId="105" xfId="0" applyFont="1" applyBorder="1" applyAlignment="1">
      <alignment horizontal="center" vertical="center" wrapText="1"/>
    </xf>
    <xf numFmtId="0" fontId="72" fillId="0" borderId="116" xfId="0" applyFont="1" applyBorder="1" applyAlignment="1">
      <alignment horizontal="center" vertical="center" wrapText="1"/>
    </xf>
    <xf numFmtId="0" fontId="72" fillId="0" borderId="117" xfId="0" applyFont="1" applyBorder="1" applyAlignment="1">
      <alignment horizontal="center" vertical="center" wrapText="1"/>
    </xf>
    <xf numFmtId="0" fontId="72" fillId="0" borderId="106" xfId="0" applyFont="1" applyBorder="1" applyAlignment="1">
      <alignment horizontal="center" vertical="center" wrapText="1"/>
    </xf>
    <xf numFmtId="0" fontId="26" fillId="0" borderId="112" xfId="8" applyFont="1" applyBorder="1" applyAlignment="1">
      <alignment horizontal="center" vertical="center" wrapText="1"/>
    </xf>
    <xf numFmtId="0" fontId="26" fillId="0" borderId="98" xfId="8" applyFont="1" applyBorder="1" applyAlignment="1">
      <alignment horizontal="center" vertical="center" wrapText="1"/>
    </xf>
    <xf numFmtId="0" fontId="26" fillId="0" borderId="103" xfId="8" applyFont="1" applyBorder="1" applyAlignment="1">
      <alignment horizontal="center" vertical="center"/>
    </xf>
    <xf numFmtId="0" fontId="26" fillId="0" borderId="96" xfId="8" applyFont="1" applyBorder="1" applyAlignment="1">
      <alignment horizontal="center" vertical="center"/>
    </xf>
    <xf numFmtId="0" fontId="26" fillId="0" borderId="97" xfId="8" applyFont="1" applyBorder="1" applyAlignment="1">
      <alignment horizontal="center" vertical="center"/>
    </xf>
    <xf numFmtId="0" fontId="26" fillId="0" borderId="112" xfId="8" applyFont="1" applyBorder="1" applyAlignment="1">
      <alignment horizontal="center" vertical="center"/>
    </xf>
    <xf numFmtId="0" fontId="26" fillId="0" borderId="98" xfId="8" applyFont="1" applyBorder="1" applyAlignment="1">
      <alignment horizontal="center" vertical="center"/>
    </xf>
    <xf numFmtId="0" fontId="26" fillId="0" borderId="103" xfId="8" applyFont="1" applyBorder="1" applyAlignment="1">
      <alignment horizontal="center" vertical="center" wrapText="1"/>
    </xf>
    <xf numFmtId="0" fontId="26" fillId="0" borderId="97" xfId="8" applyFont="1" applyBorder="1" applyAlignment="1">
      <alignment horizontal="center" vertical="center" wrapText="1"/>
    </xf>
    <xf numFmtId="0" fontId="33" fillId="0" borderId="112" xfId="0" applyFont="1" applyBorder="1" applyAlignment="1">
      <alignment horizontal="left" vertical="center" wrapText="1" indent="1"/>
    </xf>
    <xf numFmtId="0" fontId="33" fillId="0" borderId="98" xfId="0" applyFont="1" applyBorder="1" applyAlignment="1">
      <alignment horizontal="left" vertical="center" wrapText="1" indent="1"/>
    </xf>
    <xf numFmtId="0" fontId="33" fillId="0" borderId="103" xfId="0" applyFont="1" applyBorder="1" applyAlignment="1">
      <alignment horizontal="center" vertical="center" wrapText="1"/>
    </xf>
    <xf numFmtId="0" fontId="33" fillId="0" borderId="97" xfId="0" applyFont="1" applyBorder="1" applyAlignment="1">
      <alignment horizontal="center" vertical="center" wrapText="1"/>
    </xf>
    <xf numFmtId="0" fontId="26" fillId="0" borderId="104" xfId="8" applyFont="1" applyBorder="1" applyAlignment="1">
      <alignment horizontal="center" vertical="center"/>
    </xf>
    <xf numFmtId="0" fontId="26" fillId="0" borderId="102" xfId="8" applyFont="1" applyBorder="1" applyAlignment="1">
      <alignment horizontal="center" vertical="center"/>
    </xf>
    <xf numFmtId="0" fontId="26" fillId="0" borderId="105" xfId="8" applyFont="1" applyBorder="1" applyAlignment="1">
      <alignment horizontal="center" vertical="center"/>
    </xf>
    <xf numFmtId="0" fontId="26" fillId="0" borderId="107" xfId="8" applyFont="1" applyBorder="1" applyAlignment="1">
      <alignment horizontal="center" vertical="center"/>
    </xf>
    <xf numFmtId="0" fontId="26" fillId="0" borderId="113" xfId="8" applyFont="1" applyBorder="1" applyAlignment="1">
      <alignment horizontal="center" vertical="center"/>
    </xf>
    <xf numFmtId="43" fontId="26" fillId="0" borderId="108" xfId="1" applyFont="1" applyBorder="1" applyAlignment="1">
      <alignment horizontal="center" vertical="center"/>
    </xf>
    <xf numFmtId="43" fontId="26" fillId="0" borderId="114" xfId="1" applyFont="1" applyBorder="1" applyAlignment="1">
      <alignment horizontal="center" vertical="center"/>
    </xf>
    <xf numFmtId="0" fontId="63" fillId="0" borderId="112" xfId="0" applyFont="1" applyBorder="1" applyAlignment="1">
      <alignment horizontal="left" vertical="center" wrapText="1" indent="1"/>
    </xf>
    <xf numFmtId="0" fontId="63" fillId="0" borderId="98" xfId="0" applyFont="1" applyBorder="1" applyAlignment="1">
      <alignment horizontal="left" vertical="center" wrapText="1" indent="1"/>
    </xf>
    <xf numFmtId="0" fontId="63" fillId="0" borderId="103" xfId="0" applyFont="1" applyBorder="1" applyAlignment="1">
      <alignment horizontal="center" vertical="center" wrapText="1"/>
    </xf>
    <xf numFmtId="0" fontId="63" fillId="0" borderId="97" xfId="0" applyFont="1" applyBorder="1" applyAlignment="1">
      <alignment horizontal="center" vertical="center" wrapText="1"/>
    </xf>
    <xf numFmtId="0" fontId="60" fillId="0" borderId="112" xfId="8" applyFont="1" applyBorder="1" applyAlignment="1">
      <alignment horizontal="center" vertical="center" wrapText="1"/>
    </xf>
    <xf numFmtId="0" fontId="60" fillId="0" borderId="98" xfId="8" applyFont="1" applyBorder="1" applyAlignment="1">
      <alignment horizontal="center" vertical="center" wrapText="1"/>
    </xf>
    <xf numFmtId="0" fontId="60" fillId="0" borderId="103" xfId="8" applyFont="1" applyBorder="1" applyAlignment="1">
      <alignment horizontal="center" vertical="center"/>
    </xf>
    <xf numFmtId="0" fontId="60" fillId="0" borderId="96" xfId="8" applyFont="1" applyBorder="1" applyAlignment="1">
      <alignment horizontal="center" vertical="center"/>
    </xf>
    <xf numFmtId="0" fontId="60" fillId="0" borderId="97" xfId="8" applyFont="1" applyBorder="1" applyAlignment="1">
      <alignment horizontal="center" vertical="center"/>
    </xf>
    <xf numFmtId="0" fontId="26" fillId="0" borderId="123" xfId="8" applyFont="1" applyBorder="1" applyAlignment="1">
      <alignment horizontal="center" vertical="center" wrapText="1"/>
    </xf>
    <xf numFmtId="0" fontId="26" fillId="0" borderId="121" xfId="8" applyFont="1" applyBorder="1" applyAlignment="1">
      <alignment horizontal="center" vertical="center"/>
    </xf>
    <xf numFmtId="0" fontId="26" fillId="0" borderId="122" xfId="8" applyFont="1" applyBorder="1" applyAlignment="1">
      <alignment horizontal="center" vertical="center"/>
    </xf>
    <xf numFmtId="0" fontId="8" fillId="6" borderId="5" xfId="5" applyFont="1" applyFill="1" applyBorder="1" applyAlignment="1">
      <alignment horizontal="center" vertical="center"/>
    </xf>
    <xf numFmtId="43" fontId="41" fillId="6" borderId="17" xfId="4" applyFont="1" applyFill="1" applyBorder="1" applyAlignment="1">
      <alignment horizontal="center" vertical="center"/>
    </xf>
    <xf numFmtId="43" fontId="43" fillId="6" borderId="13" xfId="4" applyFont="1" applyFill="1" applyBorder="1" applyAlignment="1">
      <alignment horizontal="center" vertical="center"/>
    </xf>
    <xf numFmtId="43" fontId="41" fillId="6" borderId="13" xfId="4" applyFont="1" applyFill="1" applyBorder="1" applyAlignment="1">
      <alignment horizontal="center" vertical="center"/>
    </xf>
    <xf numFmtId="43" fontId="42" fillId="7" borderId="17" xfId="4" applyFont="1" applyFill="1" applyBorder="1" applyAlignment="1">
      <alignment horizontal="center" vertical="center"/>
    </xf>
    <xf numFmtId="43" fontId="42" fillId="7" borderId="13" xfId="4" applyFont="1" applyFill="1" applyBorder="1" applyAlignment="1">
      <alignment horizontal="center" vertical="center"/>
    </xf>
    <xf numFmtId="43" fontId="41" fillId="6" borderId="17" xfId="4" applyFont="1" applyFill="1" applyBorder="1" applyAlignment="1">
      <alignment horizontal="center" vertical="center" wrapText="1"/>
    </xf>
    <xf numFmtId="43" fontId="43" fillId="6" borderId="13" xfId="4" applyFont="1" applyFill="1" applyBorder="1" applyAlignment="1">
      <alignment horizontal="center" vertical="center" wrapText="1"/>
    </xf>
    <xf numFmtId="43" fontId="8" fillId="6" borderId="21" xfId="4" applyFont="1" applyFill="1" applyBorder="1" applyAlignment="1">
      <alignment horizontal="center" vertical="center"/>
    </xf>
    <xf numFmtId="43" fontId="8" fillId="6" borderId="23" xfId="4" applyFont="1" applyFill="1" applyBorder="1" applyAlignment="1">
      <alignment horizontal="center" vertical="center"/>
    </xf>
    <xf numFmtId="43" fontId="10" fillId="8" borderId="17" xfId="4" applyFont="1" applyFill="1" applyBorder="1" applyAlignment="1" applyProtection="1">
      <alignment horizontal="center" vertical="center"/>
      <protection locked="0"/>
    </xf>
    <xf numFmtId="43" fontId="10" fillId="8" borderId="25" xfId="4" applyFont="1" applyFill="1" applyBorder="1" applyAlignment="1" applyProtection="1">
      <alignment horizontal="center" vertical="center"/>
      <protection locked="0"/>
    </xf>
    <xf numFmtId="43" fontId="10" fillId="8" borderId="13" xfId="4" applyFont="1" applyFill="1" applyBorder="1" applyAlignment="1" applyProtection="1">
      <alignment horizontal="center" vertical="center"/>
      <protection locked="0"/>
    </xf>
    <xf numFmtId="180" fontId="10" fillId="0" borderId="21" xfId="4" applyNumberFormat="1" applyFont="1" applyBorder="1" applyAlignment="1">
      <alignment horizontal="center" vertical="center"/>
    </xf>
    <xf numFmtId="180" fontId="10" fillId="0" borderId="23" xfId="4" applyNumberFormat="1" applyFont="1" applyBorder="1" applyAlignment="1">
      <alignment horizontal="center" vertical="center"/>
    </xf>
    <xf numFmtId="180" fontId="10" fillId="0" borderId="27" xfId="4" applyNumberFormat="1" applyFont="1" applyBorder="1" applyAlignment="1">
      <alignment horizontal="center" vertical="center"/>
    </xf>
    <xf numFmtId="180" fontId="10" fillId="0" borderId="28" xfId="4" applyNumberFormat="1" applyFont="1" applyBorder="1" applyAlignment="1">
      <alignment horizontal="center" vertical="center"/>
    </xf>
    <xf numFmtId="180" fontId="10" fillId="0" borderId="5" xfId="4" applyNumberFormat="1" applyFont="1" applyBorder="1" applyAlignment="1">
      <alignment horizontal="center" vertical="center"/>
    </xf>
    <xf numFmtId="180" fontId="10" fillId="0" borderId="20" xfId="4" applyNumberFormat="1" applyFont="1" applyBorder="1" applyAlignment="1">
      <alignment horizontal="center" vertical="center"/>
    </xf>
    <xf numFmtId="180" fontId="10" fillId="0" borderId="26" xfId="4" applyNumberFormat="1" applyFont="1" applyBorder="1" applyAlignment="1">
      <alignment horizontal="center" vertical="center"/>
    </xf>
    <xf numFmtId="180" fontId="10" fillId="0" borderId="19" xfId="4" applyNumberFormat="1" applyFont="1" applyBorder="1" applyAlignment="1">
      <alignment horizontal="center" vertical="center"/>
    </xf>
    <xf numFmtId="43" fontId="8" fillId="0" borderId="5" xfId="4" applyFont="1" applyBorder="1" applyAlignment="1">
      <alignment horizontal="center" vertical="center" wrapText="1"/>
    </xf>
    <xf numFmtId="43" fontId="8" fillId="0" borderId="20" xfId="4" applyFont="1" applyBorder="1" applyAlignment="1">
      <alignment horizontal="center" vertical="center" wrapText="1"/>
    </xf>
    <xf numFmtId="43" fontId="8" fillId="6" borderId="19" xfId="4" applyFont="1" applyFill="1" applyBorder="1" applyAlignment="1">
      <alignment horizontal="center" vertical="center"/>
    </xf>
    <xf numFmtId="43" fontId="9" fillId="6" borderId="5" xfId="4" applyFont="1" applyFill="1" applyBorder="1" applyAlignment="1">
      <alignment horizontal="center" vertical="center"/>
    </xf>
    <xf numFmtId="43" fontId="8" fillId="6" borderId="5" xfId="4" applyFont="1" applyFill="1" applyBorder="1" applyAlignment="1">
      <alignment horizontal="center" vertical="center"/>
    </xf>
    <xf numFmtId="180" fontId="10" fillId="0" borderId="17" xfId="4" applyNumberFormat="1" applyFont="1" applyBorder="1" applyAlignment="1">
      <alignment horizontal="center" vertical="center"/>
    </xf>
    <xf numFmtId="180" fontId="10" fillId="0" borderId="13" xfId="4" applyNumberFormat="1" applyFont="1" applyBorder="1" applyAlignment="1">
      <alignment horizontal="center" vertical="center"/>
    </xf>
    <xf numFmtId="44" fontId="22" fillId="0" borderId="1" xfId="0" applyNumberFormat="1" applyFont="1" applyBorder="1" applyAlignment="1" applyProtection="1">
      <alignment horizontal="center" vertical="center"/>
      <protection hidden="1"/>
    </xf>
    <xf numFmtId="44" fontId="22" fillId="0" borderId="4" xfId="0" applyNumberFormat="1" applyFont="1" applyBorder="1" applyAlignment="1" applyProtection="1">
      <alignment horizontal="center" vertical="center"/>
      <protection hidden="1"/>
    </xf>
    <xf numFmtId="44" fontId="22" fillId="0" borderId="2" xfId="0" applyNumberFormat="1" applyFont="1" applyBorder="1" applyAlignment="1">
      <alignment horizontal="center" vertical="center"/>
    </xf>
    <xf numFmtId="44" fontId="22" fillId="0" borderId="5" xfId="0" applyNumberFormat="1" applyFont="1" applyBorder="1" applyAlignment="1">
      <alignment vertical="center"/>
    </xf>
    <xf numFmtId="44" fontId="22" fillId="0" borderId="2" xfId="0" applyNumberFormat="1" applyFont="1" applyBorder="1" applyAlignment="1" applyProtection="1">
      <alignment horizontal="center" vertical="center"/>
      <protection hidden="1"/>
    </xf>
    <xf numFmtId="44" fontId="22" fillId="0" borderId="5" xfId="0" applyNumberFormat="1" applyFont="1" applyBorder="1" applyAlignment="1" applyProtection="1">
      <alignment horizontal="center" vertical="center"/>
      <protection hidden="1"/>
    </xf>
    <xf numFmtId="44" fontId="22" fillId="0" borderId="3" xfId="0" applyNumberFormat="1" applyFont="1" applyBorder="1" applyAlignment="1" applyProtection="1">
      <alignment horizontal="center" vertical="center"/>
      <protection hidden="1"/>
    </xf>
    <xf numFmtId="44" fontId="22" fillId="0" borderId="6" xfId="0" applyNumberFormat="1" applyFont="1" applyBorder="1" applyAlignment="1" applyProtection="1">
      <alignment horizontal="center" vertical="center"/>
      <protection hidden="1"/>
    </xf>
  </cellXfs>
  <cellStyles count="11">
    <cellStyle name="百分比" xfId="2" builtinId="5"/>
    <cellStyle name="百分比 2" xfId="10" xr:uid="{B37CA70A-85DD-4ACB-AA92-F755210977A3}"/>
    <cellStyle name="常规" xfId="0" builtinId="0"/>
    <cellStyle name="常规 10" xfId="7" xr:uid="{A2F4729E-08C4-4E7B-9FF1-0FD5C49C6CBF}"/>
    <cellStyle name="常规 2" xfId="5" xr:uid="{D6B1FE2A-A297-4D9A-8B44-9B06DC064172}"/>
    <cellStyle name="常规 3" xfId="8" xr:uid="{33F250B2-9812-4D3B-B428-1CCF2D3DE2B3}"/>
    <cellStyle name="常规_模拟报表(第二版)" xfId="3" xr:uid="{256E14EC-A97D-4145-8929-81EB071E20DE}"/>
    <cellStyle name="千位分隔" xfId="1" builtinId="3"/>
    <cellStyle name="千位分隔 2" xfId="4" xr:uid="{7F52D3FF-3669-4B9D-9414-6D56D239A7D2}"/>
    <cellStyle name="千位分隔 3" xfId="9" xr:uid="{1DC5B723-FAD6-47CA-9E50-6CCC9649B557}"/>
    <cellStyle name="千位分隔_模拟报表(第二版)" xfId="6" xr:uid="{2E564546-CCE6-4413-A8C9-49622D96F684}"/>
  </cellStyles>
  <dxfs count="14">
    <dxf>
      <font>
        <color rgb="FF9C0006"/>
      </font>
      <fill>
        <patternFill>
          <bgColor rgb="FFFFC7CE"/>
        </patternFill>
      </fill>
    </dxf>
    <dxf>
      <font>
        <color rgb="FF9C0006"/>
      </font>
      <fill>
        <patternFill>
          <bgColor rgb="FFFFC7CE"/>
        </patternFill>
      </fill>
    </dxf>
    <dxf>
      <fill>
        <patternFill patternType="solid">
          <bgColor indexed="47"/>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7"/>
        </patternFill>
      </fill>
    </dxf>
    <dxf>
      <fill>
        <patternFill patternType="solid">
          <bgColor indexed="10"/>
        </patternFill>
      </fill>
    </dxf>
    <dxf>
      <fill>
        <patternFill patternType="solid">
          <bgColor indexed="47"/>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7"/>
        </patternFill>
      </fill>
    </dxf>
    <dxf>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ministrator\Desktop\&#21508;&#31185;&#30446;&#24213;&#31295;\43&#22914;&#20309;&#21046;&#20316;&#19968;&#24352;&#35797;&#31639;&#24179;&#34913;&#34920;\&#26696;&#20363;.xlsx" TargetMode="External"/><Relationship Id="rId1" Type="http://schemas.openxmlformats.org/officeDocument/2006/relationships/externalLinkPath" Target="&#26696;&#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科目余额表"/>
      <sheetName val="序时账"/>
      <sheetName val="Sheet2"/>
      <sheetName val="资产负债表"/>
      <sheetName val="利润表"/>
    </sheetNames>
    <sheetDataSet>
      <sheetData sheetId="0">
        <row r="2">
          <cell r="C2">
            <v>1238579.3700000001</v>
          </cell>
          <cell r="G2">
            <v>0</v>
          </cell>
        </row>
        <row r="3">
          <cell r="C3">
            <v>31252870.810000002</v>
          </cell>
          <cell r="G3">
            <v>14253404.689999999</v>
          </cell>
        </row>
        <row r="5">
          <cell r="C5">
            <v>298832.8</v>
          </cell>
          <cell r="G5">
            <v>308778.19</v>
          </cell>
        </row>
        <row r="42">
          <cell r="C42">
            <v>416750.74</v>
          </cell>
          <cell r="G42">
            <v>265627.88</v>
          </cell>
        </row>
        <row r="50">
          <cell r="C50">
            <v>1385660.29</v>
          </cell>
          <cell r="G50">
            <v>2017176.42</v>
          </cell>
        </row>
        <row r="52">
          <cell r="D52">
            <v>-100344.15999999999</v>
          </cell>
          <cell r="H52">
            <v>3213620.9</v>
          </cell>
        </row>
        <row r="82">
          <cell r="D82">
            <v>3587916.64</v>
          </cell>
          <cell r="H82">
            <v>2815347.85</v>
          </cell>
        </row>
        <row r="84">
          <cell r="D84">
            <v>1217565.3</v>
          </cell>
          <cell r="H84">
            <v>277376.33</v>
          </cell>
        </row>
        <row r="94">
          <cell r="D94">
            <v>1920730</v>
          </cell>
          <cell r="H94">
            <v>-1680910</v>
          </cell>
        </row>
        <row r="104">
          <cell r="D104">
            <v>8711967.8100000005</v>
          </cell>
          <cell r="H104">
            <v>4461484.3</v>
          </cell>
        </row>
        <row r="105">
          <cell r="H105">
            <v>3215118.48</v>
          </cell>
        </row>
        <row r="108">
          <cell r="D108">
            <v>20194490.260000002</v>
          </cell>
          <cell r="H108">
            <v>4542949.32</v>
          </cell>
        </row>
        <row r="112">
          <cell r="E112">
            <v>196552556.34</v>
          </cell>
        </row>
        <row r="113">
          <cell r="E113">
            <v>1222117.1900000002</v>
          </cell>
        </row>
        <row r="114">
          <cell r="E114">
            <v>45218106.43</v>
          </cell>
        </row>
        <row r="115">
          <cell r="E115">
            <v>202565.93000000002</v>
          </cell>
        </row>
        <row r="137">
          <cell r="E137">
            <v>16760259.67</v>
          </cell>
        </row>
        <row r="150">
          <cell r="E150">
            <v>35000</v>
          </cell>
        </row>
        <row r="151">
          <cell r="E151">
            <v>1523737.5999999999</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9"/>
  <sheetViews>
    <sheetView view="pageBreakPreview" zoomScaleNormal="100" zoomScaleSheetLayoutView="100" workbookViewId="0">
      <selection activeCell="D11" sqref="D11"/>
    </sheetView>
  </sheetViews>
  <sheetFormatPr defaultRowHeight="14.25"/>
  <cols>
    <col min="1" max="1" width="50.625" customWidth="1"/>
    <col min="2" max="2" width="17.25" hidden="1" customWidth="1"/>
    <col min="3" max="4" width="20.625" customWidth="1"/>
    <col min="5" max="5" width="17.375" customWidth="1"/>
    <col min="6" max="6" width="16.25" customWidth="1"/>
  </cols>
  <sheetData>
    <row r="1" spans="1:7" ht="30" customHeight="1">
      <c r="A1" s="708" t="s">
        <v>1025</v>
      </c>
      <c r="B1" s="708"/>
      <c r="C1" s="708"/>
      <c r="D1" s="708"/>
      <c r="E1" s="1" t="s">
        <v>0</v>
      </c>
      <c r="F1" s="2">
        <f>C47-'资产负债表（续）'!C57</f>
        <v>0</v>
      </c>
      <c r="G1" s="2">
        <f>D47-'资产负债表（续）'!D57</f>
        <v>0</v>
      </c>
    </row>
    <row r="2" spans="1:7" ht="18" customHeight="1">
      <c r="A2" s="709">
        <v>44926</v>
      </c>
      <c r="B2" s="709"/>
      <c r="C2" s="709"/>
      <c r="D2" s="709"/>
      <c r="E2" s="3"/>
      <c r="F2" s="4"/>
      <c r="G2" s="3"/>
    </row>
    <row r="3" spans="1:7" ht="18" customHeight="1" thickBot="1">
      <c r="A3" s="5" t="s">
        <v>999</v>
      </c>
      <c r="B3" s="658"/>
      <c r="C3" s="658"/>
      <c r="D3" s="596" t="s">
        <v>969</v>
      </c>
      <c r="E3" s="6"/>
      <c r="F3" s="7"/>
      <c r="G3" s="6"/>
    </row>
    <row r="4" spans="1:7" ht="18" customHeight="1">
      <c r="A4" s="597" t="s">
        <v>16</v>
      </c>
      <c r="B4" s="61" t="s">
        <v>970</v>
      </c>
      <c r="C4" s="591" t="s">
        <v>1</v>
      </c>
      <c r="D4" s="592" t="s">
        <v>2</v>
      </c>
      <c r="E4" s="8"/>
      <c r="F4" s="8"/>
      <c r="G4" s="9"/>
    </row>
    <row r="5" spans="1:7" ht="18" customHeight="1">
      <c r="A5" s="598" t="s">
        <v>206</v>
      </c>
      <c r="B5" s="10"/>
      <c r="C5" s="10"/>
      <c r="D5" s="11"/>
      <c r="E5" s="12"/>
      <c r="F5" s="12"/>
      <c r="G5" s="13"/>
    </row>
    <row r="6" spans="1:7" ht="18" customHeight="1">
      <c r="A6" s="599" t="s">
        <v>1033</v>
      </c>
      <c r="B6" s="10"/>
      <c r="C6" s="14">
        <f>'TB-本期'!AC7</f>
        <v>14253404.689999999</v>
      </c>
      <c r="D6" s="15">
        <f>'TB-上期'!AC7</f>
        <v>32491450.180000003</v>
      </c>
      <c r="E6" s="12"/>
      <c r="F6" s="12"/>
      <c r="G6" s="13"/>
    </row>
    <row r="7" spans="1:7" ht="18" customHeight="1">
      <c r="A7" s="599" t="s">
        <v>1034</v>
      </c>
      <c r="B7" s="10"/>
      <c r="C7" s="14">
        <f>'TB-本期'!AC8</f>
        <v>0</v>
      </c>
      <c r="D7" s="15">
        <f>'TB-上期'!AC8</f>
        <v>0</v>
      </c>
      <c r="E7" s="12"/>
      <c r="F7" s="12"/>
      <c r="G7" s="13"/>
    </row>
    <row r="8" spans="1:7" ht="18" customHeight="1">
      <c r="A8" s="599" t="s">
        <v>1035</v>
      </c>
      <c r="B8" s="10"/>
      <c r="C8" s="14">
        <f>'TB-本期'!AC9</f>
        <v>0</v>
      </c>
      <c r="D8" s="15">
        <f>'TB-上期'!AC9</f>
        <v>0</v>
      </c>
      <c r="E8" s="12"/>
      <c r="F8" s="12"/>
      <c r="G8" s="13"/>
    </row>
    <row r="9" spans="1:7" ht="18" customHeight="1">
      <c r="A9" s="599" t="s">
        <v>1036</v>
      </c>
      <c r="B9" s="10"/>
      <c r="C9" s="14">
        <f>'TB-本期'!AC10</f>
        <v>0</v>
      </c>
      <c r="D9" s="15">
        <f>'TB-上期'!AC10</f>
        <v>0</v>
      </c>
      <c r="E9" s="12"/>
      <c r="F9" s="12"/>
      <c r="G9" s="13"/>
    </row>
    <row r="10" spans="1:7" ht="18" customHeight="1">
      <c r="A10" s="599" t="s">
        <v>1037</v>
      </c>
      <c r="B10" s="10"/>
      <c r="C10" s="14">
        <f>'TB-本期'!AC11</f>
        <v>0</v>
      </c>
      <c r="D10" s="15">
        <f>'TB-上期'!AC11</f>
        <v>0</v>
      </c>
      <c r="E10" s="12"/>
      <c r="F10" s="12"/>
      <c r="G10" s="16"/>
    </row>
    <row r="11" spans="1:7" ht="18" customHeight="1">
      <c r="A11" s="599" t="s">
        <v>1038</v>
      </c>
      <c r="B11" s="10"/>
      <c r="C11" s="14">
        <f>'TB-本期'!AC12</f>
        <v>0</v>
      </c>
      <c r="D11" s="15">
        <f>'TB-上期'!AC12</f>
        <v>0</v>
      </c>
      <c r="E11" s="12"/>
      <c r="F11" s="12"/>
      <c r="G11" s="16"/>
    </row>
    <row r="12" spans="1:7" ht="18" customHeight="1">
      <c r="A12" s="599" t="s">
        <v>1039</v>
      </c>
      <c r="B12" s="10"/>
      <c r="C12" s="14">
        <f>'TB-本期'!AC15</f>
        <v>0</v>
      </c>
      <c r="D12" s="15">
        <f>'TB-上期'!AC15</f>
        <v>0</v>
      </c>
      <c r="E12" s="12"/>
      <c r="F12" s="12"/>
      <c r="G12" s="16"/>
    </row>
    <row r="13" spans="1:7" ht="18" customHeight="1">
      <c r="A13" s="599" t="s">
        <v>1040</v>
      </c>
      <c r="B13" s="10"/>
      <c r="C13" s="14">
        <f>'TB-本期'!AC16</f>
        <v>0</v>
      </c>
      <c r="D13" s="15">
        <f>'TB-上期'!AC16</f>
        <v>0</v>
      </c>
      <c r="E13" s="12"/>
      <c r="F13" s="12"/>
      <c r="G13" s="16"/>
    </row>
    <row r="14" spans="1:7" ht="18" customHeight="1">
      <c r="A14" s="599" t="s">
        <v>1041</v>
      </c>
      <c r="B14" s="10"/>
      <c r="C14" s="14">
        <f>'TB-本期'!AC17</f>
        <v>308778.19</v>
      </c>
      <c r="D14" s="15">
        <f>'TB-上期'!AC17</f>
        <v>298832.8</v>
      </c>
      <c r="E14" s="12"/>
      <c r="F14" s="12"/>
      <c r="G14" s="16"/>
    </row>
    <row r="15" spans="1:7" ht="18" customHeight="1">
      <c r="A15" s="599" t="s">
        <v>1042</v>
      </c>
      <c r="B15" s="10"/>
      <c r="C15" s="14">
        <f>'TB-本期'!AC18</f>
        <v>0</v>
      </c>
      <c r="D15" s="15">
        <f>'TB-上期'!AC18</f>
        <v>0</v>
      </c>
      <c r="E15" s="12"/>
      <c r="F15" s="12"/>
      <c r="G15" s="13"/>
    </row>
    <row r="16" spans="1:7" ht="18" customHeight="1">
      <c r="A16" s="599" t="s">
        <v>1043</v>
      </c>
      <c r="B16" s="10"/>
      <c r="C16" s="14">
        <f>'TB-本期'!AC19</f>
        <v>0</v>
      </c>
      <c r="D16" s="15">
        <f>'TB-上期'!AC19</f>
        <v>0</v>
      </c>
      <c r="E16" s="12"/>
      <c r="F16" s="12"/>
      <c r="G16" s="13"/>
    </row>
    <row r="17" spans="1:7" ht="18" customHeight="1">
      <c r="A17" s="599" t="s">
        <v>1044</v>
      </c>
      <c r="B17" s="10"/>
      <c r="C17" s="14">
        <f>'TB-本期'!AC20</f>
        <v>0</v>
      </c>
      <c r="D17" s="15">
        <f>'TB-上期'!AC20</f>
        <v>0</v>
      </c>
      <c r="E17" s="12"/>
      <c r="F17" s="12"/>
      <c r="G17" s="13"/>
    </row>
    <row r="18" spans="1:7" ht="18" customHeight="1">
      <c r="A18" s="599" t="s">
        <v>1045</v>
      </c>
      <c r="B18" s="10"/>
      <c r="C18" s="14">
        <f>'TB-本期'!AC23</f>
        <v>265627.88</v>
      </c>
      <c r="D18" s="15">
        <f>'TB-上期'!AC23</f>
        <v>416750.74</v>
      </c>
      <c r="E18" s="12"/>
      <c r="F18" s="12"/>
      <c r="G18" s="13"/>
    </row>
    <row r="19" spans="1:7" ht="18" customHeight="1">
      <c r="A19" s="599" t="s">
        <v>1046</v>
      </c>
      <c r="B19" s="10"/>
      <c r="C19" s="14">
        <f>'TB-本期'!AC24</f>
        <v>0</v>
      </c>
      <c r="D19" s="15">
        <f>'TB-上期'!AC24</f>
        <v>0</v>
      </c>
      <c r="E19" s="12"/>
      <c r="F19" s="12"/>
      <c r="G19" s="13"/>
    </row>
    <row r="20" spans="1:7" ht="18" customHeight="1">
      <c r="A20" s="599" t="s">
        <v>1047</v>
      </c>
      <c r="B20" s="10"/>
      <c r="C20" s="14">
        <f>'TB-本期'!AC27</f>
        <v>2017176.42</v>
      </c>
      <c r="D20" s="15">
        <f>'TB-上期'!AC27</f>
        <v>1385660.29</v>
      </c>
      <c r="E20" s="12"/>
      <c r="F20" s="12"/>
      <c r="G20" s="13"/>
    </row>
    <row r="21" spans="1:7" ht="18" customHeight="1">
      <c r="A21" s="599" t="s">
        <v>1048</v>
      </c>
      <c r="B21" s="10"/>
      <c r="C21" s="14">
        <f>'TB-本期'!AC28</f>
        <v>0</v>
      </c>
      <c r="D21" s="15">
        <f>'TB-上期'!AC28</f>
        <v>0</v>
      </c>
      <c r="E21" s="12"/>
      <c r="F21" s="12"/>
      <c r="G21" s="13"/>
    </row>
    <row r="22" spans="1:7" ht="18" customHeight="1">
      <c r="A22" s="599" t="s">
        <v>1049</v>
      </c>
      <c r="B22" s="10"/>
      <c r="C22" s="14">
        <f>'TB-本期'!AC29</f>
        <v>0</v>
      </c>
      <c r="D22" s="15">
        <f>'TB-上期'!AC29</f>
        <v>0</v>
      </c>
      <c r="E22" s="12"/>
      <c r="F22" s="12"/>
      <c r="G22" s="13"/>
    </row>
    <row r="23" spans="1:7" ht="18" customHeight="1">
      <c r="A23" s="599" t="s">
        <v>1050</v>
      </c>
      <c r="B23" s="10"/>
      <c r="C23" s="14">
        <f>'TB-本期'!AC30</f>
        <v>0</v>
      </c>
      <c r="D23" s="15">
        <f>'TB-上期'!AC30</f>
        <v>0</v>
      </c>
      <c r="E23" s="12"/>
      <c r="F23" s="12"/>
      <c r="G23" s="13"/>
    </row>
    <row r="24" spans="1:7" ht="18" customHeight="1">
      <c r="A24" s="599" t="s">
        <v>1051</v>
      </c>
      <c r="B24" s="10"/>
      <c r="C24" s="14">
        <f>'TB-本期'!AC31</f>
        <v>0</v>
      </c>
      <c r="D24" s="15">
        <f>'TB-上期'!AC31</f>
        <v>0</v>
      </c>
      <c r="E24" s="12"/>
      <c r="F24" s="12"/>
      <c r="G24" s="13"/>
    </row>
    <row r="25" spans="1:7" ht="18" customHeight="1">
      <c r="A25" s="600" t="s">
        <v>971</v>
      </c>
      <c r="B25" s="10"/>
      <c r="C25" s="17">
        <f>IF(SUM(C6:C24)=0,"",SUM(C6:C24))</f>
        <v>16844987.18</v>
      </c>
      <c r="D25" s="18">
        <f>IF(SUM(D6:D24)=0,"",SUM(D6:D24))</f>
        <v>34592694.010000005</v>
      </c>
      <c r="E25" s="12"/>
      <c r="F25" s="12"/>
      <c r="G25" s="13"/>
    </row>
    <row r="26" spans="1:7" ht="18" customHeight="1">
      <c r="A26" s="598" t="s">
        <v>972</v>
      </c>
      <c r="B26" s="10"/>
      <c r="C26" s="14"/>
      <c r="D26" s="15"/>
      <c r="E26" s="12"/>
      <c r="F26" s="12"/>
      <c r="G26" s="13"/>
    </row>
    <row r="27" spans="1:7" ht="18" customHeight="1">
      <c r="A27" s="599" t="s">
        <v>1052</v>
      </c>
      <c r="B27" s="10"/>
      <c r="C27" s="14">
        <f>'TB-本期'!AC34</f>
        <v>0</v>
      </c>
      <c r="D27" s="15">
        <f>'TB-上期'!AC34</f>
        <v>0</v>
      </c>
      <c r="E27" s="12"/>
      <c r="F27" s="12"/>
      <c r="G27" s="13"/>
    </row>
    <row r="28" spans="1:7" ht="18" customHeight="1">
      <c r="A28" s="599" t="s">
        <v>1053</v>
      </c>
      <c r="B28" s="10"/>
      <c r="C28" s="14">
        <f>'TB-本期'!AC35</f>
        <v>0</v>
      </c>
      <c r="D28" s="15">
        <f>'TB-上期'!AC35</f>
        <v>0</v>
      </c>
      <c r="E28" s="12"/>
      <c r="F28" s="12"/>
      <c r="G28" s="13"/>
    </row>
    <row r="29" spans="1:7" ht="18" customHeight="1">
      <c r="A29" s="599" t="s">
        <v>1054</v>
      </c>
      <c r="B29" s="10"/>
      <c r="C29" s="14">
        <f>'TB-本期'!AC36</f>
        <v>0</v>
      </c>
      <c r="D29" s="15">
        <f>'TB-上期'!AC36</f>
        <v>0</v>
      </c>
      <c r="E29" s="12"/>
      <c r="F29" s="12"/>
      <c r="G29" s="13"/>
    </row>
    <row r="30" spans="1:7" ht="18" customHeight="1">
      <c r="A30" s="599" t="s">
        <v>1055</v>
      </c>
      <c r="B30" s="10"/>
      <c r="C30" s="14">
        <f>'TB-本期'!AC37</f>
        <v>0</v>
      </c>
      <c r="D30" s="15">
        <f>'TB-上期'!AC37</f>
        <v>0</v>
      </c>
      <c r="E30" s="12"/>
      <c r="F30" s="12"/>
      <c r="G30" s="13"/>
    </row>
    <row r="31" spans="1:7" ht="18" customHeight="1">
      <c r="A31" s="599" t="s">
        <v>1056</v>
      </c>
      <c r="B31" s="10"/>
      <c r="C31" s="14">
        <f>'TB-本期'!AC40</f>
        <v>0</v>
      </c>
      <c r="D31" s="15">
        <f>'TB-上期'!AC40</f>
        <v>0</v>
      </c>
      <c r="E31" s="12"/>
      <c r="F31" s="12"/>
      <c r="G31" s="13"/>
    </row>
    <row r="32" spans="1:7" ht="18" customHeight="1">
      <c r="A32" s="599" t="s">
        <v>1057</v>
      </c>
      <c r="B32" s="10"/>
      <c r="C32" s="14">
        <f>'TB-本期'!AC41</f>
        <v>0</v>
      </c>
      <c r="D32" s="15">
        <f>'TB-上期'!AC41</f>
        <v>0</v>
      </c>
      <c r="E32" s="12"/>
      <c r="F32" s="12"/>
      <c r="G32" s="13"/>
    </row>
    <row r="33" spans="1:7" ht="18" customHeight="1">
      <c r="A33" s="599" t="s">
        <v>1058</v>
      </c>
      <c r="B33" s="10"/>
      <c r="C33" s="14">
        <f>'TB-本期'!AC42</f>
        <v>0</v>
      </c>
      <c r="D33" s="15">
        <f>'TB-上期'!AC42</f>
        <v>0</v>
      </c>
      <c r="E33" s="12"/>
      <c r="F33" s="12"/>
      <c r="G33" s="13"/>
    </row>
    <row r="34" spans="1:7" ht="18" customHeight="1">
      <c r="A34" s="599" t="s">
        <v>1059</v>
      </c>
      <c r="B34" s="10"/>
      <c r="C34" s="14">
        <f>'TB-本期'!AC46</f>
        <v>0</v>
      </c>
      <c r="D34" s="15">
        <f>'TB-上期'!AC46</f>
        <v>0</v>
      </c>
      <c r="E34" s="12"/>
      <c r="F34" s="12"/>
      <c r="G34" s="13"/>
    </row>
    <row r="35" spans="1:7" ht="18" customHeight="1">
      <c r="A35" s="599" t="s">
        <v>1060</v>
      </c>
      <c r="B35" s="10"/>
      <c r="C35" s="14">
        <f>'TB-本期'!AC50</f>
        <v>0</v>
      </c>
      <c r="D35" s="15">
        <f>'TB-上期'!AC50</f>
        <v>0</v>
      </c>
      <c r="E35" s="12"/>
      <c r="F35" s="12"/>
      <c r="G35" s="13"/>
    </row>
    <row r="36" spans="1:7" ht="18" customHeight="1">
      <c r="A36" s="599" t="s">
        <v>1061</v>
      </c>
      <c r="B36" s="10"/>
      <c r="C36" s="14">
        <f>'TB-本期'!AC53</f>
        <v>0</v>
      </c>
      <c r="D36" s="15">
        <f>'TB-上期'!AC53</f>
        <v>0</v>
      </c>
      <c r="E36" s="12"/>
      <c r="F36" s="12"/>
      <c r="G36" s="13"/>
    </row>
    <row r="37" spans="1:7" ht="18" customHeight="1">
      <c r="A37" s="599" t="s">
        <v>1062</v>
      </c>
      <c r="B37" s="10"/>
      <c r="C37" s="14">
        <f>'TB-本期'!AC54</f>
        <v>0</v>
      </c>
      <c r="D37" s="15">
        <f>'TB-上期'!AC54</f>
        <v>0</v>
      </c>
      <c r="E37" s="12"/>
      <c r="F37" s="12"/>
      <c r="G37" s="13"/>
    </row>
    <row r="38" spans="1:7" ht="18" customHeight="1">
      <c r="A38" s="599" t="s">
        <v>1063</v>
      </c>
      <c r="B38" s="10"/>
      <c r="C38" s="14">
        <f>'TB-本期'!AC55</f>
        <v>0</v>
      </c>
      <c r="D38" s="15">
        <f>'TB-上期'!AC55</f>
        <v>0</v>
      </c>
      <c r="E38" s="12"/>
      <c r="F38" s="12"/>
      <c r="G38" s="13"/>
    </row>
    <row r="39" spans="1:7" ht="18" customHeight="1">
      <c r="A39" s="599" t="s">
        <v>1064</v>
      </c>
      <c r="B39" s="10"/>
      <c r="C39" s="14">
        <f>'TB-本期'!AC56</f>
        <v>0</v>
      </c>
      <c r="D39" s="15">
        <f>'TB-上期'!AC56</f>
        <v>0</v>
      </c>
      <c r="E39" s="12"/>
      <c r="F39" s="12"/>
      <c r="G39" s="27"/>
    </row>
    <row r="40" spans="1:7" ht="18" customHeight="1">
      <c r="A40" s="599" t="s">
        <v>1065</v>
      </c>
      <c r="B40" s="10"/>
      <c r="C40" s="14">
        <f>'TB-本期'!AC60</f>
        <v>0</v>
      </c>
      <c r="D40" s="15">
        <f>'TB-上期'!AC60</f>
        <v>0</v>
      </c>
      <c r="E40" s="12"/>
      <c r="F40" s="12"/>
      <c r="G40" s="13"/>
    </row>
    <row r="41" spans="1:7" ht="18" customHeight="1">
      <c r="A41" s="599" t="s">
        <v>1066</v>
      </c>
      <c r="B41" s="10"/>
      <c r="C41" s="14">
        <f>'TB-本期'!AC61</f>
        <v>0</v>
      </c>
      <c r="D41" s="15">
        <f>'TB-上期'!AC61</f>
        <v>0</v>
      </c>
      <c r="E41" s="12"/>
      <c r="F41" s="12"/>
      <c r="G41" s="13"/>
    </row>
    <row r="42" spans="1:7" ht="18" customHeight="1">
      <c r="A42" s="599" t="s">
        <v>1067</v>
      </c>
      <c r="B42" s="10"/>
      <c r="C42" s="14">
        <f>'TB-本期'!AC64</f>
        <v>0</v>
      </c>
      <c r="D42" s="15">
        <f>'TB-上期'!AC64</f>
        <v>0</v>
      </c>
      <c r="E42" s="12"/>
      <c r="F42" s="12"/>
      <c r="G42" s="13"/>
    </row>
    <row r="43" spans="1:7" ht="18" customHeight="1">
      <c r="A43" s="599" t="s">
        <v>1068</v>
      </c>
      <c r="B43" s="10"/>
      <c r="C43" s="14">
        <f>'TB-本期'!AC65</f>
        <v>0</v>
      </c>
      <c r="D43" s="15">
        <f>'TB-上期'!AC65</f>
        <v>939631.84</v>
      </c>
      <c r="E43" s="12"/>
      <c r="F43" s="12"/>
      <c r="G43" s="13"/>
    </row>
    <row r="44" spans="1:7" ht="18" customHeight="1">
      <c r="A44" s="599" t="s">
        <v>1069</v>
      </c>
      <c r="B44" s="10"/>
      <c r="C44" s="14">
        <f>'TB-本期'!AC66</f>
        <v>0</v>
      </c>
      <c r="D44" s="15">
        <f>'TB-上期'!AC66</f>
        <v>0</v>
      </c>
      <c r="E44" s="12"/>
      <c r="F44" s="12"/>
      <c r="G44" s="13"/>
    </row>
    <row r="45" spans="1:7" ht="18" customHeight="1">
      <c r="A45" s="599" t="s">
        <v>1070</v>
      </c>
      <c r="B45" s="10"/>
      <c r="C45" s="14">
        <f>'TB-本期'!AC67</f>
        <v>0</v>
      </c>
      <c r="D45" s="15">
        <f>'TB-上期'!AC67</f>
        <v>0</v>
      </c>
      <c r="E45" s="12"/>
      <c r="F45" s="12"/>
      <c r="G45" s="13"/>
    </row>
    <row r="46" spans="1:7" ht="18" customHeight="1">
      <c r="A46" s="600" t="s">
        <v>973</v>
      </c>
      <c r="B46" s="10"/>
      <c r="C46" s="17" t="str">
        <f>IF(SUM(C27:C45)&lt;&gt;0,SUM(C27:C45),"")</f>
        <v/>
      </c>
      <c r="D46" s="18">
        <f>IF(SUM(D27:D45)&lt;&gt;0,SUM(D27:D45),"")</f>
        <v>939631.84</v>
      </c>
      <c r="E46" s="12"/>
      <c r="F46" s="12"/>
      <c r="G46" s="13"/>
    </row>
    <row r="47" spans="1:7" ht="18" customHeight="1" thickBot="1">
      <c r="A47" s="601" t="s">
        <v>974</v>
      </c>
      <c r="B47" s="19" t="s">
        <v>6</v>
      </c>
      <c r="C47" s="20">
        <f>SUM(C46,C25)</f>
        <v>16844987.18</v>
      </c>
      <c r="D47" s="21">
        <f>SUM(D46,D25)</f>
        <v>35532325.850000009</v>
      </c>
      <c r="E47" s="12"/>
      <c r="F47" s="12"/>
      <c r="G47" s="13"/>
    </row>
    <row r="48" spans="1:7" ht="18" customHeight="1">
      <c r="A48" s="22" t="s">
        <v>7</v>
      </c>
      <c r="B48" s="23"/>
      <c r="C48" s="24"/>
      <c r="D48" s="24"/>
      <c r="E48" s="12"/>
      <c r="F48" s="12"/>
      <c r="G48" s="13"/>
    </row>
    <row r="49" spans="1:7" ht="15.75">
      <c r="A49" s="3"/>
      <c r="B49" s="25"/>
      <c r="C49" s="25"/>
      <c r="D49" s="25"/>
      <c r="E49" s="3"/>
      <c r="F49" s="4"/>
      <c r="G49" s="3"/>
    </row>
  </sheetData>
  <mergeCells count="2">
    <mergeCell ref="A1:D1"/>
    <mergeCell ref="A2:D2"/>
  </mergeCells>
  <phoneticPr fontId="4" type="noConversion"/>
  <pageMargins left="0.70866141732283472" right="0.70866141732283472" top="0.74803149606299213" bottom="0.74803149606299213" header="0.31496062992125984" footer="0.31496062992125984"/>
  <pageSetup paperSize="9" scale="93" firstPageNumber="3" orientation="portrait" useFirstPageNumber="1"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86731-22C3-4927-8D9E-31BFF7D460CE}">
  <dimension ref="A1:O302"/>
  <sheetViews>
    <sheetView topLeftCell="B136" workbookViewId="0">
      <selection activeCell="F144" sqref="F144"/>
    </sheetView>
  </sheetViews>
  <sheetFormatPr defaultRowHeight="14.25"/>
  <cols>
    <col min="1" max="1" width="13" style="113" hidden="1" customWidth="1"/>
    <col min="2" max="2" width="13.25" style="113" customWidth="1"/>
    <col min="3" max="3" width="21" style="113" customWidth="1"/>
    <col min="4" max="4" width="18" style="113" customWidth="1"/>
    <col min="5" max="5" width="17.25" style="113" customWidth="1"/>
    <col min="6" max="6" width="16.25" style="113" customWidth="1"/>
    <col min="7" max="7" width="16.625" style="113" customWidth="1"/>
    <col min="8" max="8" width="15.25" style="113" customWidth="1"/>
    <col min="9" max="9" width="21" style="113" customWidth="1"/>
    <col min="10" max="10" width="16" style="113" customWidth="1"/>
    <col min="11" max="11" width="13.125" style="113" customWidth="1"/>
    <col min="12" max="12" width="17.375" style="113" customWidth="1"/>
    <col min="13" max="13" width="14.875" style="113" customWidth="1"/>
    <col min="14" max="14" width="15.625" style="113" customWidth="1"/>
    <col min="15" max="15" width="19.375" style="113" customWidth="1"/>
    <col min="16" max="21" width="11.625" style="113" customWidth="1"/>
    <col min="22" max="23" width="15.125" style="113" customWidth="1"/>
    <col min="24" max="25" width="11.625" style="113" customWidth="1"/>
    <col min="26" max="16384" width="9" style="113"/>
  </cols>
  <sheetData>
    <row r="1" spans="1:6" customFormat="1" hidden="1">
      <c r="A1" s="83" t="s">
        <v>48</v>
      </c>
      <c r="F1" s="84"/>
    </row>
    <row r="2" spans="1:6" customFormat="1" hidden="1">
      <c r="A2" s="83" t="s">
        <v>49</v>
      </c>
      <c r="F2" s="84"/>
    </row>
    <row r="3" spans="1:6" customFormat="1" hidden="1">
      <c r="A3" s="83" t="s">
        <v>50</v>
      </c>
      <c r="F3" s="84"/>
    </row>
    <row r="4" spans="1:6" customFormat="1" hidden="1">
      <c r="A4" s="83" t="s">
        <v>51</v>
      </c>
      <c r="F4" s="84"/>
    </row>
    <row r="5" spans="1:6" customFormat="1" hidden="1">
      <c r="A5" s="83" t="s">
        <v>52</v>
      </c>
      <c r="F5" s="84"/>
    </row>
    <row r="6" spans="1:6" customFormat="1" hidden="1">
      <c r="A6" s="83" t="s">
        <v>53</v>
      </c>
      <c r="F6" s="84"/>
    </row>
    <row r="7" spans="1:6" customFormat="1" hidden="1">
      <c r="A7" s="83" t="s">
        <v>54</v>
      </c>
      <c r="F7" s="84"/>
    </row>
    <row r="8" spans="1:6" customFormat="1" hidden="1">
      <c r="A8" s="83" t="s">
        <v>55</v>
      </c>
      <c r="F8" s="84"/>
    </row>
    <row r="9" spans="1:6" customFormat="1" hidden="1">
      <c r="A9" s="83" t="s">
        <v>56</v>
      </c>
      <c r="F9" s="84"/>
    </row>
    <row r="10" spans="1:6" customFormat="1" hidden="1">
      <c r="A10" s="83" t="s">
        <v>57</v>
      </c>
      <c r="F10" s="84"/>
    </row>
    <row r="11" spans="1:6" customFormat="1" hidden="1">
      <c r="A11" s="83" t="s">
        <v>58</v>
      </c>
      <c r="F11" s="84"/>
    </row>
    <row r="12" spans="1:6" customFormat="1" hidden="1">
      <c r="A12" s="83" t="s">
        <v>59</v>
      </c>
      <c r="F12" s="84"/>
    </row>
    <row r="13" spans="1:6" customFormat="1" hidden="1">
      <c r="A13" s="83" t="s">
        <v>60</v>
      </c>
      <c r="F13" s="84"/>
    </row>
    <row r="14" spans="1:6" customFormat="1" hidden="1">
      <c r="A14" s="83" t="s">
        <v>61</v>
      </c>
      <c r="F14" s="84"/>
    </row>
    <row r="15" spans="1:6" customFormat="1" hidden="1">
      <c r="A15" s="83" t="s">
        <v>62</v>
      </c>
      <c r="F15" s="84"/>
    </row>
    <row r="16" spans="1:6" customFormat="1" hidden="1">
      <c r="A16" s="83" t="s">
        <v>63</v>
      </c>
      <c r="F16" s="84"/>
    </row>
    <row r="17" spans="1:6" customFormat="1" hidden="1">
      <c r="A17" s="83" t="s">
        <v>64</v>
      </c>
      <c r="F17" s="84"/>
    </row>
    <row r="18" spans="1:6" customFormat="1" hidden="1">
      <c r="A18" s="83" t="s">
        <v>65</v>
      </c>
      <c r="F18" s="84"/>
    </row>
    <row r="19" spans="1:6" customFormat="1" hidden="1">
      <c r="A19" s="83" t="s">
        <v>66</v>
      </c>
      <c r="F19" s="84"/>
    </row>
    <row r="20" spans="1:6" customFormat="1" hidden="1">
      <c r="A20" s="83" t="s">
        <v>67</v>
      </c>
      <c r="F20" s="84"/>
    </row>
    <row r="21" spans="1:6" customFormat="1" hidden="1">
      <c r="A21" s="83" t="s">
        <v>68</v>
      </c>
      <c r="F21" s="84"/>
    </row>
    <row r="22" spans="1:6" customFormat="1" hidden="1">
      <c r="A22" s="83" t="s">
        <v>69</v>
      </c>
      <c r="F22" s="84"/>
    </row>
    <row r="23" spans="1:6" customFormat="1" hidden="1">
      <c r="A23" s="83" t="s">
        <v>70</v>
      </c>
      <c r="F23" s="84"/>
    </row>
    <row r="24" spans="1:6" customFormat="1" hidden="1">
      <c r="A24" s="83" t="s">
        <v>71</v>
      </c>
      <c r="F24" s="84"/>
    </row>
    <row r="25" spans="1:6" customFormat="1" hidden="1">
      <c r="A25" s="83" t="s">
        <v>72</v>
      </c>
      <c r="F25" s="84"/>
    </row>
    <row r="26" spans="1:6" customFormat="1" hidden="1">
      <c r="A26" s="83" t="s">
        <v>73</v>
      </c>
      <c r="F26" s="84"/>
    </row>
    <row r="27" spans="1:6" customFormat="1" hidden="1">
      <c r="A27" s="83" t="s">
        <v>74</v>
      </c>
      <c r="F27" s="84"/>
    </row>
    <row r="28" spans="1:6" customFormat="1" hidden="1">
      <c r="A28" s="83" t="s">
        <v>75</v>
      </c>
      <c r="F28" s="84"/>
    </row>
    <row r="29" spans="1:6" customFormat="1" hidden="1">
      <c r="A29" s="83" t="s">
        <v>76</v>
      </c>
      <c r="F29" s="84"/>
    </row>
    <row r="30" spans="1:6" customFormat="1" hidden="1">
      <c r="A30" s="83" t="s">
        <v>77</v>
      </c>
      <c r="F30" s="84"/>
    </row>
    <row r="31" spans="1:6" customFormat="1" hidden="1">
      <c r="A31" s="83" t="s">
        <v>78</v>
      </c>
      <c r="F31" s="84"/>
    </row>
    <row r="32" spans="1:6" customFormat="1" hidden="1">
      <c r="A32" s="83" t="s">
        <v>79</v>
      </c>
      <c r="F32" s="84"/>
    </row>
    <row r="33" spans="1:6" customFormat="1" hidden="1">
      <c r="A33" s="83" t="s">
        <v>80</v>
      </c>
      <c r="F33" s="84"/>
    </row>
    <row r="34" spans="1:6" customFormat="1" hidden="1">
      <c r="A34" s="83" t="s">
        <v>81</v>
      </c>
      <c r="F34" s="84"/>
    </row>
    <row r="35" spans="1:6" customFormat="1" hidden="1">
      <c r="A35" s="83" t="s">
        <v>82</v>
      </c>
      <c r="F35" s="84"/>
    </row>
    <row r="36" spans="1:6" customFormat="1" hidden="1">
      <c r="A36" s="83" t="s">
        <v>83</v>
      </c>
      <c r="F36" s="84"/>
    </row>
    <row r="37" spans="1:6" customFormat="1" hidden="1">
      <c r="A37" s="83" t="s">
        <v>84</v>
      </c>
      <c r="F37" s="84"/>
    </row>
    <row r="38" spans="1:6" customFormat="1" hidden="1">
      <c r="A38" s="83" t="s">
        <v>85</v>
      </c>
      <c r="F38" s="84"/>
    </row>
    <row r="39" spans="1:6" customFormat="1" hidden="1">
      <c r="A39" s="83" t="s">
        <v>86</v>
      </c>
      <c r="F39" s="84"/>
    </row>
    <row r="40" spans="1:6" customFormat="1" hidden="1">
      <c r="A40" s="83" t="s">
        <v>87</v>
      </c>
      <c r="F40" s="84"/>
    </row>
    <row r="41" spans="1:6" customFormat="1" hidden="1">
      <c r="A41" s="83" t="s">
        <v>88</v>
      </c>
      <c r="F41" s="84"/>
    </row>
    <row r="42" spans="1:6" customFormat="1" hidden="1">
      <c r="A42" s="83" t="s">
        <v>89</v>
      </c>
      <c r="F42" s="84"/>
    </row>
    <row r="43" spans="1:6" customFormat="1" hidden="1">
      <c r="A43" s="83" t="s">
        <v>90</v>
      </c>
      <c r="F43" s="84"/>
    </row>
    <row r="44" spans="1:6" customFormat="1" hidden="1">
      <c r="A44" s="83" t="s">
        <v>91</v>
      </c>
      <c r="F44" s="84"/>
    </row>
    <row r="45" spans="1:6" customFormat="1" hidden="1">
      <c r="A45" s="83" t="s">
        <v>92</v>
      </c>
      <c r="F45" s="84"/>
    </row>
    <row r="46" spans="1:6" customFormat="1" hidden="1">
      <c r="A46" s="83" t="s">
        <v>93</v>
      </c>
      <c r="F46" s="84"/>
    </row>
    <row r="47" spans="1:6" customFormat="1" hidden="1">
      <c r="A47" s="83" t="s">
        <v>94</v>
      </c>
      <c r="F47" s="84"/>
    </row>
    <row r="48" spans="1:6" customFormat="1" hidden="1">
      <c r="A48" s="83" t="s">
        <v>95</v>
      </c>
      <c r="F48" s="84"/>
    </row>
    <row r="49" spans="1:6" customFormat="1" hidden="1">
      <c r="A49" s="83" t="s">
        <v>96</v>
      </c>
      <c r="F49" s="84"/>
    </row>
    <row r="50" spans="1:6" customFormat="1" hidden="1">
      <c r="A50" s="83" t="s">
        <v>97</v>
      </c>
      <c r="F50" s="84"/>
    </row>
    <row r="51" spans="1:6" customFormat="1" hidden="1">
      <c r="A51" s="83" t="s">
        <v>98</v>
      </c>
      <c r="F51" s="84"/>
    </row>
    <row r="52" spans="1:6" customFormat="1" hidden="1">
      <c r="A52" s="83" t="s">
        <v>99</v>
      </c>
      <c r="F52" s="84"/>
    </row>
    <row r="53" spans="1:6" customFormat="1" hidden="1">
      <c r="A53" s="83" t="s">
        <v>100</v>
      </c>
      <c r="F53" s="84"/>
    </row>
    <row r="54" spans="1:6" customFormat="1" hidden="1">
      <c r="A54" s="83" t="s">
        <v>101</v>
      </c>
      <c r="F54" s="84"/>
    </row>
    <row r="55" spans="1:6" customFormat="1" hidden="1">
      <c r="A55" s="83" t="s">
        <v>102</v>
      </c>
      <c r="F55" s="84"/>
    </row>
    <row r="56" spans="1:6" customFormat="1" hidden="1">
      <c r="A56" s="83" t="s">
        <v>103</v>
      </c>
      <c r="F56" s="84"/>
    </row>
    <row r="57" spans="1:6" customFormat="1" hidden="1">
      <c r="A57" s="83" t="s">
        <v>104</v>
      </c>
      <c r="F57" s="84"/>
    </row>
    <row r="58" spans="1:6" customFormat="1" hidden="1">
      <c r="A58" s="83" t="s">
        <v>105</v>
      </c>
      <c r="F58" s="84"/>
    </row>
    <row r="59" spans="1:6" customFormat="1" hidden="1">
      <c r="A59" s="83" t="s">
        <v>106</v>
      </c>
      <c r="F59" s="84"/>
    </row>
    <row r="60" spans="1:6" customFormat="1" hidden="1">
      <c r="A60" s="83" t="s">
        <v>107</v>
      </c>
      <c r="F60" s="84"/>
    </row>
    <row r="61" spans="1:6" customFormat="1" hidden="1">
      <c r="A61" s="83" t="s">
        <v>108</v>
      </c>
      <c r="F61" s="84"/>
    </row>
    <row r="62" spans="1:6" customFormat="1" hidden="1">
      <c r="A62" s="83" t="s">
        <v>109</v>
      </c>
      <c r="F62" s="84"/>
    </row>
    <row r="63" spans="1:6" customFormat="1" hidden="1">
      <c r="A63" s="83" t="s">
        <v>110</v>
      </c>
      <c r="F63" s="84"/>
    </row>
    <row r="64" spans="1:6" customFormat="1" hidden="1">
      <c r="A64" s="83" t="s">
        <v>111</v>
      </c>
      <c r="F64" s="84"/>
    </row>
    <row r="65" spans="1:6" customFormat="1" hidden="1">
      <c r="A65" s="83" t="s">
        <v>112</v>
      </c>
      <c r="F65" s="84"/>
    </row>
    <row r="66" spans="1:6" customFormat="1" hidden="1">
      <c r="A66" s="83" t="s">
        <v>113</v>
      </c>
      <c r="F66" s="84"/>
    </row>
    <row r="67" spans="1:6" customFormat="1" hidden="1">
      <c r="A67" s="83" t="s">
        <v>114</v>
      </c>
      <c r="F67" s="84"/>
    </row>
    <row r="68" spans="1:6" customFormat="1" hidden="1">
      <c r="A68" s="83" t="s">
        <v>115</v>
      </c>
      <c r="F68" s="84"/>
    </row>
    <row r="69" spans="1:6" customFormat="1" hidden="1">
      <c r="A69" s="83" t="s">
        <v>116</v>
      </c>
      <c r="F69" s="84"/>
    </row>
    <row r="70" spans="1:6" customFormat="1" hidden="1">
      <c r="A70" s="83" t="s">
        <v>117</v>
      </c>
      <c r="F70" s="84"/>
    </row>
    <row r="71" spans="1:6" customFormat="1" hidden="1">
      <c r="A71" s="83" t="s">
        <v>118</v>
      </c>
      <c r="F71" s="84"/>
    </row>
    <row r="72" spans="1:6" customFormat="1" hidden="1">
      <c r="A72" s="83" t="s">
        <v>119</v>
      </c>
      <c r="F72" s="84"/>
    </row>
    <row r="73" spans="1:6" customFormat="1" hidden="1">
      <c r="A73" s="83" t="s">
        <v>120</v>
      </c>
      <c r="F73" s="84"/>
    </row>
    <row r="74" spans="1:6" customFormat="1" hidden="1">
      <c r="A74" s="83" t="s">
        <v>121</v>
      </c>
      <c r="F74" s="84"/>
    </row>
    <row r="75" spans="1:6" customFormat="1" hidden="1">
      <c r="A75" s="83" t="s">
        <v>122</v>
      </c>
      <c r="F75" s="84"/>
    </row>
    <row r="76" spans="1:6" customFormat="1" hidden="1">
      <c r="A76" s="83" t="s">
        <v>123</v>
      </c>
      <c r="F76" s="84"/>
    </row>
    <row r="77" spans="1:6" customFormat="1" hidden="1">
      <c r="A77" s="83" t="s">
        <v>124</v>
      </c>
      <c r="F77" s="84"/>
    </row>
    <row r="78" spans="1:6" customFormat="1" hidden="1">
      <c r="A78" s="83" t="s">
        <v>125</v>
      </c>
      <c r="F78" s="84"/>
    </row>
    <row r="79" spans="1:6" customFormat="1" hidden="1">
      <c r="A79" s="83" t="s">
        <v>126</v>
      </c>
      <c r="F79" s="84"/>
    </row>
    <row r="80" spans="1:6" customFormat="1" hidden="1">
      <c r="A80" s="83" t="s">
        <v>127</v>
      </c>
      <c r="F80" s="84"/>
    </row>
    <row r="81" spans="1:6" customFormat="1" hidden="1">
      <c r="A81" s="83" t="s">
        <v>128</v>
      </c>
      <c r="F81" s="84"/>
    </row>
    <row r="82" spans="1:6" customFormat="1" hidden="1">
      <c r="A82" s="83" t="s">
        <v>129</v>
      </c>
      <c r="F82" s="84"/>
    </row>
    <row r="83" spans="1:6" customFormat="1" hidden="1">
      <c r="A83" s="83" t="s">
        <v>130</v>
      </c>
      <c r="F83" s="84"/>
    </row>
    <row r="84" spans="1:6" customFormat="1" hidden="1">
      <c r="A84" s="83" t="s">
        <v>131</v>
      </c>
      <c r="F84" s="84"/>
    </row>
    <row r="85" spans="1:6" customFormat="1" hidden="1">
      <c r="A85" s="83" t="s">
        <v>132</v>
      </c>
      <c r="F85" s="84"/>
    </row>
    <row r="86" spans="1:6" customFormat="1" hidden="1">
      <c r="A86" s="83" t="s">
        <v>133</v>
      </c>
      <c r="F86" s="84"/>
    </row>
    <row r="87" spans="1:6" customFormat="1" hidden="1">
      <c r="A87" s="83" t="s">
        <v>134</v>
      </c>
      <c r="F87" s="84"/>
    </row>
    <row r="88" spans="1:6" customFormat="1" hidden="1">
      <c r="A88" s="83" t="s">
        <v>135</v>
      </c>
      <c r="F88" s="84"/>
    </row>
    <row r="89" spans="1:6" customFormat="1" hidden="1">
      <c r="A89" s="83" t="s">
        <v>136</v>
      </c>
      <c r="F89" s="84"/>
    </row>
    <row r="90" spans="1:6" customFormat="1" hidden="1">
      <c r="A90" s="83" t="s">
        <v>137</v>
      </c>
      <c r="F90" s="84"/>
    </row>
    <row r="91" spans="1:6" customFormat="1" hidden="1">
      <c r="A91" s="83" t="s">
        <v>138</v>
      </c>
      <c r="F91" s="84"/>
    </row>
    <row r="92" spans="1:6" customFormat="1" hidden="1">
      <c r="A92" s="83" t="s">
        <v>139</v>
      </c>
      <c r="F92" s="84"/>
    </row>
    <row r="93" spans="1:6" customFormat="1" hidden="1">
      <c r="A93" s="83" t="s">
        <v>140</v>
      </c>
      <c r="F93" s="84"/>
    </row>
    <row r="94" spans="1:6" customFormat="1" hidden="1">
      <c r="A94" s="83" t="s">
        <v>141</v>
      </c>
      <c r="F94" s="84"/>
    </row>
    <row r="95" spans="1:6" customFormat="1" hidden="1">
      <c r="A95" s="83" t="s">
        <v>142</v>
      </c>
      <c r="F95" s="84"/>
    </row>
    <row r="96" spans="1:6" customFormat="1" hidden="1">
      <c r="A96" s="83" t="s">
        <v>143</v>
      </c>
      <c r="F96" s="84"/>
    </row>
    <row r="97" spans="1:6" customFormat="1" hidden="1">
      <c r="A97" s="83" t="s">
        <v>144</v>
      </c>
      <c r="F97" s="84"/>
    </row>
    <row r="98" spans="1:6" customFormat="1" hidden="1">
      <c r="A98" s="83" t="s">
        <v>145</v>
      </c>
      <c r="F98" s="84"/>
    </row>
    <row r="99" spans="1:6" customFormat="1" hidden="1">
      <c r="A99" s="83" t="s">
        <v>146</v>
      </c>
      <c r="F99" s="84"/>
    </row>
    <row r="100" spans="1:6" customFormat="1" hidden="1">
      <c r="A100" s="83" t="s">
        <v>147</v>
      </c>
      <c r="F100" s="84"/>
    </row>
    <row r="101" spans="1:6" customFormat="1" hidden="1">
      <c r="A101" s="83" t="s">
        <v>148</v>
      </c>
      <c r="F101" s="84"/>
    </row>
    <row r="102" spans="1:6" customFormat="1" hidden="1">
      <c r="A102" s="83" t="s">
        <v>149</v>
      </c>
      <c r="F102" s="84"/>
    </row>
    <row r="103" spans="1:6" customFormat="1" hidden="1">
      <c r="A103" s="83" t="s">
        <v>150</v>
      </c>
      <c r="F103" s="84"/>
    </row>
    <row r="104" spans="1:6" customFormat="1" hidden="1">
      <c r="A104" s="83" t="s">
        <v>151</v>
      </c>
      <c r="F104" s="84"/>
    </row>
    <row r="105" spans="1:6" customFormat="1" hidden="1">
      <c r="A105" s="83" t="s">
        <v>152</v>
      </c>
      <c r="F105" s="84"/>
    </row>
    <row r="106" spans="1:6" customFormat="1" hidden="1">
      <c r="A106" s="83" t="s">
        <v>153</v>
      </c>
      <c r="F106" s="84"/>
    </row>
    <row r="107" spans="1:6" customFormat="1" hidden="1">
      <c r="A107" s="83" t="s">
        <v>154</v>
      </c>
      <c r="F107" s="84"/>
    </row>
    <row r="108" spans="1:6" customFormat="1" hidden="1">
      <c r="A108" s="83" t="s">
        <v>155</v>
      </c>
      <c r="F108" s="84"/>
    </row>
    <row r="109" spans="1:6" customFormat="1" hidden="1">
      <c r="A109" s="83" t="s">
        <v>156</v>
      </c>
      <c r="F109" s="84"/>
    </row>
    <row r="110" spans="1:6" customFormat="1" hidden="1">
      <c r="A110" s="83" t="s">
        <v>157</v>
      </c>
      <c r="F110" s="84"/>
    </row>
    <row r="111" spans="1:6" customFormat="1" hidden="1">
      <c r="A111" s="83" t="s">
        <v>158</v>
      </c>
      <c r="F111" s="84"/>
    </row>
    <row r="112" spans="1:6" customFormat="1" hidden="1">
      <c r="A112" s="83" t="s">
        <v>159</v>
      </c>
      <c r="F112" s="84"/>
    </row>
    <row r="113" spans="1:6" customFormat="1" hidden="1">
      <c r="A113" s="83" t="s">
        <v>160</v>
      </c>
      <c r="F113" s="84"/>
    </row>
    <row r="114" spans="1:6" customFormat="1" hidden="1">
      <c r="A114" s="83" t="s">
        <v>161</v>
      </c>
      <c r="F114" s="84"/>
    </row>
    <row r="115" spans="1:6" customFormat="1" hidden="1">
      <c r="A115" s="83" t="s">
        <v>162</v>
      </c>
      <c r="F115" s="84"/>
    </row>
    <row r="116" spans="1:6" customFormat="1" hidden="1">
      <c r="A116" s="83" t="s">
        <v>163</v>
      </c>
      <c r="F116" s="84"/>
    </row>
    <row r="117" spans="1:6" customFormat="1" hidden="1">
      <c r="A117" s="83" t="s">
        <v>164</v>
      </c>
      <c r="F117" s="84"/>
    </row>
    <row r="118" spans="1:6" customFormat="1" hidden="1">
      <c r="A118" s="83" t="s">
        <v>165</v>
      </c>
      <c r="F118" s="84"/>
    </row>
    <row r="119" spans="1:6" customFormat="1" hidden="1">
      <c r="A119" s="83" t="s">
        <v>166</v>
      </c>
      <c r="F119" s="84"/>
    </row>
    <row r="120" spans="1:6" customFormat="1" hidden="1">
      <c r="A120" s="83" t="s">
        <v>167</v>
      </c>
      <c r="F120" s="84"/>
    </row>
    <row r="121" spans="1:6" customFormat="1" hidden="1">
      <c r="A121" s="83" t="s">
        <v>168</v>
      </c>
      <c r="F121" s="84"/>
    </row>
    <row r="122" spans="1:6" customFormat="1" hidden="1">
      <c r="A122" s="83" t="s">
        <v>169</v>
      </c>
      <c r="F122" s="84"/>
    </row>
    <row r="123" spans="1:6" customFormat="1" hidden="1">
      <c r="A123" s="83" t="s">
        <v>170</v>
      </c>
      <c r="F123" s="84"/>
    </row>
    <row r="124" spans="1:6" customFormat="1" hidden="1">
      <c r="A124" s="83" t="s">
        <v>171</v>
      </c>
      <c r="F124" s="84"/>
    </row>
    <row r="125" spans="1:6" customFormat="1" hidden="1">
      <c r="A125" s="83" t="s">
        <v>172</v>
      </c>
      <c r="F125" s="84"/>
    </row>
    <row r="126" spans="1:6" customFormat="1" hidden="1">
      <c r="A126" s="83" t="s">
        <v>173</v>
      </c>
      <c r="F126" s="84"/>
    </row>
    <row r="127" spans="1:6" customFormat="1" hidden="1">
      <c r="A127" s="83" t="s">
        <v>174</v>
      </c>
      <c r="F127" s="84"/>
    </row>
    <row r="128" spans="1:6" customFormat="1" hidden="1">
      <c r="A128" s="83" t="s">
        <v>175</v>
      </c>
      <c r="F128" s="84"/>
    </row>
    <row r="129" spans="1:15" customFormat="1" hidden="1">
      <c r="A129" s="83" t="s">
        <v>176</v>
      </c>
      <c r="F129" s="84"/>
    </row>
    <row r="130" spans="1:15" customFormat="1" hidden="1">
      <c r="A130" s="83" t="s">
        <v>177</v>
      </c>
      <c r="F130" s="84"/>
    </row>
    <row r="131" spans="1:15" customFormat="1" hidden="1">
      <c r="A131" s="83" t="s">
        <v>178</v>
      </c>
      <c r="F131" s="84"/>
    </row>
    <row r="132" spans="1:15" customFormat="1" hidden="1">
      <c r="A132" s="83" t="s">
        <v>179</v>
      </c>
      <c r="F132" s="84"/>
    </row>
    <row r="133" spans="1:15" customFormat="1" hidden="1">
      <c r="A133" s="83" t="s">
        <v>180</v>
      </c>
      <c r="F133" s="84"/>
    </row>
    <row r="134" spans="1:15" customFormat="1" hidden="1">
      <c r="A134" s="83" t="s">
        <v>181</v>
      </c>
      <c r="F134" s="84"/>
    </row>
    <row r="135" spans="1:15" customFormat="1" hidden="1">
      <c r="A135" s="83" t="s">
        <v>182</v>
      </c>
      <c r="F135" s="84"/>
    </row>
    <row r="136" spans="1:15" customFormat="1" ht="29.25" customHeight="1">
      <c r="A136" s="85"/>
      <c r="B136" s="86" t="s">
        <v>183</v>
      </c>
      <c r="C136" s="86" t="s">
        <v>184</v>
      </c>
      <c r="D136" s="86" t="s">
        <v>185</v>
      </c>
      <c r="E136" s="86" t="s">
        <v>186</v>
      </c>
      <c r="F136" s="87" t="s">
        <v>187</v>
      </c>
      <c r="G136" s="86" t="s">
        <v>188</v>
      </c>
      <c r="J136" s="88" t="s">
        <v>189</v>
      </c>
      <c r="K136" s="88" t="s">
        <v>190</v>
      </c>
      <c r="L136" s="88" t="s">
        <v>191</v>
      </c>
      <c r="M136" s="88" t="s">
        <v>192</v>
      </c>
      <c r="N136" s="88" t="s">
        <v>193</v>
      </c>
      <c r="O136" s="88" t="s">
        <v>194</v>
      </c>
    </row>
    <row r="137" spans="1:15" s="84" customFormat="1" ht="15">
      <c r="A137" s="89"/>
      <c r="B137" s="90"/>
      <c r="C137" s="91"/>
      <c r="D137" s="91"/>
      <c r="E137" s="91"/>
      <c r="F137" s="92"/>
      <c r="G137" s="92"/>
      <c r="K137" s="93"/>
    </row>
    <row r="138" spans="1:15" s="84" customFormat="1" ht="15">
      <c r="A138" s="89"/>
      <c r="B138" s="90"/>
      <c r="C138" s="91"/>
      <c r="D138" s="91"/>
      <c r="E138" s="91"/>
      <c r="F138" s="92"/>
      <c r="G138" s="92"/>
      <c r="H138" s="94"/>
      <c r="I138" s="94"/>
      <c r="J138" s="94"/>
      <c r="K138" s="93"/>
    </row>
    <row r="139" spans="1:15" s="84" customFormat="1" ht="15">
      <c r="A139" s="89"/>
      <c r="B139" s="90"/>
      <c r="C139" s="91"/>
      <c r="D139" s="91"/>
      <c r="E139" s="91"/>
      <c r="F139" s="92"/>
      <c r="G139" s="92"/>
      <c r="H139" s="94"/>
      <c r="I139" s="94"/>
      <c r="J139" s="94"/>
      <c r="K139" s="93"/>
    </row>
    <row r="140" spans="1:15" s="84" customFormat="1" ht="15">
      <c r="A140" s="89"/>
      <c r="B140" s="90"/>
      <c r="C140" s="91"/>
      <c r="D140" s="91"/>
      <c r="E140" s="91"/>
      <c r="F140" s="92"/>
      <c r="G140" s="92"/>
      <c r="H140" s="94"/>
      <c r="I140" s="94"/>
      <c r="J140" s="94"/>
      <c r="K140" s="93"/>
    </row>
    <row r="141" spans="1:15" s="84" customFormat="1" ht="15">
      <c r="A141" s="89"/>
      <c r="B141" s="90"/>
      <c r="C141" s="91"/>
      <c r="D141" s="91"/>
      <c r="E141" s="91"/>
      <c r="F141" s="92"/>
      <c r="G141" s="92"/>
      <c r="H141" s="94"/>
      <c r="I141" s="94"/>
      <c r="J141" s="94"/>
      <c r="K141" s="93"/>
    </row>
    <row r="142" spans="1:15" s="84" customFormat="1" ht="15">
      <c r="A142" s="89"/>
      <c r="B142" s="90"/>
      <c r="C142" s="91"/>
      <c r="D142" s="91"/>
      <c r="E142" s="91"/>
      <c r="F142" s="92"/>
      <c r="G142" s="92"/>
      <c r="H142" s="94"/>
      <c r="I142" s="94"/>
      <c r="J142" s="94"/>
      <c r="K142" s="93"/>
    </row>
    <row r="143" spans="1:15" s="84" customFormat="1" ht="15">
      <c r="A143" s="89"/>
      <c r="B143" s="90"/>
      <c r="C143" s="91"/>
      <c r="D143" s="91"/>
      <c r="E143" s="91"/>
      <c r="F143" s="92"/>
      <c r="G143" s="92"/>
      <c r="H143" s="94"/>
      <c r="I143" s="94"/>
      <c r="J143" s="94"/>
      <c r="K143" s="93"/>
    </row>
    <row r="144" spans="1:15" s="84" customFormat="1" ht="15">
      <c r="A144" s="89"/>
      <c r="B144" s="90"/>
      <c r="C144" s="91"/>
      <c r="D144" s="91"/>
      <c r="E144" s="91"/>
      <c r="F144" s="92"/>
      <c r="G144" s="92"/>
      <c r="H144" s="94"/>
      <c r="I144" s="94"/>
      <c r="J144" s="94"/>
      <c r="K144" s="93"/>
    </row>
    <row r="145" spans="1:11" s="84" customFormat="1" ht="15">
      <c r="A145" s="89"/>
      <c r="B145" s="90"/>
      <c r="C145" s="91"/>
      <c r="D145" s="91"/>
      <c r="E145" s="91"/>
      <c r="F145" s="92"/>
      <c r="G145" s="92"/>
      <c r="H145" s="94"/>
      <c r="I145" s="94"/>
      <c r="J145" s="94"/>
      <c r="K145" s="93"/>
    </row>
    <row r="146" spans="1:11" s="84" customFormat="1" ht="15">
      <c r="A146" s="89"/>
      <c r="B146" s="90"/>
      <c r="C146" s="91"/>
      <c r="D146" s="91"/>
      <c r="E146" s="91"/>
      <c r="F146" s="92"/>
      <c r="G146" s="92"/>
      <c r="H146" s="94"/>
      <c r="I146" s="94"/>
      <c r="J146" s="94"/>
      <c r="K146" s="93"/>
    </row>
    <row r="147" spans="1:11" s="84" customFormat="1" ht="15">
      <c r="A147" s="89"/>
      <c r="B147" s="90"/>
      <c r="C147" s="91"/>
      <c r="D147" s="91"/>
      <c r="E147" s="91"/>
      <c r="F147" s="92"/>
      <c r="G147" s="92"/>
      <c r="H147" s="94"/>
      <c r="I147" s="94"/>
      <c r="J147" s="94"/>
      <c r="K147" s="93"/>
    </row>
    <row r="148" spans="1:11" s="84" customFormat="1" ht="15">
      <c r="A148" s="89"/>
      <c r="B148" s="90"/>
      <c r="C148" s="91"/>
      <c r="D148" s="91"/>
      <c r="E148" s="91"/>
      <c r="F148" s="92"/>
      <c r="G148" s="92"/>
      <c r="H148" s="94"/>
      <c r="I148" s="94"/>
      <c r="J148" s="94"/>
      <c r="K148" s="93"/>
    </row>
    <row r="149" spans="1:11" s="84" customFormat="1" ht="15">
      <c r="A149" s="89"/>
      <c r="B149" s="90"/>
      <c r="C149" s="91"/>
      <c r="D149" s="91"/>
      <c r="E149" s="91"/>
      <c r="F149" s="92"/>
      <c r="G149" s="92"/>
      <c r="H149" s="94"/>
      <c r="I149" s="94"/>
      <c r="J149" s="94"/>
      <c r="K149" s="93"/>
    </row>
    <row r="150" spans="1:11" s="84" customFormat="1" ht="15">
      <c r="A150" s="89"/>
      <c r="B150" s="90"/>
      <c r="C150" s="91"/>
      <c r="D150" s="91"/>
      <c r="E150" s="91"/>
      <c r="F150" s="92"/>
      <c r="G150" s="92"/>
      <c r="H150" s="94"/>
      <c r="I150" s="94"/>
      <c r="J150" s="94"/>
      <c r="K150" s="93"/>
    </row>
    <row r="151" spans="1:11" s="84" customFormat="1" ht="15">
      <c r="A151" s="89"/>
      <c r="B151" s="90"/>
      <c r="C151" s="91"/>
      <c r="D151" s="91"/>
      <c r="E151" s="91"/>
      <c r="F151" s="92"/>
      <c r="G151" s="92"/>
      <c r="H151" s="94"/>
      <c r="I151" s="94"/>
      <c r="J151" s="94"/>
      <c r="K151" s="93"/>
    </row>
    <row r="152" spans="1:11" s="84" customFormat="1" ht="15">
      <c r="A152" s="89"/>
      <c r="B152" s="90"/>
      <c r="C152" s="91"/>
      <c r="D152" s="91"/>
      <c r="E152" s="91"/>
      <c r="F152" s="92"/>
      <c r="G152" s="92"/>
      <c r="H152" s="94"/>
      <c r="I152" s="94"/>
      <c r="J152" s="94"/>
      <c r="K152" s="93"/>
    </row>
    <row r="153" spans="1:11" s="84" customFormat="1" ht="15">
      <c r="A153" s="89"/>
      <c r="B153" s="90"/>
      <c r="C153" s="91"/>
      <c r="D153" s="91"/>
      <c r="E153" s="91"/>
      <c r="F153" s="92"/>
      <c r="G153" s="92"/>
      <c r="H153" s="94"/>
      <c r="I153" s="94"/>
      <c r="J153" s="94"/>
      <c r="K153" s="93"/>
    </row>
    <row r="154" spans="1:11" s="84" customFormat="1" ht="15">
      <c r="A154" s="89"/>
      <c r="B154" s="90"/>
      <c r="C154" s="91"/>
      <c r="D154" s="91"/>
      <c r="E154" s="91"/>
      <c r="F154" s="92"/>
      <c r="G154" s="92"/>
      <c r="H154" s="94"/>
      <c r="I154" s="94"/>
      <c r="J154" s="94"/>
      <c r="K154" s="93"/>
    </row>
    <row r="155" spans="1:11" s="84" customFormat="1" ht="15">
      <c r="A155" s="89"/>
      <c r="B155" s="90"/>
      <c r="C155" s="91"/>
      <c r="D155" s="91"/>
      <c r="E155" s="91"/>
      <c r="F155" s="92"/>
      <c r="G155" s="92"/>
      <c r="H155" s="94"/>
      <c r="I155" s="94"/>
      <c r="J155" s="94"/>
      <c r="K155" s="93"/>
    </row>
    <row r="156" spans="1:11" s="84" customFormat="1" ht="15">
      <c r="A156" s="89"/>
      <c r="B156" s="90"/>
      <c r="C156" s="91"/>
      <c r="D156" s="91"/>
      <c r="E156" s="91"/>
      <c r="F156" s="92"/>
      <c r="G156" s="92"/>
      <c r="H156" s="94"/>
      <c r="I156" s="94"/>
      <c r="J156" s="94"/>
      <c r="K156" s="93"/>
    </row>
    <row r="157" spans="1:11" s="84" customFormat="1" ht="15">
      <c r="A157" s="89"/>
      <c r="B157" s="90"/>
      <c r="C157" s="91"/>
      <c r="D157" s="91"/>
      <c r="E157" s="91"/>
      <c r="F157" s="92"/>
      <c r="G157" s="92"/>
      <c r="H157" s="94"/>
      <c r="I157" s="94"/>
      <c r="J157" s="94"/>
      <c r="K157" s="93"/>
    </row>
    <row r="158" spans="1:11" s="84" customFormat="1" ht="15">
      <c r="A158" s="89"/>
      <c r="B158" s="90"/>
      <c r="C158" s="91"/>
      <c r="D158" s="91"/>
      <c r="E158" s="91"/>
      <c r="F158" s="92"/>
      <c r="G158" s="92"/>
      <c r="H158" s="94"/>
      <c r="I158" s="94"/>
      <c r="J158" s="94"/>
      <c r="K158" s="93"/>
    </row>
    <row r="159" spans="1:11" s="84" customFormat="1" ht="15">
      <c r="A159" s="89"/>
      <c r="B159" s="90"/>
      <c r="C159" s="91"/>
      <c r="D159" s="91"/>
      <c r="E159" s="91"/>
      <c r="F159" s="92"/>
      <c r="G159" s="92"/>
      <c r="H159" s="94"/>
      <c r="I159" s="94"/>
      <c r="J159" s="94"/>
      <c r="K159" s="93"/>
    </row>
    <row r="160" spans="1:11" s="84" customFormat="1" ht="15">
      <c r="A160" s="89"/>
      <c r="B160" s="90"/>
      <c r="C160" s="91"/>
      <c r="D160" s="91"/>
      <c r="E160" s="91"/>
      <c r="F160" s="92"/>
      <c r="G160" s="92"/>
      <c r="H160" s="94"/>
      <c r="I160" s="94"/>
      <c r="J160" s="94"/>
      <c r="K160" s="93"/>
    </row>
    <row r="161" spans="1:11" s="84" customFormat="1" ht="15">
      <c r="A161" s="89"/>
      <c r="B161" s="90"/>
      <c r="C161" s="91"/>
      <c r="D161" s="91"/>
      <c r="E161" s="91"/>
      <c r="F161" s="92"/>
      <c r="G161" s="92"/>
      <c r="H161" s="94"/>
      <c r="I161" s="94"/>
      <c r="J161" s="94"/>
      <c r="K161" s="93"/>
    </row>
    <row r="162" spans="1:11" s="84" customFormat="1" ht="15">
      <c r="A162" s="89"/>
      <c r="B162" s="90"/>
      <c r="C162" s="91"/>
      <c r="D162" s="91"/>
      <c r="E162" s="91"/>
      <c r="F162" s="92"/>
      <c r="G162" s="92"/>
      <c r="H162" s="94"/>
      <c r="I162" s="94"/>
      <c r="J162" s="94"/>
      <c r="K162" s="93"/>
    </row>
    <row r="163" spans="1:11" s="84" customFormat="1" ht="15">
      <c r="A163" s="89"/>
      <c r="B163" s="90"/>
      <c r="C163" s="91"/>
      <c r="D163" s="91"/>
      <c r="E163" s="91"/>
      <c r="F163" s="92"/>
      <c r="G163" s="92"/>
      <c r="H163" s="94"/>
      <c r="I163" s="94"/>
      <c r="J163" s="94"/>
      <c r="K163" s="93"/>
    </row>
    <row r="164" spans="1:11" s="84" customFormat="1" ht="15">
      <c r="A164" s="89"/>
      <c r="B164" s="90"/>
      <c r="C164" s="91"/>
      <c r="D164" s="91"/>
      <c r="E164" s="91"/>
      <c r="F164" s="92"/>
      <c r="G164" s="92"/>
      <c r="H164" s="94"/>
      <c r="I164" s="94"/>
      <c r="J164" s="94"/>
      <c r="K164" s="93"/>
    </row>
    <row r="165" spans="1:11" s="84" customFormat="1" ht="15">
      <c r="A165" s="89"/>
      <c r="B165" s="90"/>
      <c r="C165" s="91"/>
      <c r="D165" s="91"/>
      <c r="E165" s="91"/>
      <c r="F165" s="92"/>
      <c r="G165" s="92"/>
      <c r="H165" s="94"/>
      <c r="I165" s="94"/>
      <c r="J165" s="94"/>
      <c r="K165" s="93"/>
    </row>
    <row r="166" spans="1:11" s="84" customFormat="1" ht="15">
      <c r="A166" s="89"/>
      <c r="B166" s="90"/>
      <c r="C166" s="91"/>
      <c r="D166" s="91"/>
      <c r="E166" s="91"/>
      <c r="F166" s="92"/>
      <c r="G166" s="92"/>
      <c r="H166" s="94"/>
      <c r="I166" s="94"/>
      <c r="J166" s="94"/>
      <c r="K166" s="93"/>
    </row>
    <row r="167" spans="1:11" s="84" customFormat="1" ht="15">
      <c r="A167" s="89"/>
      <c r="B167" s="90"/>
      <c r="C167" s="91"/>
      <c r="D167" s="91"/>
      <c r="E167" s="91"/>
      <c r="F167" s="92"/>
      <c r="G167" s="92"/>
      <c r="H167" s="94"/>
      <c r="I167" s="94"/>
      <c r="J167" s="94"/>
      <c r="K167" s="93"/>
    </row>
    <row r="168" spans="1:11" s="84" customFormat="1" ht="15">
      <c r="A168" s="89"/>
      <c r="B168" s="90"/>
      <c r="C168" s="91"/>
      <c r="D168" s="91"/>
      <c r="E168" s="91"/>
      <c r="F168" s="92"/>
      <c r="G168" s="92"/>
      <c r="H168" s="94"/>
      <c r="I168" s="94"/>
      <c r="J168" s="94"/>
      <c r="K168" s="93"/>
    </row>
    <row r="169" spans="1:11" s="84" customFormat="1" ht="15">
      <c r="A169" s="89"/>
      <c r="B169" s="90"/>
      <c r="C169" s="91"/>
      <c r="D169" s="91"/>
      <c r="E169" s="91"/>
      <c r="F169" s="92"/>
      <c r="G169" s="92"/>
      <c r="H169" s="94"/>
      <c r="I169" s="94"/>
      <c r="J169" s="94"/>
      <c r="K169" s="93"/>
    </row>
    <row r="170" spans="1:11" s="84" customFormat="1" ht="15">
      <c r="A170" s="89"/>
      <c r="B170" s="90"/>
      <c r="C170" s="91"/>
      <c r="D170" s="91"/>
      <c r="E170" s="91"/>
      <c r="F170" s="92"/>
      <c r="G170" s="92"/>
      <c r="H170" s="94"/>
      <c r="I170" s="94"/>
      <c r="J170" s="94"/>
      <c r="K170" s="93"/>
    </row>
    <row r="171" spans="1:11" s="84" customFormat="1" ht="15">
      <c r="A171" s="89"/>
      <c r="B171" s="90"/>
      <c r="C171" s="91"/>
      <c r="D171" s="91"/>
      <c r="E171" s="91"/>
      <c r="F171" s="92"/>
      <c r="G171" s="92"/>
      <c r="H171" s="94"/>
      <c r="I171" s="94"/>
      <c r="J171" s="94"/>
      <c r="K171" s="93"/>
    </row>
    <row r="172" spans="1:11" s="84" customFormat="1" ht="15">
      <c r="A172" s="89"/>
      <c r="B172" s="90"/>
      <c r="C172" s="91"/>
      <c r="D172" s="91"/>
      <c r="E172" s="91"/>
      <c r="F172" s="92"/>
      <c r="G172" s="92"/>
      <c r="H172" s="94"/>
      <c r="I172" s="94"/>
      <c r="J172" s="94"/>
      <c r="K172" s="93"/>
    </row>
    <row r="173" spans="1:11" s="84" customFormat="1" ht="15">
      <c r="A173" s="89"/>
      <c r="B173" s="90"/>
      <c r="C173" s="91"/>
      <c r="D173" s="91"/>
      <c r="E173" s="91"/>
      <c r="F173" s="92"/>
      <c r="G173" s="92"/>
      <c r="H173" s="94"/>
      <c r="I173" s="94"/>
      <c r="J173" s="94"/>
      <c r="K173" s="93"/>
    </row>
    <row r="174" spans="1:11" s="84" customFormat="1" ht="15">
      <c r="A174" s="89"/>
      <c r="B174" s="90"/>
      <c r="C174" s="91"/>
      <c r="D174" s="91"/>
      <c r="E174" s="91"/>
      <c r="F174" s="92"/>
      <c r="G174" s="92"/>
      <c r="H174" s="94"/>
      <c r="I174" s="94"/>
      <c r="J174" s="94"/>
      <c r="K174" s="93"/>
    </row>
    <row r="175" spans="1:11" s="84" customFormat="1" ht="15">
      <c r="A175" s="89"/>
      <c r="B175" s="90"/>
      <c r="C175" s="91"/>
      <c r="D175" s="91"/>
      <c r="E175" s="91"/>
      <c r="F175" s="92"/>
      <c r="G175" s="92"/>
      <c r="H175" s="94"/>
      <c r="I175" s="94"/>
      <c r="J175" s="94"/>
      <c r="K175" s="93"/>
    </row>
    <row r="176" spans="1:11" s="84" customFormat="1" ht="15">
      <c r="A176" s="89"/>
      <c r="B176" s="90"/>
      <c r="C176" s="91"/>
      <c r="D176" s="91"/>
      <c r="E176" s="91"/>
      <c r="F176" s="92"/>
      <c r="G176" s="92"/>
      <c r="H176" s="94"/>
      <c r="I176" s="94"/>
      <c r="J176" s="94"/>
      <c r="K176" s="93"/>
    </row>
    <row r="177" spans="1:11" s="84" customFormat="1" ht="15">
      <c r="A177" s="89"/>
      <c r="B177" s="90"/>
      <c r="C177" s="91"/>
      <c r="D177" s="91"/>
      <c r="E177" s="91"/>
      <c r="F177" s="92"/>
      <c r="G177" s="92"/>
      <c r="H177" s="94"/>
      <c r="I177" s="94"/>
      <c r="J177" s="94"/>
      <c r="K177" s="93"/>
    </row>
    <row r="178" spans="1:11" s="84" customFormat="1" ht="15">
      <c r="A178" s="89"/>
      <c r="B178" s="90"/>
      <c r="C178" s="91"/>
      <c r="D178" s="91"/>
      <c r="E178" s="91"/>
      <c r="F178" s="92"/>
      <c r="G178" s="92"/>
      <c r="H178" s="94"/>
      <c r="I178" s="94"/>
      <c r="J178" s="94"/>
      <c r="K178" s="93"/>
    </row>
    <row r="179" spans="1:11" s="84" customFormat="1" ht="15">
      <c r="A179" s="89"/>
      <c r="B179" s="90"/>
      <c r="C179" s="91"/>
      <c r="D179" s="91"/>
      <c r="E179" s="91"/>
      <c r="F179" s="92"/>
      <c r="G179" s="92"/>
      <c r="H179" s="94"/>
      <c r="I179" s="94"/>
      <c r="J179" s="94"/>
      <c r="K179" s="93"/>
    </row>
    <row r="180" spans="1:11" s="84" customFormat="1" ht="15">
      <c r="A180" s="89"/>
      <c r="B180" s="90"/>
      <c r="C180" s="91"/>
      <c r="D180" s="91"/>
      <c r="E180" s="91"/>
      <c r="F180" s="92"/>
      <c r="G180" s="92"/>
      <c r="H180" s="94"/>
      <c r="I180" s="94"/>
      <c r="J180" s="94"/>
      <c r="K180" s="93"/>
    </row>
    <row r="181" spans="1:11" s="84" customFormat="1" ht="15">
      <c r="A181" s="89"/>
      <c r="B181" s="90"/>
      <c r="C181" s="91"/>
      <c r="D181" s="91"/>
      <c r="E181" s="91"/>
      <c r="F181" s="92"/>
      <c r="G181" s="92"/>
      <c r="H181" s="94"/>
      <c r="I181" s="94"/>
      <c r="J181" s="94"/>
      <c r="K181" s="93"/>
    </row>
    <row r="182" spans="1:11" s="84" customFormat="1" ht="15">
      <c r="A182" s="89"/>
      <c r="B182" s="90"/>
      <c r="C182" s="91"/>
      <c r="D182" s="91"/>
      <c r="E182" s="91"/>
      <c r="F182" s="92"/>
      <c r="G182" s="92"/>
      <c r="H182" s="94"/>
      <c r="I182" s="94"/>
      <c r="J182" s="94"/>
      <c r="K182" s="93"/>
    </row>
    <row r="183" spans="1:11" s="84" customFormat="1" ht="15">
      <c r="A183" s="89"/>
      <c r="B183" s="90"/>
      <c r="C183" s="91"/>
      <c r="D183" s="91"/>
      <c r="E183" s="91"/>
      <c r="F183" s="92"/>
      <c r="G183" s="92"/>
      <c r="H183" s="94"/>
      <c r="I183" s="94"/>
      <c r="J183" s="94"/>
      <c r="K183" s="93"/>
    </row>
    <row r="184" spans="1:11" s="84" customFormat="1" ht="15">
      <c r="A184" s="89"/>
      <c r="B184" s="90"/>
      <c r="C184" s="91"/>
      <c r="D184" s="91"/>
      <c r="E184" s="91"/>
      <c r="F184" s="92"/>
      <c r="G184" s="92"/>
      <c r="H184" s="94"/>
      <c r="I184" s="94"/>
      <c r="J184" s="94"/>
      <c r="K184" s="93"/>
    </row>
    <row r="185" spans="1:11" s="84" customFormat="1" ht="15">
      <c r="A185" s="89"/>
      <c r="B185" s="90"/>
      <c r="C185" s="91"/>
      <c r="D185" s="91"/>
      <c r="E185" s="91"/>
      <c r="F185" s="92"/>
      <c r="G185" s="92"/>
      <c r="H185" s="94"/>
      <c r="I185" s="94"/>
      <c r="J185" s="94"/>
      <c r="K185" s="93"/>
    </row>
    <row r="186" spans="1:11" s="84" customFormat="1" ht="15">
      <c r="A186" s="89"/>
      <c r="B186" s="90"/>
      <c r="C186" s="91"/>
      <c r="D186" s="91"/>
      <c r="E186" s="91"/>
      <c r="F186" s="92"/>
      <c r="G186" s="92"/>
      <c r="H186" s="94"/>
      <c r="I186" s="94"/>
      <c r="J186" s="94"/>
      <c r="K186" s="93"/>
    </row>
    <row r="187" spans="1:11" s="84" customFormat="1" ht="15">
      <c r="A187" s="89"/>
      <c r="B187" s="90"/>
      <c r="C187" s="91"/>
      <c r="D187" s="91"/>
      <c r="E187" s="91"/>
      <c r="F187" s="92"/>
      <c r="G187" s="92"/>
      <c r="H187" s="94"/>
      <c r="I187" s="94"/>
      <c r="J187" s="94"/>
      <c r="K187" s="93"/>
    </row>
    <row r="188" spans="1:11" s="84" customFormat="1" ht="15">
      <c r="A188" s="89"/>
      <c r="B188" s="90"/>
      <c r="C188" s="91"/>
      <c r="D188" s="91"/>
      <c r="E188" s="91"/>
      <c r="F188" s="92"/>
      <c r="G188" s="92"/>
      <c r="H188" s="94"/>
      <c r="I188" s="94"/>
      <c r="J188" s="94"/>
      <c r="K188" s="93"/>
    </row>
    <row r="189" spans="1:11" s="84" customFormat="1" ht="15">
      <c r="A189" s="89"/>
      <c r="B189" s="90"/>
      <c r="C189" s="91"/>
      <c r="D189" s="91"/>
      <c r="E189" s="91"/>
      <c r="F189" s="92"/>
      <c r="G189" s="92"/>
      <c r="H189" s="94"/>
      <c r="I189" s="94"/>
      <c r="J189" s="94"/>
      <c r="K189" s="93"/>
    </row>
    <row r="190" spans="1:11" s="84" customFormat="1" ht="15">
      <c r="A190" s="89"/>
      <c r="B190" s="90"/>
      <c r="C190" s="91"/>
      <c r="D190" s="91"/>
      <c r="E190" s="91"/>
      <c r="F190" s="92"/>
      <c r="G190" s="92"/>
      <c r="H190" s="94"/>
      <c r="I190" s="94"/>
      <c r="J190" s="94"/>
      <c r="K190" s="93"/>
    </row>
    <row r="191" spans="1:11" s="84" customFormat="1" ht="15">
      <c r="A191" s="89"/>
      <c r="B191" s="90"/>
      <c r="C191" s="91"/>
      <c r="D191" s="91"/>
      <c r="E191" s="91"/>
      <c r="F191" s="92"/>
      <c r="G191" s="92"/>
      <c r="H191" s="94"/>
      <c r="I191" s="94"/>
      <c r="J191" s="94"/>
      <c r="K191" s="93"/>
    </row>
    <row r="192" spans="1:11" s="84" customFormat="1" ht="15">
      <c r="A192" s="89"/>
      <c r="B192" s="90"/>
      <c r="C192" s="91"/>
      <c r="D192" s="91"/>
      <c r="E192" s="91"/>
      <c r="F192" s="92"/>
      <c r="G192" s="92"/>
      <c r="H192" s="94"/>
      <c r="I192" s="94"/>
      <c r="J192" s="94"/>
      <c r="K192" s="93"/>
    </row>
    <row r="193" spans="1:11" s="84" customFormat="1" ht="15">
      <c r="A193" s="89"/>
      <c r="B193" s="90"/>
      <c r="C193" s="91"/>
      <c r="D193" s="91"/>
      <c r="E193" s="91"/>
      <c r="F193" s="92"/>
      <c r="G193" s="92"/>
      <c r="H193" s="94"/>
      <c r="I193" s="94"/>
      <c r="J193" s="94"/>
      <c r="K193" s="93"/>
    </row>
    <row r="194" spans="1:11" s="84" customFormat="1" ht="15">
      <c r="A194" s="89"/>
      <c r="B194" s="90"/>
      <c r="C194" s="91"/>
      <c r="D194" s="91"/>
      <c r="E194" s="91"/>
      <c r="F194" s="92"/>
      <c r="G194" s="92"/>
      <c r="H194" s="94"/>
      <c r="I194" s="94"/>
      <c r="J194" s="94"/>
      <c r="K194" s="93"/>
    </row>
    <row r="195" spans="1:11" s="84" customFormat="1" ht="15">
      <c r="A195" s="89"/>
      <c r="B195" s="90"/>
      <c r="C195" s="91"/>
      <c r="D195" s="91"/>
      <c r="E195" s="91"/>
      <c r="F195" s="92"/>
      <c r="G195" s="92"/>
      <c r="H195" s="94"/>
      <c r="I195" s="94"/>
      <c r="J195" s="94"/>
      <c r="K195" s="93"/>
    </row>
    <row r="196" spans="1:11" s="84" customFormat="1" ht="15">
      <c r="A196" s="89"/>
      <c r="B196" s="90"/>
      <c r="C196" s="91"/>
      <c r="D196" s="91"/>
      <c r="E196" s="91"/>
      <c r="F196" s="92"/>
      <c r="G196" s="92"/>
      <c r="H196" s="94"/>
      <c r="I196" s="94"/>
      <c r="J196" s="94"/>
      <c r="K196" s="93"/>
    </row>
    <row r="197" spans="1:11" s="84" customFormat="1" ht="15">
      <c r="A197" s="89"/>
      <c r="B197" s="90"/>
      <c r="C197" s="91"/>
      <c r="D197" s="91"/>
      <c r="E197" s="91"/>
      <c r="F197" s="92"/>
      <c r="G197" s="92"/>
      <c r="H197" s="94"/>
      <c r="I197" s="94"/>
      <c r="J197" s="94"/>
      <c r="K197" s="93"/>
    </row>
    <row r="198" spans="1:11" s="84" customFormat="1" ht="15">
      <c r="A198" s="89"/>
      <c r="B198" s="90"/>
      <c r="C198" s="91"/>
      <c r="D198" s="91"/>
      <c r="E198" s="91"/>
      <c r="F198" s="92"/>
      <c r="G198" s="92"/>
      <c r="H198" s="94"/>
      <c r="I198" s="94"/>
      <c r="J198" s="94"/>
      <c r="K198" s="93"/>
    </row>
    <row r="199" spans="1:11" s="84" customFormat="1" ht="15">
      <c r="A199" s="89"/>
      <c r="B199" s="90"/>
      <c r="C199" s="91"/>
      <c r="D199" s="91"/>
      <c r="E199" s="91"/>
      <c r="F199" s="92"/>
      <c r="G199" s="92"/>
      <c r="H199" s="94"/>
      <c r="I199" s="94"/>
      <c r="J199" s="94"/>
      <c r="K199" s="93"/>
    </row>
    <row r="200" spans="1:11" s="84" customFormat="1" ht="15">
      <c r="A200" s="89"/>
      <c r="B200" s="90"/>
      <c r="C200" s="91"/>
      <c r="D200" s="91"/>
      <c r="E200" s="91"/>
      <c r="F200" s="92"/>
      <c r="G200" s="92"/>
      <c r="H200" s="94"/>
      <c r="I200" s="94"/>
      <c r="J200" s="94"/>
      <c r="K200" s="93"/>
    </row>
    <row r="201" spans="1:11" s="84" customFormat="1" ht="15">
      <c r="A201" s="89"/>
      <c r="B201" s="90"/>
      <c r="C201" s="91"/>
      <c r="D201" s="91"/>
      <c r="E201" s="91"/>
      <c r="F201" s="92"/>
      <c r="G201" s="92"/>
      <c r="H201" s="94"/>
      <c r="I201" s="94"/>
      <c r="J201" s="94"/>
      <c r="K201" s="93"/>
    </row>
    <row r="202" spans="1:11" s="84" customFormat="1" ht="15">
      <c r="A202" s="89"/>
      <c r="B202" s="90"/>
      <c r="C202" s="91"/>
      <c r="D202" s="91"/>
      <c r="E202" s="91"/>
      <c r="F202" s="92"/>
      <c r="G202" s="92"/>
      <c r="H202" s="94"/>
      <c r="I202" s="94"/>
      <c r="J202" s="94"/>
      <c r="K202" s="93"/>
    </row>
    <row r="203" spans="1:11" s="84" customFormat="1" ht="15">
      <c r="A203" s="89"/>
      <c r="B203" s="90"/>
      <c r="C203" s="91"/>
      <c r="D203" s="91"/>
      <c r="E203" s="91"/>
      <c r="F203" s="92"/>
      <c r="G203" s="92"/>
      <c r="H203" s="94"/>
      <c r="I203" s="94"/>
      <c r="J203" s="94"/>
      <c r="K203" s="93"/>
    </row>
    <row r="204" spans="1:11" s="84" customFormat="1" ht="15">
      <c r="A204" s="89"/>
      <c r="B204" s="90"/>
      <c r="C204" s="91"/>
      <c r="D204" s="91"/>
      <c r="E204" s="91"/>
      <c r="F204" s="92"/>
      <c r="G204" s="92"/>
      <c r="H204" s="94"/>
      <c r="I204" s="94"/>
      <c r="J204" s="94"/>
      <c r="K204" s="93"/>
    </row>
    <row r="205" spans="1:11" s="84" customFormat="1" ht="15">
      <c r="A205" s="89"/>
      <c r="B205" s="90"/>
      <c r="C205" s="91"/>
      <c r="D205" s="91"/>
      <c r="E205" s="91"/>
      <c r="F205" s="92"/>
      <c r="G205" s="92"/>
      <c r="H205" s="94"/>
      <c r="I205" s="94"/>
      <c r="J205" s="94"/>
      <c r="K205" s="93"/>
    </row>
    <row r="206" spans="1:11" s="84" customFormat="1" ht="15">
      <c r="A206" s="89"/>
      <c r="B206" s="90"/>
      <c r="C206" s="91"/>
      <c r="D206" s="91"/>
      <c r="E206" s="91"/>
      <c r="F206" s="92"/>
      <c r="G206" s="92"/>
      <c r="H206" s="94"/>
      <c r="I206" s="94"/>
      <c r="J206" s="94"/>
      <c r="K206" s="93"/>
    </row>
    <row r="207" spans="1:11" s="84" customFormat="1" ht="15">
      <c r="A207" s="89"/>
      <c r="B207" s="90"/>
      <c r="C207" s="91"/>
      <c r="D207" s="91"/>
      <c r="E207" s="91"/>
      <c r="F207" s="92"/>
      <c r="G207" s="92"/>
      <c r="H207" s="94"/>
      <c r="I207" s="94"/>
      <c r="J207" s="94"/>
      <c r="K207" s="93"/>
    </row>
    <row r="208" spans="1:11" s="84" customFormat="1" ht="15">
      <c r="A208" s="89"/>
      <c r="B208" s="90"/>
      <c r="C208" s="91"/>
      <c r="D208" s="91"/>
      <c r="E208" s="91"/>
      <c r="F208" s="92"/>
      <c r="G208" s="92"/>
      <c r="H208" s="94"/>
      <c r="I208" s="94"/>
      <c r="J208" s="94"/>
      <c r="K208" s="93"/>
    </row>
    <row r="209" spans="1:11" s="84" customFormat="1" ht="15">
      <c r="A209" s="89"/>
      <c r="B209" s="90"/>
      <c r="C209" s="91"/>
      <c r="D209" s="91"/>
      <c r="E209" s="91"/>
      <c r="F209" s="92"/>
      <c r="G209" s="92"/>
      <c r="H209" s="94"/>
      <c r="I209" s="94"/>
      <c r="J209" s="94"/>
      <c r="K209" s="93"/>
    </row>
    <row r="210" spans="1:11" s="84" customFormat="1" ht="15">
      <c r="A210" s="89"/>
      <c r="B210" s="90"/>
      <c r="C210" s="91"/>
      <c r="D210" s="91"/>
      <c r="E210" s="91"/>
      <c r="F210" s="92"/>
      <c r="G210" s="92"/>
      <c r="H210" s="94"/>
      <c r="I210" s="94"/>
      <c r="J210" s="94"/>
      <c r="K210" s="93"/>
    </row>
    <row r="211" spans="1:11" s="84" customFormat="1" ht="15">
      <c r="A211" s="89"/>
      <c r="B211" s="90"/>
      <c r="C211" s="91"/>
      <c r="D211" s="91"/>
      <c r="E211" s="91"/>
      <c r="F211" s="92"/>
      <c r="G211" s="92"/>
      <c r="H211" s="94"/>
      <c r="I211" s="94"/>
      <c r="J211" s="94"/>
      <c r="K211" s="93"/>
    </row>
    <row r="212" spans="1:11" s="84" customFormat="1" ht="15">
      <c r="A212" s="89"/>
      <c r="B212" s="90"/>
      <c r="C212" s="91"/>
      <c r="D212" s="91"/>
      <c r="E212" s="91"/>
      <c r="F212" s="92"/>
      <c r="G212" s="92"/>
      <c r="H212" s="94"/>
      <c r="I212" s="94"/>
      <c r="J212" s="94"/>
      <c r="K212" s="93"/>
    </row>
    <row r="213" spans="1:11" s="84" customFormat="1" ht="15">
      <c r="A213" s="89"/>
      <c r="B213" s="90"/>
      <c r="C213" s="91"/>
      <c r="D213" s="91"/>
      <c r="E213" s="91"/>
      <c r="F213" s="92"/>
      <c r="G213" s="92"/>
      <c r="H213" s="94"/>
      <c r="I213" s="94"/>
      <c r="J213" s="94"/>
      <c r="K213" s="93"/>
    </row>
    <row r="214" spans="1:11" s="84" customFormat="1" ht="15">
      <c r="A214" s="89"/>
      <c r="B214" s="90"/>
      <c r="C214" s="91"/>
      <c r="D214" s="91"/>
      <c r="E214" s="91"/>
      <c r="F214" s="92"/>
      <c r="G214" s="92"/>
      <c r="H214" s="94"/>
      <c r="I214" s="94"/>
      <c r="J214" s="94"/>
      <c r="K214" s="93"/>
    </row>
    <row r="215" spans="1:11" s="84" customFormat="1" ht="15">
      <c r="A215" s="89"/>
      <c r="B215" s="90"/>
      <c r="C215" s="91"/>
      <c r="D215" s="91"/>
      <c r="E215" s="91"/>
      <c r="F215" s="92"/>
      <c r="G215" s="92"/>
      <c r="H215" s="94"/>
      <c r="I215" s="94"/>
      <c r="J215" s="94"/>
      <c r="K215" s="93"/>
    </row>
    <row r="216" spans="1:11" s="84" customFormat="1" ht="15">
      <c r="A216" s="89"/>
      <c r="B216" s="90"/>
      <c r="C216" s="91"/>
      <c r="D216" s="91"/>
      <c r="E216" s="91"/>
      <c r="F216" s="92"/>
      <c r="G216" s="92"/>
      <c r="H216" s="94"/>
      <c r="I216" s="94"/>
      <c r="J216" s="94"/>
      <c r="K216" s="93"/>
    </row>
    <row r="217" spans="1:11" s="84" customFormat="1" ht="15">
      <c r="A217" s="89"/>
      <c r="B217" s="90"/>
      <c r="C217" s="91"/>
      <c r="D217" s="91"/>
      <c r="E217" s="91"/>
      <c r="F217" s="92"/>
      <c r="G217" s="92"/>
      <c r="H217" s="94"/>
      <c r="I217" s="94"/>
      <c r="J217" s="94"/>
      <c r="K217" s="93"/>
    </row>
    <row r="218" spans="1:11" s="84" customFormat="1" ht="15">
      <c r="A218" s="89"/>
      <c r="B218" s="90"/>
      <c r="C218" s="91"/>
      <c r="D218" s="91"/>
      <c r="E218" s="91"/>
      <c r="F218" s="92"/>
      <c r="G218" s="92"/>
      <c r="H218" s="94"/>
      <c r="I218" s="94"/>
      <c r="J218" s="94"/>
      <c r="K218" s="93"/>
    </row>
    <row r="219" spans="1:11" s="84" customFormat="1" ht="15">
      <c r="A219" s="89"/>
      <c r="B219" s="90"/>
      <c r="C219" s="91"/>
      <c r="D219" s="91"/>
      <c r="E219" s="91"/>
      <c r="F219" s="92"/>
      <c r="G219" s="92"/>
      <c r="H219" s="94"/>
      <c r="I219" s="94"/>
      <c r="J219" s="94"/>
      <c r="K219" s="93"/>
    </row>
    <row r="220" spans="1:11" s="84" customFormat="1" ht="15">
      <c r="A220" s="89"/>
      <c r="B220" s="90"/>
      <c r="C220" s="91"/>
      <c r="D220" s="91"/>
      <c r="E220" s="91"/>
      <c r="F220" s="92"/>
      <c r="G220" s="92"/>
      <c r="H220" s="94"/>
      <c r="I220" s="94"/>
      <c r="J220" s="94"/>
      <c r="K220" s="93"/>
    </row>
    <row r="221" spans="1:11" s="84" customFormat="1" ht="15">
      <c r="A221" s="89"/>
      <c r="B221" s="90"/>
      <c r="C221" s="91"/>
      <c r="D221" s="91"/>
      <c r="E221" s="91"/>
      <c r="F221" s="92"/>
      <c r="G221" s="92"/>
      <c r="H221" s="94"/>
      <c r="I221" s="94"/>
      <c r="J221" s="94"/>
      <c r="K221" s="93"/>
    </row>
    <row r="222" spans="1:11" s="84" customFormat="1" ht="15">
      <c r="A222" s="89"/>
      <c r="B222" s="90"/>
      <c r="C222" s="91"/>
      <c r="D222" s="91"/>
      <c r="E222" s="91"/>
      <c r="F222" s="92"/>
      <c r="G222" s="92"/>
      <c r="H222" s="94"/>
      <c r="I222" s="94"/>
      <c r="J222" s="94"/>
      <c r="K222" s="93"/>
    </row>
    <row r="223" spans="1:11" s="84" customFormat="1" ht="15">
      <c r="A223" s="89"/>
      <c r="B223" s="90"/>
      <c r="C223" s="91"/>
      <c r="D223" s="91"/>
      <c r="E223" s="91"/>
      <c r="F223" s="92"/>
      <c r="G223" s="92"/>
      <c r="H223" s="94"/>
      <c r="I223" s="94"/>
      <c r="J223" s="94"/>
      <c r="K223" s="93"/>
    </row>
    <row r="224" spans="1:11" s="84" customFormat="1" ht="15">
      <c r="A224" s="89"/>
      <c r="B224" s="90"/>
      <c r="C224" s="91"/>
      <c r="D224" s="91"/>
      <c r="E224" s="91"/>
      <c r="F224" s="92"/>
      <c r="G224" s="92"/>
      <c r="H224" s="94"/>
      <c r="I224" s="94"/>
      <c r="J224" s="94"/>
      <c r="K224" s="93"/>
    </row>
    <row r="225" spans="1:12" s="84" customFormat="1" ht="15">
      <c r="A225" s="89"/>
      <c r="B225" s="90"/>
      <c r="C225" s="91"/>
      <c r="D225" s="91"/>
      <c r="E225" s="91"/>
      <c r="F225" s="92"/>
      <c r="G225" s="92"/>
      <c r="H225" s="94"/>
      <c r="I225" s="96"/>
      <c r="J225" s="96"/>
      <c r="K225" s="97"/>
    </row>
    <row r="226" spans="1:12" s="84" customFormat="1" ht="15">
      <c r="A226" s="89"/>
      <c r="B226" s="90"/>
      <c r="C226" s="91"/>
      <c r="D226" s="91"/>
      <c r="E226" s="91"/>
      <c r="F226" s="92"/>
      <c r="G226" s="92"/>
      <c r="H226" s="94"/>
      <c r="I226" s="96"/>
      <c r="J226" s="96"/>
      <c r="K226" s="97"/>
    </row>
    <row r="227" spans="1:12" s="84" customFormat="1" ht="15">
      <c r="A227" s="89"/>
      <c r="B227" s="90"/>
      <c r="C227" s="91"/>
      <c r="D227" s="91"/>
      <c r="E227" s="91"/>
      <c r="F227" s="92"/>
      <c r="G227" s="92"/>
      <c r="H227" s="94"/>
      <c r="I227" s="96"/>
      <c r="J227" s="96"/>
      <c r="K227" s="97"/>
    </row>
    <row r="228" spans="1:12" s="84" customFormat="1" ht="15">
      <c r="A228" s="89"/>
      <c r="B228" s="90"/>
      <c r="C228" s="91"/>
      <c r="D228" s="91"/>
      <c r="E228" s="91"/>
      <c r="F228" s="92"/>
      <c r="G228" s="92"/>
      <c r="H228" s="94"/>
      <c r="I228" s="96"/>
      <c r="J228" s="96"/>
      <c r="K228" s="97"/>
    </row>
    <row r="229" spans="1:12" s="84" customFormat="1" ht="15">
      <c r="A229" s="89"/>
      <c r="B229" s="90"/>
      <c r="C229" s="91"/>
      <c r="D229" s="91"/>
      <c r="E229" s="91"/>
      <c r="F229" s="92"/>
      <c r="G229" s="92"/>
      <c r="H229" s="94"/>
      <c r="I229" s="96"/>
      <c r="J229" s="96"/>
      <c r="K229" s="97"/>
    </row>
    <row r="230" spans="1:12" s="84" customFormat="1" ht="15">
      <c r="A230" s="89"/>
      <c r="B230" s="90"/>
      <c r="C230" s="91"/>
      <c r="D230" s="91"/>
      <c r="E230" s="91"/>
      <c r="F230" s="92"/>
      <c r="G230" s="92"/>
      <c r="H230" s="94"/>
      <c r="I230" s="96"/>
      <c r="J230" s="98"/>
      <c r="K230" s="97"/>
    </row>
    <row r="231" spans="1:12" s="84" customFormat="1" ht="15">
      <c r="A231" s="89"/>
      <c r="B231" s="90"/>
      <c r="C231" s="91"/>
      <c r="D231" s="91"/>
      <c r="E231" s="91"/>
      <c r="F231" s="92"/>
      <c r="G231" s="92"/>
      <c r="H231" s="94"/>
      <c r="I231" s="99"/>
      <c r="J231" s="100"/>
      <c r="K231" s="99"/>
    </row>
    <row r="232" spans="1:12" s="84" customFormat="1" ht="15">
      <c r="A232" s="89"/>
      <c r="B232" s="90"/>
      <c r="C232" s="91"/>
      <c r="D232" s="91"/>
      <c r="E232" s="91"/>
      <c r="F232" s="92"/>
      <c r="G232" s="92"/>
      <c r="H232" s="94"/>
      <c r="I232" s="101"/>
      <c r="J232" s="102"/>
      <c r="K232" s="103"/>
    </row>
    <row r="233" spans="1:12" s="84" customFormat="1" ht="15">
      <c r="A233" s="89"/>
      <c r="B233" s="90"/>
      <c r="C233" s="91"/>
      <c r="D233" s="91"/>
      <c r="E233" s="91"/>
      <c r="F233" s="92"/>
      <c r="G233" s="92"/>
      <c r="H233" s="94"/>
      <c r="I233" s="101"/>
      <c r="J233" s="102"/>
      <c r="K233" s="103"/>
      <c r="L233" s="104"/>
    </row>
    <row r="234" spans="1:12" s="84" customFormat="1" ht="15">
      <c r="A234" s="89"/>
      <c r="B234" s="90"/>
      <c r="C234" s="91"/>
      <c r="D234" s="91"/>
      <c r="E234" s="91"/>
      <c r="F234" s="92"/>
      <c r="G234" s="92"/>
      <c r="H234" s="94"/>
      <c r="I234" s="101"/>
      <c r="J234" s="102"/>
      <c r="K234" s="105"/>
      <c r="L234" s="104"/>
    </row>
    <row r="235" spans="1:12" s="84" customFormat="1" ht="15.75">
      <c r="A235" s="89"/>
      <c r="B235" s="90"/>
      <c r="C235" s="91"/>
      <c r="D235" s="91"/>
      <c r="E235" s="91"/>
      <c r="F235" s="92"/>
      <c r="G235" s="92"/>
      <c r="H235" s="94"/>
      <c r="I235" s="99"/>
      <c r="J235" s="106"/>
      <c r="K235" s="107"/>
      <c r="L235" s="104"/>
    </row>
    <row r="236" spans="1:12" s="84" customFormat="1" ht="15">
      <c r="A236" s="89"/>
      <c r="B236" s="90"/>
      <c r="C236" s="91"/>
      <c r="D236" s="91"/>
      <c r="E236" s="91"/>
      <c r="F236" s="92"/>
      <c r="G236" s="92"/>
      <c r="H236" s="94"/>
      <c r="I236" s="108"/>
      <c r="J236" s="96"/>
      <c r="K236" s="96"/>
      <c r="L236" s="104"/>
    </row>
    <row r="237" spans="1:12" s="84" customFormat="1" ht="15">
      <c r="A237" s="89"/>
      <c r="B237" s="90"/>
      <c r="C237" s="91"/>
      <c r="D237" s="91"/>
      <c r="E237" s="91"/>
      <c r="F237" s="92"/>
      <c r="G237" s="92"/>
      <c r="H237" s="94"/>
      <c r="I237" s="96"/>
      <c r="J237" s="98"/>
      <c r="K237" s="109"/>
      <c r="L237" s="104"/>
    </row>
    <row r="238" spans="1:12" s="84" customFormat="1" ht="15">
      <c r="A238" s="89"/>
      <c r="B238" s="90"/>
      <c r="C238" s="91"/>
      <c r="D238" s="91"/>
      <c r="E238" s="91"/>
      <c r="F238" s="92"/>
      <c r="G238" s="92"/>
      <c r="H238" s="94"/>
      <c r="I238" s="96"/>
      <c r="J238" s="98"/>
      <c r="K238" s="109"/>
      <c r="L238" s="104"/>
    </row>
    <row r="239" spans="1:12" s="84" customFormat="1" ht="15">
      <c r="A239" s="89"/>
      <c r="B239" s="90"/>
      <c r="C239" s="91"/>
      <c r="D239" s="91"/>
      <c r="E239" s="91"/>
      <c r="F239" s="92"/>
      <c r="G239" s="92"/>
      <c r="H239" s="94"/>
      <c r="I239" s="96"/>
      <c r="J239" s="98"/>
      <c r="K239" s="109"/>
      <c r="L239" s="104"/>
    </row>
    <row r="240" spans="1:12" s="84" customFormat="1" ht="15">
      <c r="A240" s="89"/>
      <c r="B240" s="90"/>
      <c r="C240" s="91"/>
      <c r="D240" s="91"/>
      <c r="E240" s="91"/>
      <c r="F240" s="92"/>
      <c r="G240" s="92"/>
      <c r="H240" s="94"/>
      <c r="I240" s="94"/>
      <c r="J240" s="95"/>
      <c r="K240" s="104"/>
      <c r="L240" s="104"/>
    </row>
    <row r="241" spans="1:12" s="84" customFormat="1" ht="15">
      <c r="A241" s="89"/>
      <c r="B241" s="90"/>
      <c r="C241" s="91"/>
      <c r="D241" s="91"/>
      <c r="E241" s="91"/>
      <c r="F241" s="92"/>
      <c r="G241" s="92"/>
      <c r="H241" s="94"/>
      <c r="I241" s="94"/>
      <c r="J241" s="94"/>
      <c r="K241" s="104"/>
      <c r="L241" s="104"/>
    </row>
    <row r="242" spans="1:12" s="84" customFormat="1" ht="15">
      <c r="A242" s="89"/>
      <c r="B242" s="90"/>
      <c r="C242" s="91"/>
      <c r="D242" s="91"/>
      <c r="E242" s="91"/>
      <c r="F242" s="92"/>
      <c r="G242" s="92"/>
      <c r="H242" s="94"/>
      <c r="I242" s="94"/>
      <c r="J242" s="94"/>
      <c r="K242" s="104"/>
      <c r="L242" s="104"/>
    </row>
    <row r="243" spans="1:12" s="84" customFormat="1" ht="15">
      <c r="A243" s="89"/>
      <c r="B243" s="90"/>
      <c r="C243" s="91"/>
      <c r="D243" s="91"/>
      <c r="E243" s="91"/>
      <c r="F243" s="92"/>
      <c r="G243" s="92"/>
      <c r="H243" s="94"/>
      <c r="I243" s="94"/>
      <c r="J243" s="94"/>
      <c r="K243" s="110"/>
      <c r="L243" s="110"/>
    </row>
    <row r="244" spans="1:12" s="84" customFormat="1" ht="15">
      <c r="A244" s="89"/>
      <c r="B244" s="90"/>
      <c r="C244" s="91"/>
      <c r="D244" s="91"/>
      <c r="E244" s="91"/>
      <c r="F244" s="92"/>
      <c r="G244" s="92"/>
      <c r="H244" s="94"/>
      <c r="I244" s="94"/>
      <c r="J244" s="94"/>
      <c r="K244" s="111"/>
      <c r="L244" s="104"/>
    </row>
    <row r="245" spans="1:12" s="84" customFormat="1" ht="15">
      <c r="A245" s="89"/>
      <c r="B245" s="90"/>
      <c r="C245" s="91"/>
      <c r="D245" s="91"/>
      <c r="E245" s="91"/>
      <c r="F245" s="92"/>
      <c r="G245" s="92"/>
      <c r="H245" s="94"/>
      <c r="I245" s="94"/>
      <c r="J245" s="94"/>
      <c r="K245" s="110"/>
      <c r="L245" s="104"/>
    </row>
    <row r="246" spans="1:12" s="84" customFormat="1" ht="15">
      <c r="A246" s="89"/>
      <c r="B246" s="90"/>
      <c r="C246" s="91"/>
      <c r="D246" s="91"/>
      <c r="E246" s="91"/>
      <c r="F246" s="92"/>
      <c r="G246" s="92"/>
      <c r="H246" s="94"/>
      <c r="I246" s="94"/>
      <c r="J246" s="94"/>
      <c r="K246" s="104"/>
      <c r="L246" s="104"/>
    </row>
    <row r="247" spans="1:12" s="84" customFormat="1" ht="15">
      <c r="A247" s="89"/>
      <c r="B247" s="90"/>
      <c r="C247" s="91"/>
      <c r="D247" s="91"/>
      <c r="E247" s="91"/>
      <c r="F247" s="92"/>
      <c r="G247" s="92"/>
      <c r="H247" s="94"/>
      <c r="I247" s="94"/>
      <c r="J247" s="94"/>
    </row>
    <row r="248" spans="1:12" s="84" customFormat="1" ht="15">
      <c r="A248" s="89"/>
      <c r="B248" s="90"/>
      <c r="C248" s="91"/>
      <c r="D248" s="91"/>
      <c r="E248" s="91"/>
      <c r="F248" s="92"/>
      <c r="G248" s="92"/>
      <c r="H248" s="94"/>
      <c r="I248" s="94"/>
      <c r="J248" s="94"/>
    </row>
    <row r="249" spans="1:12" s="84" customFormat="1" ht="15">
      <c r="A249" s="89"/>
      <c r="B249" s="90"/>
      <c r="C249" s="91"/>
      <c r="D249" s="91"/>
      <c r="E249" s="91"/>
      <c r="F249" s="92"/>
      <c r="G249" s="92"/>
      <c r="H249" s="94"/>
      <c r="I249" s="94"/>
      <c r="J249" s="94"/>
    </row>
    <row r="250" spans="1:12" s="84" customFormat="1" ht="15">
      <c r="A250" s="89"/>
      <c r="B250" s="90"/>
      <c r="C250" s="91"/>
      <c r="D250" s="91"/>
      <c r="E250" s="91"/>
      <c r="F250" s="92"/>
      <c r="G250" s="92"/>
      <c r="H250" s="94"/>
      <c r="I250" s="94"/>
      <c r="J250" s="94"/>
    </row>
    <row r="251" spans="1:12" s="84" customFormat="1" ht="15">
      <c r="A251" s="89"/>
      <c r="B251" s="90"/>
      <c r="C251" s="91"/>
      <c r="D251" s="91"/>
      <c r="E251" s="91"/>
      <c r="F251" s="92"/>
      <c r="G251" s="92"/>
      <c r="H251" s="94"/>
      <c r="I251" s="94"/>
      <c r="J251" s="94"/>
    </row>
    <row r="252" spans="1:12" s="84" customFormat="1" ht="15">
      <c r="A252" s="89"/>
      <c r="B252" s="90"/>
      <c r="C252" s="91"/>
      <c r="D252" s="91"/>
      <c r="E252" s="91"/>
      <c r="F252" s="92"/>
      <c r="G252" s="92"/>
      <c r="H252" s="94"/>
      <c r="I252" s="94"/>
      <c r="J252" s="94"/>
    </row>
    <row r="253" spans="1:12" s="84" customFormat="1" ht="15">
      <c r="A253" s="89"/>
      <c r="B253" s="90"/>
      <c r="C253" s="91"/>
      <c r="D253" s="91"/>
      <c r="E253" s="91"/>
      <c r="F253" s="112"/>
      <c r="G253" s="92"/>
      <c r="H253" s="94"/>
      <c r="I253" s="94"/>
      <c r="J253" s="94"/>
    </row>
    <row r="254" spans="1:12" s="84" customFormat="1" ht="15">
      <c r="A254" s="89"/>
      <c r="B254" s="90"/>
      <c r="C254" s="91"/>
      <c r="D254" s="91"/>
      <c r="E254" s="91"/>
      <c r="F254" s="112"/>
      <c r="G254" s="92"/>
      <c r="H254" s="94"/>
      <c r="I254" s="94"/>
      <c r="J254" s="94"/>
    </row>
    <row r="255" spans="1:12" s="84" customFormat="1" ht="15">
      <c r="A255" s="89"/>
      <c r="B255" s="90"/>
      <c r="C255" s="91"/>
      <c r="D255" s="91"/>
      <c r="E255" s="91"/>
      <c r="F255" s="92"/>
      <c r="G255" s="92"/>
      <c r="H255" s="94"/>
      <c r="I255" s="94"/>
      <c r="J255" s="94"/>
    </row>
    <row r="256" spans="1:12" s="84" customFormat="1" ht="15">
      <c r="A256" s="89"/>
      <c r="B256" s="90"/>
      <c r="C256" s="91"/>
      <c r="D256" s="91"/>
      <c r="E256" s="91"/>
      <c r="F256" s="92"/>
      <c r="G256" s="92"/>
      <c r="H256" s="94"/>
      <c r="I256" s="94"/>
      <c r="J256" s="94"/>
    </row>
    <row r="257" spans="1:10" s="84" customFormat="1" ht="15">
      <c r="A257" s="89"/>
      <c r="B257" s="90"/>
      <c r="C257" s="91"/>
      <c r="D257" s="91"/>
      <c r="E257" s="91"/>
      <c r="F257" s="92"/>
      <c r="G257" s="112"/>
      <c r="H257" s="94"/>
      <c r="I257" s="94"/>
      <c r="J257" s="94"/>
    </row>
    <row r="258" spans="1:10" s="84" customFormat="1" ht="15">
      <c r="A258" s="89"/>
      <c r="B258" s="90"/>
      <c r="C258" s="91"/>
      <c r="D258" s="91"/>
      <c r="E258" s="91"/>
      <c r="F258" s="92"/>
      <c r="G258" s="112"/>
      <c r="H258" s="94"/>
      <c r="I258" s="94"/>
      <c r="J258" s="94"/>
    </row>
    <row r="259" spans="1:10" s="84" customFormat="1" ht="15">
      <c r="A259" s="89"/>
      <c r="B259" s="90"/>
      <c r="C259" s="91"/>
      <c r="D259" s="91"/>
      <c r="E259" s="91"/>
      <c r="F259" s="92"/>
      <c r="G259" s="112"/>
      <c r="H259" s="94"/>
      <c r="I259" s="94"/>
      <c r="J259" s="94"/>
    </row>
    <row r="260" spans="1:10" s="84" customFormat="1" ht="15">
      <c r="A260" s="89"/>
      <c r="B260" s="90"/>
      <c r="C260" s="91"/>
      <c r="D260" s="91"/>
      <c r="E260" s="91"/>
      <c r="F260" s="92"/>
      <c r="G260" s="92"/>
      <c r="H260" s="94"/>
      <c r="I260" s="94"/>
      <c r="J260" s="94"/>
    </row>
    <row r="261" spans="1:10" s="84" customFormat="1" ht="15">
      <c r="A261" s="89"/>
      <c r="B261" s="90"/>
      <c r="C261" s="91"/>
      <c r="D261" s="91"/>
      <c r="E261" s="91"/>
      <c r="F261" s="92"/>
      <c r="G261" s="92"/>
      <c r="H261" s="94"/>
      <c r="I261" s="94"/>
      <c r="J261" s="94"/>
    </row>
    <row r="262" spans="1:10" s="84" customFormat="1" ht="15">
      <c r="A262" s="89"/>
      <c r="B262" s="90"/>
      <c r="C262" s="91"/>
      <c r="D262" s="91"/>
      <c r="E262" s="91"/>
      <c r="F262" s="92"/>
      <c r="G262" s="92"/>
      <c r="H262" s="94"/>
      <c r="I262" s="94"/>
      <c r="J262" s="94"/>
    </row>
    <row r="263" spans="1:10" s="84" customFormat="1" ht="15">
      <c r="A263" s="89"/>
      <c r="B263" s="90"/>
      <c r="C263" s="91"/>
      <c r="D263" s="91"/>
      <c r="E263" s="91"/>
      <c r="F263" s="92"/>
      <c r="G263" s="92"/>
      <c r="H263" s="94"/>
      <c r="I263" s="94"/>
      <c r="J263" s="94"/>
    </row>
    <row r="264" spans="1:10" s="84" customFormat="1" ht="15">
      <c r="A264" s="89"/>
      <c r="B264" s="90"/>
      <c r="C264" s="91"/>
      <c r="D264" s="91"/>
      <c r="E264" s="91"/>
      <c r="F264" s="92"/>
      <c r="G264" s="92"/>
      <c r="H264" s="94"/>
      <c r="I264" s="94"/>
      <c r="J264" s="94"/>
    </row>
    <row r="265" spans="1:10" s="84" customFormat="1" ht="15">
      <c r="A265" s="89"/>
      <c r="B265" s="90"/>
      <c r="C265" s="91"/>
      <c r="D265" s="91"/>
      <c r="E265" s="91"/>
      <c r="F265" s="92"/>
      <c r="G265" s="92"/>
      <c r="H265" s="94"/>
      <c r="I265" s="94"/>
      <c r="J265" s="94"/>
    </row>
    <row r="266" spans="1:10" s="84" customFormat="1" ht="15">
      <c r="A266" s="89"/>
      <c r="B266" s="90"/>
      <c r="C266" s="91"/>
      <c r="D266" s="91"/>
      <c r="E266" s="91"/>
      <c r="F266" s="92"/>
      <c r="G266" s="92"/>
      <c r="H266" s="94"/>
      <c r="I266" s="94"/>
      <c r="J266" s="94"/>
    </row>
    <row r="267" spans="1:10" s="84" customFormat="1" ht="15">
      <c r="A267" s="89"/>
      <c r="B267" s="90"/>
      <c r="C267" s="91"/>
      <c r="D267" s="91"/>
      <c r="E267" s="91"/>
      <c r="F267" s="92"/>
      <c r="G267" s="92"/>
      <c r="H267" s="94"/>
      <c r="I267" s="94"/>
      <c r="J267" s="94"/>
    </row>
    <row r="268" spans="1:10" s="84" customFormat="1" ht="15">
      <c r="A268" s="89"/>
      <c r="B268" s="90"/>
      <c r="C268" s="91"/>
      <c r="D268" s="91"/>
      <c r="E268" s="91"/>
      <c r="F268" s="92"/>
      <c r="G268" s="92"/>
      <c r="H268" s="94"/>
      <c r="I268" s="94"/>
      <c r="J268" s="94"/>
    </row>
    <row r="269" spans="1:10" s="84" customFormat="1" ht="15">
      <c r="A269" s="89"/>
      <c r="B269" s="90"/>
      <c r="C269" s="91"/>
      <c r="D269" s="91"/>
      <c r="E269" s="91"/>
      <c r="F269" s="92"/>
      <c r="G269" s="92"/>
      <c r="H269" s="94"/>
      <c r="I269" s="94"/>
      <c r="J269" s="94"/>
    </row>
    <row r="270" spans="1:10" s="84" customFormat="1" ht="15">
      <c r="A270" s="89"/>
      <c r="B270" s="90"/>
      <c r="C270" s="91"/>
      <c r="D270" s="91"/>
      <c r="E270" s="91"/>
      <c r="F270" s="92"/>
      <c r="G270" s="92"/>
      <c r="H270" s="94"/>
      <c r="I270" s="94"/>
      <c r="J270" s="94"/>
    </row>
    <row r="271" spans="1:10" s="84" customFormat="1" ht="15">
      <c r="A271" s="89"/>
      <c r="B271" s="90"/>
      <c r="C271" s="91"/>
      <c r="D271" s="91"/>
      <c r="E271" s="91"/>
      <c r="F271" s="92"/>
      <c r="G271" s="92"/>
      <c r="H271" s="94"/>
      <c r="I271" s="94"/>
      <c r="J271" s="94"/>
    </row>
    <row r="272" spans="1:10" s="84" customFormat="1" ht="15">
      <c r="A272" s="89"/>
      <c r="B272" s="90"/>
      <c r="C272" s="91"/>
      <c r="D272" s="91"/>
      <c r="E272" s="91"/>
      <c r="F272" s="92"/>
      <c r="G272" s="92"/>
      <c r="H272" s="94"/>
      <c r="I272" s="94"/>
      <c r="J272" s="94"/>
    </row>
    <row r="273" spans="1:10" s="84" customFormat="1" ht="15">
      <c r="A273" s="89"/>
      <c r="B273" s="90"/>
      <c r="C273" s="91"/>
      <c r="D273" s="91"/>
      <c r="E273" s="91"/>
      <c r="F273" s="92"/>
      <c r="G273" s="92"/>
      <c r="H273" s="94"/>
      <c r="I273" s="94"/>
      <c r="J273" s="94"/>
    </row>
    <row r="274" spans="1:10" s="84" customFormat="1" ht="15">
      <c r="A274" s="89"/>
      <c r="B274" s="90"/>
      <c r="C274" s="91"/>
      <c r="D274" s="91"/>
      <c r="E274" s="91"/>
      <c r="F274" s="92"/>
      <c r="G274" s="92"/>
      <c r="H274" s="94"/>
      <c r="I274" s="94"/>
      <c r="J274" s="94"/>
    </row>
    <row r="275" spans="1:10" s="84" customFormat="1" ht="15">
      <c r="A275" s="89"/>
      <c r="B275" s="90"/>
      <c r="C275" s="91"/>
      <c r="D275" s="91"/>
      <c r="E275" s="91"/>
      <c r="F275" s="92"/>
      <c r="G275" s="92"/>
      <c r="H275" s="94"/>
      <c r="I275" s="94"/>
      <c r="J275" s="94"/>
    </row>
    <row r="276" spans="1:10" s="84" customFormat="1" ht="15">
      <c r="A276" s="89"/>
      <c r="B276" s="90"/>
      <c r="C276" s="91"/>
      <c r="D276" s="91"/>
      <c r="E276" s="91"/>
      <c r="F276" s="92"/>
      <c r="G276" s="92"/>
      <c r="H276" s="94"/>
      <c r="I276" s="94"/>
      <c r="J276" s="94"/>
    </row>
    <row r="277" spans="1:10" s="84" customFormat="1" ht="15">
      <c r="A277" s="89"/>
      <c r="B277" s="90"/>
      <c r="C277" s="91"/>
      <c r="D277" s="91"/>
      <c r="E277" s="91"/>
      <c r="F277" s="92"/>
      <c r="G277" s="92"/>
      <c r="H277" s="94"/>
      <c r="I277" s="94"/>
      <c r="J277" s="94"/>
    </row>
    <row r="278" spans="1:10" s="84" customFormat="1" ht="15">
      <c r="A278" s="89"/>
      <c r="B278" s="90"/>
      <c r="C278" s="91"/>
      <c r="D278" s="91"/>
      <c r="E278" s="91"/>
      <c r="F278" s="92"/>
      <c r="G278" s="92"/>
      <c r="H278" s="94"/>
      <c r="I278" s="94"/>
      <c r="J278" s="94"/>
    </row>
    <row r="279" spans="1:10" s="84" customFormat="1" ht="15">
      <c r="A279" s="89"/>
      <c r="B279" s="90"/>
      <c r="C279" s="91"/>
      <c r="D279" s="91"/>
      <c r="E279" s="91"/>
      <c r="F279" s="92"/>
      <c r="G279" s="92"/>
      <c r="H279" s="94"/>
      <c r="I279" s="94"/>
      <c r="J279" s="94"/>
    </row>
    <row r="280" spans="1:10" s="84" customFormat="1" ht="15">
      <c r="A280" s="89"/>
      <c r="B280" s="90"/>
      <c r="C280" s="91"/>
      <c r="D280" s="91"/>
      <c r="E280" s="91"/>
      <c r="F280" s="92"/>
      <c r="G280" s="92"/>
      <c r="H280" s="94"/>
      <c r="I280" s="94"/>
      <c r="J280" s="94"/>
    </row>
    <row r="281" spans="1:10" ht="15">
      <c r="B281" s="90"/>
      <c r="C281" s="91"/>
      <c r="D281" s="91"/>
      <c r="E281" s="91"/>
      <c r="F281" s="92"/>
      <c r="G281" s="92"/>
      <c r="H281" s="96"/>
      <c r="I281" s="96"/>
      <c r="J281" s="96"/>
    </row>
    <row r="282" spans="1:10" ht="15">
      <c r="B282" s="90"/>
      <c r="C282" s="91"/>
      <c r="D282" s="91"/>
      <c r="E282" s="91"/>
      <c r="F282" s="92"/>
      <c r="G282" s="92"/>
      <c r="H282" s="96"/>
      <c r="I282" s="96"/>
      <c r="J282" s="96"/>
    </row>
    <row r="283" spans="1:10" ht="15">
      <c r="B283" s="90"/>
      <c r="C283" s="91"/>
      <c r="D283" s="91"/>
      <c r="E283" s="91"/>
      <c r="F283" s="92"/>
      <c r="G283" s="92"/>
      <c r="H283" s="96"/>
      <c r="I283" s="96"/>
      <c r="J283" s="96"/>
    </row>
    <row r="284" spans="1:10" ht="15">
      <c r="B284" s="90"/>
      <c r="C284" s="91"/>
      <c r="D284" s="91"/>
      <c r="E284" s="91"/>
      <c r="F284" s="92"/>
      <c r="G284" s="92"/>
      <c r="H284" s="96"/>
      <c r="I284" s="96"/>
      <c r="J284" s="96"/>
    </row>
    <row r="285" spans="1:10" ht="15">
      <c r="B285" s="90"/>
      <c r="C285" s="91"/>
      <c r="D285" s="91"/>
      <c r="E285" s="91"/>
      <c r="F285" s="92"/>
      <c r="G285" s="92"/>
      <c r="H285" s="96"/>
      <c r="I285" s="96"/>
      <c r="J285" s="96"/>
    </row>
    <row r="286" spans="1:10" ht="15">
      <c r="B286" s="90"/>
      <c r="C286" s="91"/>
      <c r="D286" s="91"/>
      <c r="E286" s="91"/>
      <c r="F286" s="92"/>
      <c r="G286" s="92"/>
      <c r="H286" s="96"/>
      <c r="I286" s="96"/>
      <c r="J286" s="96"/>
    </row>
    <row r="287" spans="1:10" ht="15">
      <c r="B287" s="90"/>
      <c r="C287" s="91"/>
      <c r="D287" s="91"/>
      <c r="E287" s="91"/>
      <c r="F287" s="92"/>
      <c r="G287" s="92"/>
      <c r="H287" s="96"/>
      <c r="I287" s="96"/>
      <c r="J287" s="96"/>
    </row>
    <row r="288" spans="1:10" ht="15">
      <c r="B288" s="90"/>
      <c r="C288" s="91"/>
      <c r="D288" s="91"/>
      <c r="E288" s="91"/>
      <c r="F288" s="92"/>
      <c r="G288" s="92"/>
      <c r="H288" s="96"/>
      <c r="I288" s="96"/>
      <c r="J288" s="96"/>
    </row>
    <row r="289" spans="2:10" ht="15">
      <c r="B289" s="90"/>
      <c r="C289" s="91"/>
      <c r="D289" s="91"/>
      <c r="E289" s="91"/>
      <c r="F289" s="92"/>
      <c r="G289" s="92"/>
      <c r="H289" s="96"/>
      <c r="I289" s="96"/>
      <c r="J289" s="96"/>
    </row>
    <row r="290" spans="2:10" ht="15">
      <c r="B290" s="90"/>
      <c r="C290" s="91"/>
      <c r="D290" s="91"/>
      <c r="E290" s="91"/>
      <c r="F290" s="92"/>
      <c r="G290" s="92"/>
      <c r="H290" s="96"/>
      <c r="I290" s="96"/>
      <c r="J290" s="96"/>
    </row>
    <row r="291" spans="2:10" ht="15">
      <c r="B291" s="90"/>
      <c r="C291" s="91"/>
      <c r="D291" s="91"/>
      <c r="E291" s="91"/>
      <c r="F291" s="92"/>
      <c r="G291" s="92"/>
      <c r="H291" s="96"/>
      <c r="I291" s="96"/>
      <c r="J291" s="96"/>
    </row>
    <row r="292" spans="2:10" ht="15">
      <c r="B292" s="90"/>
      <c r="C292" s="91"/>
      <c r="D292" s="91"/>
      <c r="E292" s="91"/>
      <c r="F292" s="92"/>
      <c r="G292" s="92"/>
      <c r="H292" s="96"/>
      <c r="I292" s="96"/>
      <c r="J292" s="96"/>
    </row>
    <row r="293" spans="2:10" ht="15">
      <c r="B293" s="90"/>
      <c r="C293" s="91"/>
      <c r="D293" s="91"/>
      <c r="E293" s="91"/>
      <c r="F293" s="92"/>
      <c r="G293" s="92"/>
      <c r="H293" s="96"/>
      <c r="I293" s="96"/>
      <c r="J293" s="96"/>
    </row>
    <row r="294" spans="2:10" ht="15">
      <c r="B294" s="90"/>
      <c r="C294" s="91"/>
      <c r="D294" s="91"/>
      <c r="E294" s="91"/>
      <c r="F294" s="92"/>
      <c r="G294" s="92"/>
      <c r="H294" s="96"/>
      <c r="I294" s="96"/>
      <c r="J294" s="96"/>
    </row>
    <row r="295" spans="2:10" ht="15">
      <c r="B295" s="90"/>
      <c r="C295" s="91"/>
      <c r="D295" s="91"/>
      <c r="E295" s="91"/>
      <c r="F295" s="92"/>
      <c r="G295" s="92"/>
      <c r="H295" s="96"/>
      <c r="I295" s="96"/>
      <c r="J295" s="96"/>
    </row>
    <row r="296" spans="2:10" ht="15">
      <c r="B296" s="90"/>
      <c r="C296" s="91"/>
      <c r="D296" s="91"/>
      <c r="E296" s="91"/>
      <c r="F296" s="92"/>
      <c r="G296" s="92"/>
      <c r="H296" s="96"/>
      <c r="I296" s="96"/>
      <c r="J296" s="96"/>
    </row>
    <row r="297" spans="2:10" ht="15">
      <c r="B297" s="90"/>
      <c r="C297" s="91"/>
      <c r="D297" s="91"/>
      <c r="E297" s="91"/>
      <c r="F297" s="92"/>
      <c r="G297" s="92"/>
      <c r="H297" s="96"/>
      <c r="I297" s="96"/>
      <c r="J297" s="96"/>
    </row>
    <row r="298" spans="2:10" ht="15">
      <c r="B298" s="90"/>
      <c r="C298" s="91"/>
      <c r="D298" s="91"/>
      <c r="E298" s="91"/>
      <c r="F298" s="92"/>
      <c r="G298" s="92"/>
      <c r="H298" s="96"/>
      <c r="I298" s="96"/>
      <c r="J298" s="96"/>
    </row>
    <row r="299" spans="2:10" ht="15">
      <c r="B299" s="90"/>
      <c r="C299" s="91"/>
      <c r="D299" s="91"/>
      <c r="E299" s="91"/>
      <c r="F299" s="92"/>
      <c r="G299" s="92"/>
      <c r="H299" s="96"/>
      <c r="I299" s="96"/>
      <c r="J299" s="96"/>
    </row>
    <row r="300" spans="2:10" ht="15">
      <c r="B300" s="90"/>
      <c r="C300" s="91"/>
      <c r="D300" s="91"/>
      <c r="E300" s="91"/>
      <c r="F300" s="92"/>
      <c r="G300" s="92"/>
      <c r="H300" s="96"/>
      <c r="I300" s="96"/>
      <c r="J300" s="96"/>
    </row>
    <row r="301" spans="2:10" ht="15">
      <c r="B301" s="90"/>
      <c r="C301" s="91"/>
      <c r="D301" s="91"/>
      <c r="E301" s="91"/>
      <c r="F301" s="92"/>
      <c r="G301" s="92"/>
      <c r="H301" s="96"/>
      <c r="I301" s="96"/>
      <c r="J301" s="96"/>
    </row>
    <row r="302" spans="2:10" ht="15">
      <c r="B302" s="90"/>
      <c r="C302" s="91"/>
      <c r="D302" s="91"/>
      <c r="E302" s="91"/>
      <c r="F302" s="92"/>
      <c r="G302" s="92"/>
      <c r="H302" s="96"/>
      <c r="I302" s="96"/>
      <c r="J302" s="96"/>
    </row>
  </sheetData>
  <phoneticPr fontId="4" type="noConversion"/>
  <conditionalFormatting sqref="A1:A135">
    <cfRule type="duplicateValues" dxfId="1" priority="1"/>
  </conditionalFormatting>
  <dataValidations count="1">
    <dataValidation type="list" allowBlank="1" showInputMessage="1" showErrorMessage="1" sqref="D137:D302" xr:uid="{73171671-83E0-45CA-A304-8377C6862E70}">
      <formula1>$A$1:$A$135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D5184-7137-47A2-9A82-9AAE7B8CD535}">
  <dimension ref="A1:AE191"/>
  <sheetViews>
    <sheetView topLeftCell="B1" workbookViewId="0">
      <pane xSplit="2" ySplit="5" topLeftCell="D6" activePane="bottomRight" state="frozen"/>
      <selection activeCell="E3" sqref="E3"/>
      <selection pane="topRight" activeCell="E3" sqref="E3"/>
      <selection pane="bottomLeft" activeCell="E3" sqref="E3"/>
      <selection pane="bottomRight" activeCell="D182" sqref="D182"/>
    </sheetView>
  </sheetViews>
  <sheetFormatPr defaultRowHeight="13.5"/>
  <cols>
    <col min="1" max="1" width="34.125" style="114" hidden="1" customWidth="1"/>
    <col min="2" max="2" width="36.5" style="114" customWidth="1"/>
    <col min="3" max="3" width="9" style="114"/>
    <col min="4" max="4" width="13.75" style="114" customWidth="1"/>
    <col min="5" max="25" width="13.75" style="114" hidden="1" customWidth="1"/>
    <col min="26" max="26" width="16.375" style="114" customWidth="1"/>
    <col min="27" max="28" width="14" style="114" customWidth="1"/>
    <col min="29" max="29" width="15.625" style="114" customWidth="1"/>
    <col min="30" max="30" width="18.375" style="114" customWidth="1"/>
    <col min="31" max="31" width="17" style="114" customWidth="1"/>
    <col min="32" max="16384" width="9" style="114"/>
  </cols>
  <sheetData>
    <row r="1" spans="1:31">
      <c r="E1" s="115"/>
      <c r="G1" s="115"/>
      <c r="AE1" s="114" t="s">
        <v>195</v>
      </c>
    </row>
    <row r="2" spans="1:31">
      <c r="E2" s="115"/>
      <c r="R2" s="115"/>
      <c r="S2" s="115"/>
      <c r="T2" s="115"/>
      <c r="U2" s="115"/>
      <c r="V2" s="115"/>
      <c r="W2" s="115"/>
      <c r="X2" s="115"/>
      <c r="Y2" s="115"/>
      <c r="AB2" s="628">
        <f>AC107/AC124</f>
        <v>0.43165864387118352</v>
      </c>
      <c r="AD2" s="116" t="s">
        <v>196</v>
      </c>
      <c r="AE2" s="117">
        <f>AC69-AC124</f>
        <v>0</v>
      </c>
    </row>
    <row r="3" spans="1:31" ht="14.25" thickBot="1">
      <c r="D3" s="118">
        <v>1</v>
      </c>
      <c r="E3" s="118"/>
      <c r="F3" s="118"/>
      <c r="G3" s="118"/>
      <c r="H3" s="118"/>
      <c r="I3" s="118"/>
      <c r="J3" s="118"/>
      <c r="K3" s="118"/>
      <c r="L3" s="118"/>
      <c r="M3" s="118"/>
      <c r="N3" s="118"/>
      <c r="O3" s="118"/>
      <c r="P3" s="118"/>
      <c r="Q3" s="118"/>
      <c r="R3" s="118"/>
      <c r="S3" s="118"/>
      <c r="T3" s="118"/>
      <c r="U3" s="118"/>
      <c r="V3" s="118"/>
      <c r="W3" s="118"/>
      <c r="X3" s="118"/>
      <c r="Y3" s="118"/>
      <c r="AD3" s="116" t="s">
        <v>197</v>
      </c>
      <c r="AE3" s="117">
        <f>AC120-AC187</f>
        <v>20194490.260000002</v>
      </c>
    </row>
    <row r="4" spans="1:31">
      <c r="B4" s="800" t="s">
        <v>198</v>
      </c>
      <c r="C4" s="802" t="s">
        <v>199</v>
      </c>
      <c r="D4" s="119"/>
      <c r="E4" s="119"/>
      <c r="F4" s="119"/>
      <c r="G4" s="119"/>
      <c r="H4" s="119"/>
      <c r="I4" s="119"/>
      <c r="J4" s="119"/>
      <c r="K4" s="119"/>
      <c r="L4" s="119"/>
      <c r="M4" s="119"/>
      <c r="N4" s="119"/>
      <c r="O4" s="119"/>
      <c r="P4" s="119"/>
      <c r="Q4" s="119"/>
      <c r="R4" s="119"/>
      <c r="S4" s="119"/>
      <c r="T4" s="119"/>
      <c r="U4" s="119"/>
      <c r="V4" s="119"/>
      <c r="W4" s="119"/>
      <c r="X4" s="119"/>
      <c r="Y4" s="119"/>
      <c r="Z4" s="804" t="s">
        <v>200</v>
      </c>
      <c r="AA4" s="804" t="s">
        <v>201</v>
      </c>
      <c r="AB4" s="804"/>
      <c r="AC4" s="806" t="s">
        <v>202</v>
      </c>
    </row>
    <row r="5" spans="1:31">
      <c r="B5" s="801"/>
      <c r="C5" s="803"/>
      <c r="D5" s="120"/>
      <c r="E5" s="120"/>
      <c r="F5" s="120"/>
      <c r="G5" s="120"/>
      <c r="H5" s="120"/>
      <c r="I5" s="120"/>
      <c r="J5" s="120"/>
      <c r="K5" s="120"/>
      <c r="L5" s="120"/>
      <c r="M5" s="120"/>
      <c r="N5" s="120"/>
      <c r="O5" s="120"/>
      <c r="P5" s="120"/>
      <c r="Q5" s="120"/>
      <c r="R5" s="120"/>
      <c r="S5" s="120"/>
      <c r="T5" s="120"/>
      <c r="U5" s="120"/>
      <c r="V5" s="120"/>
      <c r="W5" s="120"/>
      <c r="X5" s="120"/>
      <c r="Y5" s="120"/>
      <c r="Z5" s="805"/>
      <c r="AA5" s="121" t="s">
        <v>203</v>
      </c>
      <c r="AB5" s="121" t="s">
        <v>204</v>
      </c>
      <c r="AC5" s="807"/>
    </row>
    <row r="6" spans="1:31" ht="15" customHeight="1">
      <c r="A6" s="114" t="s">
        <v>205</v>
      </c>
      <c r="B6" s="122" t="s">
        <v>206</v>
      </c>
      <c r="C6" s="123"/>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5"/>
    </row>
    <row r="7" spans="1:31" ht="15" customHeight="1">
      <c r="A7" s="126" t="s">
        <v>48</v>
      </c>
      <c r="B7" s="122" t="s">
        <v>207</v>
      </c>
      <c r="C7" s="127"/>
      <c r="D7" s="128">
        <f>[1]科目余额表!$C$2+[1]科目余额表!$C$3</f>
        <v>32491450.180000003</v>
      </c>
      <c r="E7" s="128"/>
      <c r="F7" s="128"/>
      <c r="G7" s="128"/>
      <c r="H7" s="128"/>
      <c r="I7" s="128"/>
      <c r="J7" s="128"/>
      <c r="K7" s="128"/>
      <c r="L7" s="128"/>
      <c r="M7" s="128"/>
      <c r="N7" s="128"/>
      <c r="O7" s="128"/>
      <c r="P7" s="128"/>
      <c r="Q7" s="128"/>
      <c r="R7" s="128"/>
      <c r="S7" s="128"/>
      <c r="T7" s="128"/>
      <c r="U7" s="128"/>
      <c r="V7" s="128"/>
      <c r="W7" s="128"/>
      <c r="X7" s="128"/>
      <c r="Y7" s="128"/>
      <c r="Z7" s="128">
        <f t="shared" ref="Z7:Z42" si="0">SUM(D7:Y7)</f>
        <v>32491450.180000003</v>
      </c>
      <c r="AA7" s="129">
        <f>SUMIF('调整分录-上期'!$D:$D,$A7,'调整分录-上期'!F:F)</f>
        <v>0</v>
      </c>
      <c r="AB7" s="129">
        <f>SUMIF('调整分录-上期'!$D:$D,$A7,'调整分录-上期'!G:G)</f>
        <v>0</v>
      </c>
      <c r="AC7" s="130">
        <f>Z7+AA7-AB7</f>
        <v>32491450.180000003</v>
      </c>
      <c r="AD7" s="117"/>
      <c r="AE7" s="115"/>
    </row>
    <row r="8" spans="1:31" ht="15" customHeight="1">
      <c r="A8" s="126" t="s">
        <v>49</v>
      </c>
      <c r="B8" s="122" t="s">
        <v>208</v>
      </c>
      <c r="C8" s="127"/>
      <c r="D8" s="128"/>
      <c r="E8" s="128"/>
      <c r="F8" s="128"/>
      <c r="G8" s="128"/>
      <c r="H8" s="128"/>
      <c r="I8" s="128"/>
      <c r="J8" s="128"/>
      <c r="K8" s="128"/>
      <c r="L8" s="128"/>
      <c r="M8" s="128"/>
      <c r="N8" s="128"/>
      <c r="O8" s="128"/>
      <c r="P8" s="128"/>
      <c r="Q8" s="128"/>
      <c r="R8" s="128"/>
      <c r="S8" s="128"/>
      <c r="T8" s="128"/>
      <c r="U8" s="128"/>
      <c r="V8" s="128"/>
      <c r="W8" s="128"/>
      <c r="X8" s="128"/>
      <c r="Y8" s="128"/>
      <c r="Z8" s="128">
        <f t="shared" si="0"/>
        <v>0</v>
      </c>
      <c r="AA8" s="129">
        <f>SUMIF('调整分录-上期'!$D:$D,$A8,'调整分录-上期'!F:F)</f>
        <v>0</v>
      </c>
      <c r="AB8" s="129">
        <f>SUMIF('调整分录-上期'!$D:$D,$A8,'调整分录-上期'!G:G)</f>
        <v>0</v>
      </c>
      <c r="AC8" s="130">
        <f t="shared" ref="AC8:AC13" si="1">Z8+AA8-AB8</f>
        <v>0</v>
      </c>
      <c r="AD8" s="117"/>
    </row>
    <row r="9" spans="1:31" ht="15" customHeight="1">
      <c r="A9" s="126" t="s">
        <v>50</v>
      </c>
      <c r="B9" s="122" t="s">
        <v>209</v>
      </c>
      <c r="C9" s="127"/>
      <c r="D9" s="128"/>
      <c r="E9" s="128"/>
      <c r="F9" s="128"/>
      <c r="G9" s="128"/>
      <c r="H9" s="128"/>
      <c r="I9" s="128"/>
      <c r="J9" s="128"/>
      <c r="K9" s="128"/>
      <c r="L9" s="128"/>
      <c r="M9" s="128"/>
      <c r="N9" s="128"/>
      <c r="O9" s="128"/>
      <c r="P9" s="128"/>
      <c r="Q9" s="128"/>
      <c r="R9" s="128"/>
      <c r="S9" s="128"/>
      <c r="T9" s="128"/>
      <c r="U9" s="128"/>
      <c r="V9" s="128"/>
      <c r="W9" s="128"/>
      <c r="X9" s="128"/>
      <c r="Y9" s="128"/>
      <c r="Z9" s="128">
        <f t="shared" si="0"/>
        <v>0</v>
      </c>
      <c r="AA9" s="129">
        <f>SUMIF('调整分录-上期'!$D:$D,$A9,'调整分录-上期'!F:F)</f>
        <v>0</v>
      </c>
      <c r="AB9" s="129">
        <f>SUMIF('调整分录-上期'!$D:$D,$A9,'调整分录-上期'!G:G)</f>
        <v>0</v>
      </c>
      <c r="AC9" s="130">
        <f t="shared" si="1"/>
        <v>0</v>
      </c>
      <c r="AD9" s="117"/>
    </row>
    <row r="10" spans="1:31" ht="15" customHeight="1">
      <c r="A10" s="126" t="s">
        <v>51</v>
      </c>
      <c r="B10" s="122" t="s">
        <v>210</v>
      </c>
      <c r="C10" s="127"/>
      <c r="D10" s="128"/>
      <c r="E10" s="128"/>
      <c r="F10" s="128"/>
      <c r="G10" s="128"/>
      <c r="H10" s="128"/>
      <c r="I10" s="128"/>
      <c r="J10" s="128"/>
      <c r="K10" s="128"/>
      <c r="L10" s="128"/>
      <c r="M10" s="128"/>
      <c r="N10" s="128"/>
      <c r="O10" s="128"/>
      <c r="P10" s="128"/>
      <c r="Q10" s="128"/>
      <c r="R10" s="128"/>
      <c r="S10" s="128"/>
      <c r="T10" s="128"/>
      <c r="U10" s="128"/>
      <c r="V10" s="128"/>
      <c r="W10" s="128"/>
      <c r="X10" s="128"/>
      <c r="Y10" s="128"/>
      <c r="Z10" s="128">
        <f t="shared" si="0"/>
        <v>0</v>
      </c>
      <c r="AA10" s="129">
        <f>SUMIF('调整分录-上期'!$D:$D,$A10,'调整分录-上期'!F:F)</f>
        <v>0</v>
      </c>
      <c r="AB10" s="129">
        <f>SUMIF('调整分录-上期'!$D:$D,$A10,'调整分录-上期'!G:G)</f>
        <v>0</v>
      </c>
      <c r="AC10" s="130">
        <f t="shared" si="1"/>
        <v>0</v>
      </c>
      <c r="AD10" s="117"/>
    </row>
    <row r="11" spans="1:31" ht="15" customHeight="1">
      <c r="A11" s="126" t="s">
        <v>52</v>
      </c>
      <c r="B11" s="122" t="s">
        <v>211</v>
      </c>
      <c r="C11" s="127"/>
      <c r="D11" s="128"/>
      <c r="E11" s="128"/>
      <c r="F11" s="128"/>
      <c r="G11" s="128"/>
      <c r="H11" s="128"/>
      <c r="I11" s="128"/>
      <c r="J11" s="128"/>
      <c r="K11" s="128"/>
      <c r="L11" s="128"/>
      <c r="M11" s="128"/>
      <c r="N11" s="128"/>
      <c r="O11" s="128"/>
      <c r="P11" s="128"/>
      <c r="Q11" s="128"/>
      <c r="R11" s="128"/>
      <c r="S11" s="128"/>
      <c r="T11" s="128"/>
      <c r="U11" s="128"/>
      <c r="V11" s="128"/>
      <c r="W11" s="128"/>
      <c r="X11" s="128"/>
      <c r="Y11" s="128"/>
      <c r="Z11" s="128">
        <f t="shared" si="0"/>
        <v>0</v>
      </c>
      <c r="AA11" s="129">
        <f>SUMIF('调整分录-上期'!$D:$D,$A11,'调整分录-上期'!F:F)</f>
        <v>0</v>
      </c>
      <c r="AB11" s="129">
        <f>SUMIF('调整分录-上期'!$D:$D,$A11,'调整分录-上期'!G:G)</f>
        <v>0</v>
      </c>
      <c r="AC11" s="130">
        <f t="shared" si="1"/>
        <v>0</v>
      </c>
      <c r="AD11" s="117"/>
    </row>
    <row r="12" spans="1:31" ht="15" customHeight="1">
      <c r="A12" s="126" t="s">
        <v>53</v>
      </c>
      <c r="B12" s="122" t="s">
        <v>212</v>
      </c>
      <c r="C12" s="127"/>
      <c r="D12" s="128"/>
      <c r="E12" s="128"/>
      <c r="F12" s="128"/>
      <c r="G12" s="128"/>
      <c r="H12" s="128"/>
      <c r="I12" s="128"/>
      <c r="J12" s="128"/>
      <c r="K12" s="128"/>
      <c r="L12" s="128"/>
      <c r="M12" s="128"/>
      <c r="N12" s="128"/>
      <c r="O12" s="128"/>
      <c r="P12" s="128"/>
      <c r="Q12" s="128"/>
      <c r="R12" s="128"/>
      <c r="S12" s="128"/>
      <c r="T12" s="128"/>
      <c r="U12" s="128"/>
      <c r="V12" s="128"/>
      <c r="W12" s="128"/>
      <c r="X12" s="128"/>
      <c r="Y12" s="128"/>
      <c r="Z12" s="128">
        <f t="shared" si="0"/>
        <v>0</v>
      </c>
      <c r="AA12" s="129">
        <f>SUMIF('调整分录-上期'!$D:$D,$A12,'调整分录-上期'!F:F)</f>
        <v>0</v>
      </c>
      <c r="AB12" s="129">
        <f>SUMIF('调整分录-上期'!$D:$D,$A12,'调整分录-上期'!G:G)</f>
        <v>0</v>
      </c>
      <c r="AC12" s="130">
        <f t="shared" si="1"/>
        <v>0</v>
      </c>
      <c r="AD12" s="117"/>
    </row>
    <row r="13" spans="1:31" ht="15" customHeight="1">
      <c r="A13" s="126" t="s">
        <v>54</v>
      </c>
      <c r="B13" s="122" t="s">
        <v>213</v>
      </c>
      <c r="C13" s="127"/>
      <c r="D13" s="128"/>
      <c r="E13" s="128"/>
      <c r="F13" s="128"/>
      <c r="G13" s="128"/>
      <c r="H13" s="128"/>
      <c r="I13" s="128"/>
      <c r="J13" s="128"/>
      <c r="K13" s="128"/>
      <c r="L13" s="128"/>
      <c r="M13" s="128"/>
      <c r="N13" s="128"/>
      <c r="O13" s="128"/>
      <c r="P13" s="128"/>
      <c r="Q13" s="128"/>
      <c r="R13" s="128"/>
      <c r="S13" s="128"/>
      <c r="T13" s="128"/>
      <c r="U13" s="128"/>
      <c r="V13" s="128"/>
      <c r="W13" s="128"/>
      <c r="X13" s="128"/>
      <c r="Y13" s="128"/>
      <c r="Z13" s="128">
        <f t="shared" si="0"/>
        <v>0</v>
      </c>
      <c r="AA13" s="129">
        <f>SUMIF('调整分录-上期'!$D:$D,$A13,'调整分录-上期'!F:F)</f>
        <v>0</v>
      </c>
      <c r="AB13" s="129">
        <f>SUMIF('调整分录-上期'!$D:$D,$A13,'调整分录-上期'!G:G)</f>
        <v>0</v>
      </c>
      <c r="AC13" s="130">
        <f t="shared" si="1"/>
        <v>0</v>
      </c>
      <c r="AD13" s="117"/>
    </row>
    <row r="14" spans="1:31" ht="15" customHeight="1">
      <c r="A14" s="126" t="s">
        <v>214</v>
      </c>
      <c r="B14" s="122" t="s">
        <v>215</v>
      </c>
      <c r="C14" s="127"/>
      <c r="D14" s="128"/>
      <c r="E14" s="128"/>
      <c r="F14" s="128"/>
      <c r="G14" s="128"/>
      <c r="H14" s="128"/>
      <c r="I14" s="128"/>
      <c r="J14" s="128"/>
      <c r="K14" s="128"/>
      <c r="L14" s="128"/>
      <c r="M14" s="128"/>
      <c r="N14" s="128"/>
      <c r="O14" s="128"/>
      <c r="P14" s="128"/>
      <c r="Q14" s="128"/>
      <c r="R14" s="128"/>
      <c r="S14" s="128"/>
      <c r="T14" s="128"/>
      <c r="U14" s="128"/>
      <c r="V14" s="128"/>
      <c r="W14" s="128"/>
      <c r="X14" s="128"/>
      <c r="Y14" s="128"/>
      <c r="Z14" s="128">
        <f t="shared" si="0"/>
        <v>0</v>
      </c>
      <c r="AA14" s="129">
        <f>SUMIF('调整分录-上期'!$D:$D,$A14,'调整分录-上期'!F:F)</f>
        <v>0</v>
      </c>
      <c r="AB14" s="129">
        <f>SUMIF('调整分录-上期'!$D:$D,$A14,'调整分录-上期'!G:G)</f>
        <v>0</v>
      </c>
      <c r="AC14" s="130">
        <f>Z14+AB14-AA14</f>
        <v>0</v>
      </c>
      <c r="AD14" s="117"/>
    </row>
    <row r="15" spans="1:31" ht="15" customHeight="1">
      <c r="A15" s="126" t="s">
        <v>205</v>
      </c>
      <c r="B15" s="131" t="s">
        <v>216</v>
      </c>
      <c r="C15" s="131"/>
      <c r="D15" s="132">
        <f>D13-D14</f>
        <v>0</v>
      </c>
      <c r="E15" s="132"/>
      <c r="F15" s="132"/>
      <c r="G15" s="132"/>
      <c r="H15" s="132"/>
      <c r="I15" s="132"/>
      <c r="J15" s="132"/>
      <c r="K15" s="132"/>
      <c r="L15" s="132"/>
      <c r="M15" s="132"/>
      <c r="N15" s="132"/>
      <c r="O15" s="132"/>
      <c r="P15" s="132"/>
      <c r="Q15" s="132"/>
      <c r="R15" s="132"/>
      <c r="S15" s="132"/>
      <c r="T15" s="132"/>
      <c r="U15" s="132"/>
      <c r="V15" s="132"/>
      <c r="W15" s="132"/>
      <c r="X15" s="132"/>
      <c r="Y15" s="132"/>
      <c r="Z15" s="132">
        <f t="shared" si="0"/>
        <v>0</v>
      </c>
      <c r="AA15" s="133"/>
      <c r="AB15" s="133"/>
      <c r="AC15" s="134">
        <f>AC13-AC14</f>
        <v>0</v>
      </c>
      <c r="AD15" s="117"/>
    </row>
    <row r="16" spans="1:31" ht="15" customHeight="1">
      <c r="A16" s="126" t="s">
        <v>56</v>
      </c>
      <c r="B16" s="135" t="s">
        <v>217</v>
      </c>
      <c r="C16" s="136"/>
      <c r="D16" s="137"/>
      <c r="E16" s="137"/>
      <c r="F16" s="137"/>
      <c r="G16" s="137"/>
      <c r="H16" s="137"/>
      <c r="I16" s="137"/>
      <c r="J16" s="137"/>
      <c r="K16" s="137"/>
      <c r="L16" s="137"/>
      <c r="M16" s="137"/>
      <c r="N16" s="137"/>
      <c r="O16" s="137"/>
      <c r="P16" s="137"/>
      <c r="Q16" s="137"/>
      <c r="R16" s="137"/>
      <c r="S16" s="137"/>
      <c r="T16" s="137"/>
      <c r="U16" s="137"/>
      <c r="V16" s="137"/>
      <c r="W16" s="137"/>
      <c r="X16" s="137"/>
      <c r="Y16" s="137"/>
      <c r="Z16" s="128">
        <f t="shared" si="0"/>
        <v>0</v>
      </c>
      <c r="AA16" s="129">
        <f>SUMIF('调整分录-上期'!$D:$D,$A16,'调整分录-上期'!F:F)</f>
        <v>0</v>
      </c>
      <c r="AB16" s="129">
        <f>SUMIF('调整分录-上期'!$D:$D,$A16,'调整分录-上期'!G:G)</f>
        <v>0</v>
      </c>
      <c r="AC16" s="130">
        <f>Z16+AA16-AB16</f>
        <v>0</v>
      </c>
      <c r="AD16" s="117"/>
    </row>
    <row r="17" spans="1:31" ht="15" customHeight="1">
      <c r="A17" s="126" t="s">
        <v>57</v>
      </c>
      <c r="B17" s="122" t="s">
        <v>218</v>
      </c>
      <c r="C17" s="127"/>
      <c r="D17" s="128">
        <f>[1]科目余额表!$C$5</f>
        <v>298832.8</v>
      </c>
      <c r="E17" s="128"/>
      <c r="F17" s="128"/>
      <c r="G17" s="128"/>
      <c r="H17" s="128"/>
      <c r="I17" s="128"/>
      <c r="J17" s="128"/>
      <c r="K17" s="128"/>
      <c r="L17" s="128"/>
      <c r="M17" s="128"/>
      <c r="N17" s="128"/>
      <c r="O17" s="128"/>
      <c r="P17" s="128"/>
      <c r="Q17" s="128"/>
      <c r="R17" s="128"/>
      <c r="S17" s="128"/>
      <c r="T17" s="128"/>
      <c r="U17" s="128"/>
      <c r="V17" s="128"/>
      <c r="W17" s="128"/>
      <c r="X17" s="128"/>
      <c r="Y17" s="128"/>
      <c r="Z17" s="128">
        <f t="shared" si="0"/>
        <v>298832.8</v>
      </c>
      <c r="AA17" s="129">
        <f>SUMIF('调整分录-上期'!$D:$D,$A17,'调整分录-上期'!F:F)</f>
        <v>0</v>
      </c>
      <c r="AB17" s="129">
        <f>SUMIF('调整分录-上期'!$D:$D,$A17,'调整分录-上期'!G:G)</f>
        <v>0</v>
      </c>
      <c r="AC17" s="130">
        <f t="shared" ref="AC17:AC67" si="2">Z17+AA17-AB17</f>
        <v>298832.8</v>
      </c>
      <c r="AD17" s="117"/>
    </row>
    <row r="18" spans="1:31" ht="15" customHeight="1">
      <c r="A18" s="126" t="s">
        <v>58</v>
      </c>
      <c r="B18" s="122" t="s">
        <v>219</v>
      </c>
      <c r="C18" s="127"/>
      <c r="D18" s="128"/>
      <c r="E18" s="128"/>
      <c r="F18" s="128"/>
      <c r="G18" s="128"/>
      <c r="H18" s="128"/>
      <c r="I18" s="128"/>
      <c r="J18" s="128"/>
      <c r="K18" s="128"/>
      <c r="L18" s="128"/>
      <c r="M18" s="128"/>
      <c r="N18" s="128"/>
      <c r="O18" s="128"/>
      <c r="P18" s="128"/>
      <c r="Q18" s="128"/>
      <c r="R18" s="128"/>
      <c r="S18" s="128"/>
      <c r="T18" s="128"/>
      <c r="U18" s="128"/>
      <c r="V18" s="128"/>
      <c r="W18" s="128"/>
      <c r="X18" s="128"/>
      <c r="Y18" s="128"/>
      <c r="Z18" s="128">
        <f t="shared" si="0"/>
        <v>0</v>
      </c>
      <c r="AA18" s="129">
        <f>SUMIF('调整分录-上期'!$D:$D,$A18,'调整分录-上期'!F:F)</f>
        <v>0</v>
      </c>
      <c r="AB18" s="129">
        <f>SUMIF('调整分录-上期'!$D:$D,$A18,'调整分录-上期'!G:G)</f>
        <v>0</v>
      </c>
      <c r="AC18" s="130">
        <f t="shared" si="2"/>
        <v>0</v>
      </c>
      <c r="AD18" s="117"/>
    </row>
    <row r="19" spans="1:31" ht="15" customHeight="1">
      <c r="A19" s="126" t="s">
        <v>59</v>
      </c>
      <c r="B19" s="122" t="s">
        <v>220</v>
      </c>
      <c r="C19" s="127"/>
      <c r="D19" s="128"/>
      <c r="E19" s="128"/>
      <c r="F19" s="128"/>
      <c r="G19" s="128"/>
      <c r="H19" s="128"/>
      <c r="I19" s="128"/>
      <c r="J19" s="128"/>
      <c r="K19" s="128"/>
      <c r="L19" s="128"/>
      <c r="M19" s="128"/>
      <c r="N19" s="128"/>
      <c r="O19" s="128"/>
      <c r="P19" s="128"/>
      <c r="Q19" s="128"/>
      <c r="R19" s="128"/>
      <c r="S19" s="128"/>
      <c r="T19" s="128"/>
      <c r="U19" s="128"/>
      <c r="V19" s="128"/>
      <c r="W19" s="128"/>
      <c r="X19" s="128"/>
      <c r="Y19" s="128"/>
      <c r="Z19" s="128">
        <f t="shared" si="0"/>
        <v>0</v>
      </c>
      <c r="AA19" s="129">
        <f>SUMIF('调整分录-上期'!$D:$D,$A19,'调整分录-上期'!F:F)</f>
        <v>0</v>
      </c>
      <c r="AB19" s="129">
        <f>SUMIF('调整分录-上期'!$D:$D,$A19,'调整分录-上期'!G:G)</f>
        <v>0</v>
      </c>
      <c r="AC19" s="130">
        <f t="shared" si="2"/>
        <v>0</v>
      </c>
      <c r="AD19" s="117"/>
    </row>
    <row r="20" spans="1:31" ht="15" customHeight="1">
      <c r="A20" s="126" t="s">
        <v>60</v>
      </c>
      <c r="B20" s="122" t="s">
        <v>221</v>
      </c>
      <c r="C20" s="127"/>
      <c r="D20" s="128"/>
      <c r="E20" s="128"/>
      <c r="F20" s="128"/>
      <c r="G20" s="128"/>
      <c r="H20" s="128"/>
      <c r="I20" s="128"/>
      <c r="J20" s="128"/>
      <c r="K20" s="128"/>
      <c r="L20" s="128"/>
      <c r="M20" s="128"/>
      <c r="N20" s="128"/>
      <c r="O20" s="128"/>
      <c r="P20" s="128"/>
      <c r="Q20" s="128"/>
      <c r="R20" s="128"/>
      <c r="S20" s="128"/>
      <c r="T20" s="128"/>
      <c r="U20" s="128"/>
      <c r="V20" s="128"/>
      <c r="W20" s="128"/>
      <c r="X20" s="128"/>
      <c r="Y20" s="128"/>
      <c r="Z20" s="128">
        <f t="shared" si="0"/>
        <v>0</v>
      </c>
      <c r="AA20" s="129">
        <f>SUMIF('调整分录-上期'!$D:$D,$A20,'调整分录-上期'!F:F)</f>
        <v>0</v>
      </c>
      <c r="AB20" s="129">
        <f>SUMIF('调整分录-上期'!$D:$D,$A20,'调整分录-上期'!G:G)</f>
        <v>0</v>
      </c>
      <c r="AC20" s="130">
        <f t="shared" si="2"/>
        <v>0</v>
      </c>
      <c r="AD20" s="117"/>
    </row>
    <row r="21" spans="1:31" ht="15" customHeight="1">
      <c r="A21" s="126" t="s">
        <v>61</v>
      </c>
      <c r="B21" s="122" t="s">
        <v>222</v>
      </c>
      <c r="C21" s="127"/>
      <c r="D21" s="128">
        <f>[1]科目余额表!$C$42</f>
        <v>416750.74</v>
      </c>
      <c r="E21" s="128"/>
      <c r="F21" s="128"/>
      <c r="G21" s="128"/>
      <c r="H21" s="128"/>
      <c r="I21" s="128"/>
      <c r="J21" s="128"/>
      <c r="K21" s="128"/>
      <c r="L21" s="128"/>
      <c r="M21" s="128"/>
      <c r="N21" s="128"/>
      <c r="O21" s="128"/>
      <c r="P21" s="128"/>
      <c r="Q21" s="128"/>
      <c r="R21" s="128"/>
      <c r="S21" s="128"/>
      <c r="T21" s="128"/>
      <c r="U21" s="128"/>
      <c r="V21" s="128"/>
      <c r="W21" s="128"/>
      <c r="X21" s="128"/>
      <c r="Y21" s="128"/>
      <c r="Z21" s="128">
        <f t="shared" si="0"/>
        <v>416750.74</v>
      </c>
      <c r="AA21" s="129">
        <f>SUMIF('调整分录-上期'!$D:$D,$A21,'调整分录-上期'!F:F)</f>
        <v>0</v>
      </c>
      <c r="AB21" s="129">
        <f>SUMIF('调整分录-上期'!$D:$D,$A21,'调整分录-上期'!G:G)</f>
        <v>0</v>
      </c>
      <c r="AC21" s="130">
        <f t="shared" si="2"/>
        <v>416750.74</v>
      </c>
      <c r="AD21" s="117"/>
    </row>
    <row r="22" spans="1:31" ht="15" customHeight="1">
      <c r="A22" s="126" t="s">
        <v>223</v>
      </c>
      <c r="B22" s="122" t="s">
        <v>224</v>
      </c>
      <c r="C22" s="127"/>
      <c r="D22" s="128"/>
      <c r="E22" s="128"/>
      <c r="F22" s="128"/>
      <c r="G22" s="128"/>
      <c r="H22" s="128"/>
      <c r="I22" s="128"/>
      <c r="J22" s="128"/>
      <c r="K22" s="128"/>
      <c r="L22" s="128"/>
      <c r="M22" s="128"/>
      <c r="N22" s="128"/>
      <c r="O22" s="128"/>
      <c r="P22" s="128"/>
      <c r="Q22" s="128"/>
      <c r="R22" s="128"/>
      <c r="S22" s="128"/>
      <c r="T22" s="128"/>
      <c r="U22" s="128"/>
      <c r="V22" s="128"/>
      <c r="W22" s="128"/>
      <c r="X22" s="128"/>
      <c r="Y22" s="128"/>
      <c r="Z22" s="128">
        <f t="shared" si="0"/>
        <v>0</v>
      </c>
      <c r="AA22" s="129">
        <f>SUMIF('调整分录-上期'!$D:$D,$A22,'调整分录-上期'!F:F)</f>
        <v>0</v>
      </c>
      <c r="AB22" s="129">
        <f>SUMIF('调整分录-上期'!$D:$D,$A22,'调整分录-上期'!G:G)</f>
        <v>0</v>
      </c>
      <c r="AC22" s="130">
        <f>Z22+AB22-AA22</f>
        <v>0</v>
      </c>
      <c r="AD22" s="117"/>
    </row>
    <row r="23" spans="1:31" ht="15" customHeight="1">
      <c r="A23" s="126" t="s">
        <v>205</v>
      </c>
      <c r="B23" s="131" t="s">
        <v>225</v>
      </c>
      <c r="C23" s="138"/>
      <c r="D23" s="139">
        <f>D21-D22</f>
        <v>416750.74</v>
      </c>
      <c r="E23" s="139"/>
      <c r="F23" s="139"/>
      <c r="G23" s="139"/>
      <c r="H23" s="139"/>
      <c r="I23" s="139"/>
      <c r="J23" s="139"/>
      <c r="K23" s="139"/>
      <c r="L23" s="139"/>
      <c r="M23" s="139"/>
      <c r="N23" s="139"/>
      <c r="O23" s="139"/>
      <c r="P23" s="139"/>
      <c r="Q23" s="139"/>
      <c r="R23" s="139"/>
      <c r="S23" s="139"/>
      <c r="T23" s="139"/>
      <c r="U23" s="139"/>
      <c r="V23" s="139"/>
      <c r="W23" s="139"/>
      <c r="X23" s="139"/>
      <c r="Y23" s="139"/>
      <c r="Z23" s="132">
        <f t="shared" si="0"/>
        <v>416750.74</v>
      </c>
      <c r="AA23" s="139"/>
      <c r="AB23" s="139"/>
      <c r="AC23" s="140">
        <f>AC21-AC22</f>
        <v>416750.74</v>
      </c>
      <c r="AD23" s="117"/>
    </row>
    <row r="24" spans="1:31" ht="15" customHeight="1">
      <c r="A24" s="126" t="s">
        <v>63</v>
      </c>
      <c r="B24" s="122" t="s">
        <v>226</v>
      </c>
      <c r="C24" s="127"/>
      <c r="D24" s="128"/>
      <c r="E24" s="128"/>
      <c r="F24" s="128"/>
      <c r="G24" s="128"/>
      <c r="H24" s="128"/>
      <c r="I24" s="128"/>
      <c r="J24" s="128"/>
      <c r="K24" s="128"/>
      <c r="L24" s="128"/>
      <c r="M24" s="128"/>
      <c r="N24" s="128"/>
      <c r="O24" s="128"/>
      <c r="P24" s="128"/>
      <c r="Q24" s="128"/>
      <c r="R24" s="128"/>
      <c r="S24" s="128"/>
      <c r="T24" s="128"/>
      <c r="U24" s="128"/>
      <c r="V24" s="128"/>
      <c r="W24" s="128"/>
      <c r="X24" s="128"/>
      <c r="Y24" s="128"/>
      <c r="Z24" s="128">
        <f t="shared" si="0"/>
        <v>0</v>
      </c>
      <c r="AA24" s="129">
        <f>SUMIF('调整分录-上期'!$D:$D,$A24,'调整分录-上期'!F:F)</f>
        <v>0</v>
      </c>
      <c r="AB24" s="129">
        <f>SUMIF('调整分录-上期'!$D:$D,$A24,'调整分录-上期'!G:G)</f>
        <v>0</v>
      </c>
      <c r="AC24" s="130">
        <f t="shared" si="2"/>
        <v>0</v>
      </c>
      <c r="AD24" s="117"/>
    </row>
    <row r="25" spans="1:31" ht="15" customHeight="1">
      <c r="A25" s="126" t="s">
        <v>64</v>
      </c>
      <c r="B25" s="122" t="s">
        <v>227</v>
      </c>
      <c r="C25" s="127"/>
      <c r="D25" s="128">
        <f>[1]科目余额表!$C$50</f>
        <v>1385660.29</v>
      </c>
      <c r="E25" s="128"/>
      <c r="F25" s="128"/>
      <c r="G25" s="128"/>
      <c r="H25" s="128"/>
      <c r="I25" s="128"/>
      <c r="J25" s="128"/>
      <c r="K25" s="128"/>
      <c r="L25" s="128"/>
      <c r="M25" s="128"/>
      <c r="N25" s="128"/>
      <c r="O25" s="128"/>
      <c r="P25" s="128"/>
      <c r="Q25" s="128"/>
      <c r="R25" s="128"/>
      <c r="S25" s="128"/>
      <c r="T25" s="128"/>
      <c r="U25" s="128"/>
      <c r="V25" s="128"/>
      <c r="W25" s="128"/>
      <c r="X25" s="128"/>
      <c r="Y25" s="128"/>
      <c r="Z25" s="128">
        <f t="shared" si="0"/>
        <v>1385660.29</v>
      </c>
      <c r="AA25" s="129">
        <f>SUMIF('调整分录-上期'!$D:$D,$A25,'调整分录-上期'!F:F)</f>
        <v>0</v>
      </c>
      <c r="AB25" s="129">
        <f>SUMIF('调整分录-上期'!$D:$D,$A25,'调整分录-上期'!G:G)</f>
        <v>0</v>
      </c>
      <c r="AC25" s="130">
        <f t="shared" si="2"/>
        <v>1385660.29</v>
      </c>
      <c r="AD25" s="117"/>
      <c r="AE25" s="115"/>
    </row>
    <row r="26" spans="1:31" ht="15" customHeight="1">
      <c r="A26" s="126" t="s">
        <v>228</v>
      </c>
      <c r="B26" s="122" t="s">
        <v>229</v>
      </c>
      <c r="C26" s="127"/>
      <c r="D26" s="128"/>
      <c r="E26" s="128"/>
      <c r="F26" s="128"/>
      <c r="G26" s="128"/>
      <c r="H26" s="128"/>
      <c r="I26" s="128"/>
      <c r="J26" s="128"/>
      <c r="K26" s="128"/>
      <c r="L26" s="128"/>
      <c r="M26" s="128"/>
      <c r="N26" s="128"/>
      <c r="O26" s="128"/>
      <c r="P26" s="128"/>
      <c r="Q26" s="128"/>
      <c r="R26" s="128"/>
      <c r="S26" s="128"/>
      <c r="T26" s="128"/>
      <c r="U26" s="128"/>
      <c r="V26" s="128"/>
      <c r="W26" s="128"/>
      <c r="X26" s="128"/>
      <c r="Y26" s="128"/>
      <c r="Z26" s="128">
        <f t="shared" si="0"/>
        <v>0</v>
      </c>
      <c r="AA26" s="129">
        <f>SUMIF('调整分录-上期'!$D:$D,$A26,'调整分录-上期'!F:F)</f>
        <v>0</v>
      </c>
      <c r="AB26" s="129">
        <f>SUMIF('调整分录-上期'!$D:$D,$A26,'调整分录-上期'!G:G)</f>
        <v>0</v>
      </c>
      <c r="AC26" s="130">
        <f>Z26+AB26-AA26</f>
        <v>0</v>
      </c>
      <c r="AD26" s="117"/>
    </row>
    <row r="27" spans="1:31" ht="15" customHeight="1">
      <c r="A27" s="126" t="s">
        <v>205</v>
      </c>
      <c r="B27" s="131" t="s">
        <v>230</v>
      </c>
      <c r="C27" s="138"/>
      <c r="D27" s="139">
        <f>D25-D26</f>
        <v>1385660.29</v>
      </c>
      <c r="E27" s="139"/>
      <c r="F27" s="139"/>
      <c r="G27" s="139"/>
      <c r="H27" s="139"/>
      <c r="I27" s="139"/>
      <c r="J27" s="139"/>
      <c r="K27" s="139"/>
      <c r="L27" s="139"/>
      <c r="M27" s="139"/>
      <c r="N27" s="139"/>
      <c r="O27" s="139"/>
      <c r="P27" s="139"/>
      <c r="Q27" s="139"/>
      <c r="R27" s="139"/>
      <c r="S27" s="139"/>
      <c r="T27" s="139"/>
      <c r="U27" s="139"/>
      <c r="V27" s="139"/>
      <c r="W27" s="139"/>
      <c r="X27" s="139"/>
      <c r="Y27" s="139"/>
      <c r="Z27" s="132">
        <f t="shared" si="0"/>
        <v>1385660.29</v>
      </c>
      <c r="AA27" s="139"/>
      <c r="AB27" s="139"/>
      <c r="AC27" s="140">
        <f>AC25-AC26</f>
        <v>1385660.29</v>
      </c>
      <c r="AD27" s="117"/>
    </row>
    <row r="28" spans="1:31" ht="15" customHeight="1">
      <c r="A28" s="126" t="s">
        <v>66</v>
      </c>
      <c r="B28" s="122" t="s">
        <v>231</v>
      </c>
      <c r="C28" s="127"/>
      <c r="D28" s="141"/>
      <c r="E28" s="141"/>
      <c r="F28" s="141"/>
      <c r="G28" s="141"/>
      <c r="H28" s="141"/>
      <c r="I28" s="141"/>
      <c r="J28" s="141"/>
      <c r="K28" s="141"/>
      <c r="L28" s="141"/>
      <c r="M28" s="141"/>
      <c r="N28" s="141"/>
      <c r="O28" s="141"/>
      <c r="P28" s="141"/>
      <c r="Q28" s="141"/>
      <c r="R28" s="141"/>
      <c r="S28" s="141"/>
      <c r="T28" s="141"/>
      <c r="U28" s="141"/>
      <c r="V28" s="141"/>
      <c r="W28" s="141"/>
      <c r="X28" s="141"/>
      <c r="Y28" s="141"/>
      <c r="Z28" s="128">
        <f t="shared" si="0"/>
        <v>0</v>
      </c>
      <c r="AA28" s="129">
        <f>SUMIF('调整分录-上期'!$D:$D,$A28,'调整分录-上期'!F:F)</f>
        <v>0</v>
      </c>
      <c r="AB28" s="129">
        <f>SUMIF('调整分录-上期'!$D:$D,$A28,'调整分录-上期'!G:G)</f>
        <v>0</v>
      </c>
      <c r="AC28" s="130">
        <f t="shared" si="2"/>
        <v>0</v>
      </c>
      <c r="AD28" s="117"/>
    </row>
    <row r="29" spans="1:31" ht="15" customHeight="1">
      <c r="A29" s="126" t="s">
        <v>67</v>
      </c>
      <c r="B29" s="122" t="s">
        <v>232</v>
      </c>
      <c r="C29" s="127"/>
      <c r="D29" s="128"/>
      <c r="E29" s="128"/>
      <c r="F29" s="128"/>
      <c r="G29" s="128"/>
      <c r="H29" s="128"/>
      <c r="I29" s="128"/>
      <c r="J29" s="128"/>
      <c r="K29" s="128"/>
      <c r="L29" s="128"/>
      <c r="M29" s="128"/>
      <c r="N29" s="128"/>
      <c r="O29" s="128"/>
      <c r="P29" s="128"/>
      <c r="Q29" s="128"/>
      <c r="R29" s="128"/>
      <c r="S29" s="128"/>
      <c r="T29" s="128"/>
      <c r="U29" s="128"/>
      <c r="V29" s="128"/>
      <c r="W29" s="128"/>
      <c r="X29" s="128"/>
      <c r="Y29" s="128"/>
      <c r="Z29" s="128">
        <f t="shared" si="0"/>
        <v>0</v>
      </c>
      <c r="AA29" s="129">
        <f>SUMIF('调整分录-上期'!$D:$D,$A29,'调整分录-上期'!F:F)</f>
        <v>0</v>
      </c>
      <c r="AB29" s="129">
        <f>SUMIF('调整分录-上期'!$D:$D,$A29,'调整分录-上期'!G:G)</f>
        <v>0</v>
      </c>
      <c r="AC29" s="130">
        <f t="shared" si="2"/>
        <v>0</v>
      </c>
      <c r="AD29" s="117"/>
    </row>
    <row r="30" spans="1:31" ht="15" customHeight="1">
      <c r="A30" s="126" t="s">
        <v>68</v>
      </c>
      <c r="B30" s="122" t="s">
        <v>233</v>
      </c>
      <c r="C30" s="127"/>
      <c r="D30" s="128"/>
      <c r="E30" s="128"/>
      <c r="F30" s="128"/>
      <c r="G30" s="128"/>
      <c r="H30" s="128"/>
      <c r="I30" s="128"/>
      <c r="J30" s="128"/>
      <c r="K30" s="128"/>
      <c r="L30" s="128"/>
      <c r="M30" s="128"/>
      <c r="N30" s="128"/>
      <c r="O30" s="128"/>
      <c r="P30" s="128"/>
      <c r="Q30" s="128"/>
      <c r="R30" s="128"/>
      <c r="S30" s="128"/>
      <c r="T30" s="128"/>
      <c r="U30" s="128"/>
      <c r="V30" s="128"/>
      <c r="W30" s="128"/>
      <c r="X30" s="128"/>
      <c r="Y30" s="128"/>
      <c r="Z30" s="128">
        <f t="shared" si="0"/>
        <v>0</v>
      </c>
      <c r="AA30" s="129">
        <f>SUMIF('调整分录-上期'!$D:$D,$A30,'调整分录-上期'!F:F)</f>
        <v>0</v>
      </c>
      <c r="AB30" s="129">
        <f>SUMIF('调整分录-上期'!$D:$D,$A30,'调整分录-上期'!G:G)</f>
        <v>0</v>
      </c>
      <c r="AC30" s="130">
        <f t="shared" si="2"/>
        <v>0</v>
      </c>
      <c r="AD30" s="117"/>
    </row>
    <row r="31" spans="1:31" ht="15" customHeight="1">
      <c r="A31" s="126" t="s">
        <v>69</v>
      </c>
      <c r="B31" s="122" t="s">
        <v>234</v>
      </c>
      <c r="C31" s="127"/>
      <c r="D31" s="128"/>
      <c r="E31" s="128"/>
      <c r="F31" s="128"/>
      <c r="G31" s="128"/>
      <c r="H31" s="128"/>
      <c r="I31" s="128"/>
      <c r="J31" s="128"/>
      <c r="K31" s="128"/>
      <c r="L31" s="128"/>
      <c r="M31" s="128"/>
      <c r="N31" s="128"/>
      <c r="O31" s="128"/>
      <c r="P31" s="128"/>
      <c r="Q31" s="128"/>
      <c r="R31" s="128"/>
      <c r="S31" s="128"/>
      <c r="T31" s="128"/>
      <c r="U31" s="128"/>
      <c r="V31" s="128"/>
      <c r="W31" s="128"/>
      <c r="X31" s="128"/>
      <c r="Y31" s="128"/>
      <c r="Z31" s="128">
        <f t="shared" si="0"/>
        <v>0</v>
      </c>
      <c r="AA31" s="129">
        <f>SUMIF('调整分录-上期'!$D:$D,$A31,'调整分录-上期'!F:F)</f>
        <v>0</v>
      </c>
      <c r="AB31" s="129">
        <f>SUMIF('调整分录-上期'!$D:$D,$A31,'调整分录-上期'!G:G)</f>
        <v>0</v>
      </c>
      <c r="AC31" s="130">
        <f t="shared" si="2"/>
        <v>0</v>
      </c>
      <c r="AD31" s="117"/>
    </row>
    <row r="32" spans="1:31" ht="15" customHeight="1">
      <c r="A32" s="126" t="s">
        <v>205</v>
      </c>
      <c r="B32" s="131" t="s">
        <v>235</v>
      </c>
      <c r="C32" s="138"/>
      <c r="D32" s="139">
        <f>SUM(D7:D31)-SUM(D13:D14)-SUM(D21:D22)-SUM(D25:D26)</f>
        <v>34592694.009999998</v>
      </c>
      <c r="E32" s="139"/>
      <c r="F32" s="139"/>
      <c r="G32" s="139"/>
      <c r="H32" s="139"/>
      <c r="I32" s="139"/>
      <c r="J32" s="139"/>
      <c r="K32" s="139"/>
      <c r="L32" s="139"/>
      <c r="M32" s="139"/>
      <c r="N32" s="139"/>
      <c r="O32" s="139"/>
      <c r="P32" s="139"/>
      <c r="Q32" s="139"/>
      <c r="R32" s="139"/>
      <c r="S32" s="139"/>
      <c r="T32" s="139"/>
      <c r="U32" s="139"/>
      <c r="V32" s="139"/>
      <c r="W32" s="139"/>
      <c r="X32" s="139"/>
      <c r="Y32" s="139"/>
      <c r="Z32" s="132">
        <f t="shared" si="0"/>
        <v>34592694.009999998</v>
      </c>
      <c r="AA32" s="139">
        <f>SUM(AA7:AA31)</f>
        <v>0</v>
      </c>
      <c r="AB32" s="139">
        <f>SUM(AB7:AB31)</f>
        <v>0</v>
      </c>
      <c r="AC32" s="140">
        <f>SUM(AC7:AC31)-SUM(AC13:AC14)-SUM(AC21:AC22)-SUM(AC25:AC26)</f>
        <v>34592694.009999998</v>
      </c>
      <c r="AD32" s="117"/>
    </row>
    <row r="33" spans="1:30" ht="15" customHeight="1">
      <c r="A33" s="126" t="s">
        <v>205</v>
      </c>
      <c r="B33" s="122" t="s">
        <v>236</v>
      </c>
      <c r="C33" s="127"/>
      <c r="D33" s="128"/>
      <c r="E33" s="128"/>
      <c r="F33" s="128"/>
      <c r="G33" s="128"/>
      <c r="H33" s="128"/>
      <c r="I33" s="128"/>
      <c r="J33" s="128"/>
      <c r="K33" s="128"/>
      <c r="L33" s="128"/>
      <c r="M33" s="128"/>
      <c r="N33" s="128"/>
      <c r="O33" s="128"/>
      <c r="P33" s="128"/>
      <c r="Q33" s="128"/>
      <c r="R33" s="128"/>
      <c r="S33" s="128"/>
      <c r="T33" s="128"/>
      <c r="U33" s="128"/>
      <c r="V33" s="128"/>
      <c r="W33" s="128"/>
      <c r="X33" s="128"/>
      <c r="Y33" s="128"/>
      <c r="Z33" s="128">
        <f t="shared" si="0"/>
        <v>0</v>
      </c>
      <c r="AA33" s="129">
        <f>SUMIF('调整分录-上期'!$D:$D,$A33,'调整分录-上期'!F:F)</f>
        <v>0</v>
      </c>
      <c r="AB33" s="129">
        <f>SUMIF('调整分录-上期'!$D:$D,$A33,'调整分录-上期'!G:G)</f>
        <v>0</v>
      </c>
      <c r="AC33" s="130">
        <f t="shared" si="2"/>
        <v>0</v>
      </c>
      <c r="AD33" s="117"/>
    </row>
    <row r="34" spans="1:30" ht="15" customHeight="1">
      <c r="A34" s="126" t="s">
        <v>70</v>
      </c>
      <c r="B34" s="122" t="s">
        <v>237</v>
      </c>
      <c r="C34" s="127"/>
      <c r="D34" s="128"/>
      <c r="E34" s="128"/>
      <c r="F34" s="128"/>
      <c r="G34" s="128"/>
      <c r="H34" s="128"/>
      <c r="I34" s="128"/>
      <c r="J34" s="128"/>
      <c r="K34" s="128"/>
      <c r="L34" s="128"/>
      <c r="M34" s="128"/>
      <c r="N34" s="128"/>
      <c r="O34" s="128"/>
      <c r="P34" s="128"/>
      <c r="Q34" s="128"/>
      <c r="R34" s="128"/>
      <c r="S34" s="128"/>
      <c r="T34" s="128"/>
      <c r="U34" s="128"/>
      <c r="V34" s="128"/>
      <c r="W34" s="128"/>
      <c r="X34" s="128"/>
      <c r="Y34" s="128"/>
      <c r="Z34" s="128">
        <f t="shared" si="0"/>
        <v>0</v>
      </c>
      <c r="AA34" s="129">
        <f>SUMIF('调整分录-上期'!$D:$D,$A34,'调整分录-上期'!F:F)</f>
        <v>0</v>
      </c>
      <c r="AB34" s="129">
        <f>SUMIF('调整分录-上期'!$D:$D,$A34,'调整分录-上期'!G:G)</f>
        <v>0</v>
      </c>
      <c r="AC34" s="130">
        <f t="shared" si="2"/>
        <v>0</v>
      </c>
      <c r="AD34" s="117"/>
    </row>
    <row r="35" spans="1:30" ht="15" customHeight="1">
      <c r="A35" s="126" t="s">
        <v>71</v>
      </c>
      <c r="B35" s="122" t="s">
        <v>238</v>
      </c>
      <c r="C35" s="127"/>
      <c r="D35" s="128"/>
      <c r="E35" s="128"/>
      <c r="F35" s="128"/>
      <c r="G35" s="128"/>
      <c r="H35" s="128"/>
      <c r="I35" s="128"/>
      <c r="J35" s="128"/>
      <c r="K35" s="128"/>
      <c r="L35" s="128"/>
      <c r="M35" s="128"/>
      <c r="N35" s="128"/>
      <c r="O35" s="128"/>
      <c r="P35" s="128"/>
      <c r="Q35" s="128"/>
      <c r="R35" s="128"/>
      <c r="S35" s="128"/>
      <c r="T35" s="128"/>
      <c r="U35" s="128"/>
      <c r="V35" s="128"/>
      <c r="W35" s="128"/>
      <c r="X35" s="128"/>
      <c r="Y35" s="128"/>
      <c r="Z35" s="128">
        <f t="shared" si="0"/>
        <v>0</v>
      </c>
      <c r="AA35" s="129">
        <f>SUMIF('调整分录-上期'!$D:$D,$A35,'调整分录-上期'!F:F)</f>
        <v>0</v>
      </c>
      <c r="AB35" s="129">
        <f>SUMIF('调整分录-上期'!$D:$D,$A35,'调整分录-上期'!G:G)</f>
        <v>0</v>
      </c>
      <c r="AC35" s="130">
        <f t="shared" si="2"/>
        <v>0</v>
      </c>
      <c r="AD35" s="117"/>
    </row>
    <row r="36" spans="1:30" ht="15" customHeight="1">
      <c r="A36" s="126" t="s">
        <v>72</v>
      </c>
      <c r="B36" s="122" t="s">
        <v>239</v>
      </c>
      <c r="C36" s="127"/>
      <c r="D36" s="128"/>
      <c r="E36" s="128"/>
      <c r="F36" s="128"/>
      <c r="G36" s="128"/>
      <c r="H36" s="128"/>
      <c r="I36" s="128"/>
      <c r="J36" s="128"/>
      <c r="K36" s="128"/>
      <c r="L36" s="128"/>
      <c r="M36" s="128"/>
      <c r="N36" s="128"/>
      <c r="O36" s="128"/>
      <c r="P36" s="128"/>
      <c r="Q36" s="128"/>
      <c r="R36" s="128"/>
      <c r="S36" s="128"/>
      <c r="T36" s="128"/>
      <c r="U36" s="128"/>
      <c r="V36" s="128"/>
      <c r="W36" s="128"/>
      <c r="X36" s="128"/>
      <c r="Y36" s="128"/>
      <c r="Z36" s="128">
        <f t="shared" si="0"/>
        <v>0</v>
      </c>
      <c r="AA36" s="129">
        <f>SUMIF('调整分录-上期'!$D:$D,$A36,'调整分录-上期'!F:F)</f>
        <v>0</v>
      </c>
      <c r="AB36" s="129">
        <f>SUMIF('调整分录-上期'!$D:$D,$A36,'调整分录-上期'!G:G)</f>
        <v>0</v>
      </c>
      <c r="AC36" s="130">
        <f t="shared" si="2"/>
        <v>0</v>
      </c>
      <c r="AD36" s="117"/>
    </row>
    <row r="37" spans="1:30" ht="15" customHeight="1">
      <c r="A37" s="126" t="s">
        <v>73</v>
      </c>
      <c r="B37" s="122" t="s">
        <v>240</v>
      </c>
      <c r="C37" s="127"/>
      <c r="D37" s="128"/>
      <c r="E37" s="128"/>
      <c r="F37" s="128"/>
      <c r="G37" s="128"/>
      <c r="H37" s="128"/>
      <c r="I37" s="128"/>
      <c r="J37" s="128"/>
      <c r="K37" s="128"/>
      <c r="L37" s="128"/>
      <c r="M37" s="128"/>
      <c r="N37" s="128"/>
      <c r="O37" s="128"/>
      <c r="P37" s="128"/>
      <c r="Q37" s="128"/>
      <c r="R37" s="128"/>
      <c r="S37" s="128"/>
      <c r="T37" s="128"/>
      <c r="U37" s="128"/>
      <c r="V37" s="128"/>
      <c r="W37" s="128"/>
      <c r="X37" s="128"/>
      <c r="Y37" s="128"/>
      <c r="Z37" s="128">
        <f t="shared" si="0"/>
        <v>0</v>
      </c>
      <c r="AA37" s="129">
        <f>SUMIF('调整分录-上期'!$D:$D,$A37,'调整分录-上期'!F:F)</f>
        <v>0</v>
      </c>
      <c r="AB37" s="129">
        <f>SUMIF('调整分录-上期'!$D:$D,$A37,'调整分录-上期'!G:G)</f>
        <v>0</v>
      </c>
      <c r="AC37" s="130">
        <f t="shared" si="2"/>
        <v>0</v>
      </c>
      <c r="AD37" s="117"/>
    </row>
    <row r="38" spans="1:30" ht="15" customHeight="1">
      <c r="A38" s="126" t="s">
        <v>74</v>
      </c>
      <c r="B38" s="122" t="s">
        <v>241</v>
      </c>
      <c r="C38" s="127"/>
      <c r="D38" s="128"/>
      <c r="E38" s="128"/>
      <c r="F38" s="128"/>
      <c r="G38" s="128"/>
      <c r="H38" s="128"/>
      <c r="I38" s="128"/>
      <c r="J38" s="128"/>
      <c r="K38" s="128"/>
      <c r="L38" s="128"/>
      <c r="M38" s="128"/>
      <c r="N38" s="128"/>
      <c r="O38" s="128"/>
      <c r="P38" s="128"/>
      <c r="Q38" s="128"/>
      <c r="R38" s="128"/>
      <c r="S38" s="128"/>
      <c r="T38" s="128"/>
      <c r="U38" s="128"/>
      <c r="V38" s="128"/>
      <c r="W38" s="128"/>
      <c r="X38" s="128"/>
      <c r="Y38" s="128"/>
      <c r="Z38" s="128">
        <f t="shared" si="0"/>
        <v>0</v>
      </c>
      <c r="AA38" s="129">
        <f>SUMIF('调整分录-上期'!$D:$D,$A38,'调整分录-上期'!F:F)</f>
        <v>0</v>
      </c>
      <c r="AB38" s="129">
        <f>SUMIF('调整分录-上期'!$D:$D,$A38,'调整分录-上期'!G:G)</f>
        <v>0</v>
      </c>
      <c r="AC38" s="130">
        <f t="shared" si="2"/>
        <v>0</v>
      </c>
      <c r="AD38" s="117"/>
    </row>
    <row r="39" spans="1:30" ht="15" customHeight="1">
      <c r="A39" s="126" t="s">
        <v>242</v>
      </c>
      <c r="B39" s="122" t="s">
        <v>243</v>
      </c>
      <c r="C39" s="127"/>
      <c r="D39" s="128"/>
      <c r="E39" s="128"/>
      <c r="F39" s="128"/>
      <c r="G39" s="128"/>
      <c r="H39" s="128"/>
      <c r="I39" s="128"/>
      <c r="J39" s="128"/>
      <c r="K39" s="128"/>
      <c r="L39" s="128"/>
      <c r="M39" s="128"/>
      <c r="N39" s="128"/>
      <c r="O39" s="128"/>
      <c r="P39" s="128"/>
      <c r="Q39" s="128"/>
      <c r="R39" s="128"/>
      <c r="S39" s="128"/>
      <c r="T39" s="128"/>
      <c r="U39" s="128"/>
      <c r="V39" s="128"/>
      <c r="W39" s="128"/>
      <c r="X39" s="128"/>
      <c r="Y39" s="128"/>
      <c r="Z39" s="128">
        <f t="shared" si="0"/>
        <v>0</v>
      </c>
      <c r="AA39" s="129">
        <f>SUMIF('调整分录-上期'!$D:$D,$A39,'调整分录-上期'!F:F)</f>
        <v>0</v>
      </c>
      <c r="AB39" s="129">
        <f>SUMIF('调整分录-上期'!$D:$D,$A39,'调整分录-上期'!G:G)</f>
        <v>0</v>
      </c>
      <c r="AC39" s="130">
        <f>Z39+AB39-AA39</f>
        <v>0</v>
      </c>
      <c r="AD39" s="117"/>
    </row>
    <row r="40" spans="1:30" ht="15" customHeight="1">
      <c r="A40" s="126" t="s">
        <v>205</v>
      </c>
      <c r="B40" s="131" t="s">
        <v>244</v>
      </c>
      <c r="C40" s="138"/>
      <c r="D40" s="139">
        <f>D38-D39</f>
        <v>0</v>
      </c>
      <c r="E40" s="139"/>
      <c r="F40" s="139"/>
      <c r="G40" s="139"/>
      <c r="H40" s="139"/>
      <c r="I40" s="139"/>
      <c r="J40" s="139"/>
      <c r="K40" s="139"/>
      <c r="L40" s="139"/>
      <c r="M40" s="139"/>
      <c r="N40" s="139"/>
      <c r="O40" s="139"/>
      <c r="P40" s="139"/>
      <c r="Q40" s="139"/>
      <c r="R40" s="139"/>
      <c r="S40" s="139"/>
      <c r="T40" s="139"/>
      <c r="U40" s="139"/>
      <c r="V40" s="139"/>
      <c r="W40" s="139"/>
      <c r="X40" s="139"/>
      <c r="Y40" s="139"/>
      <c r="Z40" s="132">
        <f t="shared" si="0"/>
        <v>0</v>
      </c>
      <c r="AA40" s="139"/>
      <c r="AB40" s="139"/>
      <c r="AC40" s="140">
        <f>AC38-AC39</f>
        <v>0</v>
      </c>
      <c r="AD40" s="117"/>
    </row>
    <row r="41" spans="1:30" ht="15" customHeight="1">
      <c r="A41" s="126" t="s">
        <v>76</v>
      </c>
      <c r="B41" s="135" t="s">
        <v>245</v>
      </c>
      <c r="C41" s="127"/>
      <c r="D41" s="141"/>
      <c r="E41" s="141"/>
      <c r="F41" s="141"/>
      <c r="G41" s="141"/>
      <c r="H41" s="141"/>
      <c r="I41" s="141"/>
      <c r="J41" s="141"/>
      <c r="K41" s="141"/>
      <c r="L41" s="141"/>
      <c r="M41" s="141"/>
      <c r="N41" s="141"/>
      <c r="O41" s="141"/>
      <c r="P41" s="141"/>
      <c r="Q41" s="141"/>
      <c r="R41" s="141"/>
      <c r="S41" s="141"/>
      <c r="T41" s="141"/>
      <c r="U41" s="141"/>
      <c r="V41" s="141"/>
      <c r="W41" s="141"/>
      <c r="X41" s="141"/>
      <c r="Y41" s="141"/>
      <c r="Z41" s="128">
        <f t="shared" si="0"/>
        <v>0</v>
      </c>
      <c r="AA41" s="129">
        <f>SUMIF('调整分录-上期'!$D:$D,$A41,'调整分录-上期'!F:F)</f>
        <v>0</v>
      </c>
      <c r="AB41" s="129">
        <f>SUMIF('调整分录-上期'!$D:$D,$A41,'调整分录-上期'!G:G)</f>
        <v>0</v>
      </c>
      <c r="AC41" s="130">
        <f t="shared" si="2"/>
        <v>0</v>
      </c>
      <c r="AD41" s="117"/>
    </row>
    <row r="42" spans="1:30" ht="15" customHeight="1">
      <c r="A42" s="126" t="s">
        <v>77</v>
      </c>
      <c r="B42" s="135" t="s">
        <v>246</v>
      </c>
      <c r="C42" s="127"/>
      <c r="D42" s="141"/>
      <c r="E42" s="141"/>
      <c r="F42" s="141"/>
      <c r="G42" s="141"/>
      <c r="H42" s="141"/>
      <c r="I42" s="141"/>
      <c r="J42" s="141"/>
      <c r="K42" s="141"/>
      <c r="L42" s="141"/>
      <c r="M42" s="141"/>
      <c r="N42" s="141"/>
      <c r="O42" s="141"/>
      <c r="P42" s="141"/>
      <c r="Q42" s="141"/>
      <c r="R42" s="141"/>
      <c r="S42" s="141"/>
      <c r="T42" s="141"/>
      <c r="U42" s="141"/>
      <c r="V42" s="141"/>
      <c r="W42" s="141"/>
      <c r="X42" s="141"/>
      <c r="Y42" s="141"/>
      <c r="Z42" s="128">
        <f t="shared" si="0"/>
        <v>0</v>
      </c>
      <c r="AA42" s="129">
        <f>SUMIF('调整分录-上期'!$D:$D,$A42,'调整分录-上期'!F:F)</f>
        <v>0</v>
      </c>
      <c r="AB42" s="129">
        <f>SUMIF('调整分录-上期'!$D:$D,$A42,'调整分录-上期'!G:G)</f>
        <v>0</v>
      </c>
      <c r="AC42" s="130">
        <f t="shared" si="2"/>
        <v>0</v>
      </c>
      <c r="AD42" s="117"/>
    </row>
    <row r="43" spans="1:30" ht="15" customHeight="1">
      <c r="A43" s="126" t="s">
        <v>78</v>
      </c>
      <c r="B43" s="122" t="s">
        <v>247</v>
      </c>
      <c r="C43" s="127"/>
      <c r="D43" s="128"/>
      <c r="E43" s="128"/>
      <c r="F43" s="128"/>
      <c r="G43" s="128"/>
      <c r="H43" s="128"/>
      <c r="I43" s="128"/>
      <c r="J43" s="128"/>
      <c r="K43" s="128"/>
      <c r="L43" s="128"/>
      <c r="M43" s="128"/>
      <c r="N43" s="128"/>
      <c r="O43" s="128"/>
      <c r="P43" s="128"/>
      <c r="Q43" s="128"/>
      <c r="R43" s="128"/>
      <c r="S43" s="128"/>
      <c r="T43" s="128"/>
      <c r="U43" s="128"/>
      <c r="V43" s="128"/>
      <c r="W43" s="128"/>
      <c r="X43" s="128"/>
      <c r="Y43" s="128"/>
      <c r="Z43" s="128">
        <f t="shared" ref="Z43:Z74" si="3">SUM(D43:Y43)</f>
        <v>0</v>
      </c>
      <c r="AA43" s="129">
        <f>SUMIF('调整分录-上期'!$D:$D,$A43,'调整分录-上期'!F:F)</f>
        <v>0</v>
      </c>
      <c r="AB43" s="129">
        <f>SUMIF('调整分录-上期'!$D:$D,$A43,'调整分录-上期'!G:G)</f>
        <v>0</v>
      </c>
      <c r="AC43" s="130">
        <f t="shared" si="2"/>
        <v>0</v>
      </c>
      <c r="AD43" s="117"/>
    </row>
    <row r="44" spans="1:30" ht="15" customHeight="1">
      <c r="A44" s="126" t="s">
        <v>248</v>
      </c>
      <c r="B44" s="122" t="s">
        <v>249</v>
      </c>
      <c r="C44" s="127"/>
      <c r="D44" s="128"/>
      <c r="E44" s="128"/>
      <c r="F44" s="128"/>
      <c r="G44" s="128"/>
      <c r="H44" s="128"/>
      <c r="I44" s="128"/>
      <c r="J44" s="128"/>
      <c r="K44" s="128"/>
      <c r="L44" s="128"/>
      <c r="M44" s="128"/>
      <c r="N44" s="128"/>
      <c r="O44" s="128"/>
      <c r="P44" s="128"/>
      <c r="Q44" s="128"/>
      <c r="R44" s="128"/>
      <c r="S44" s="128"/>
      <c r="T44" s="128"/>
      <c r="U44" s="128"/>
      <c r="V44" s="128"/>
      <c r="W44" s="128"/>
      <c r="X44" s="128"/>
      <c r="Y44" s="128"/>
      <c r="Z44" s="128">
        <f t="shared" si="3"/>
        <v>0</v>
      </c>
      <c r="AA44" s="129">
        <f>SUMIF('调整分录-上期'!$D:$D,$A44,'调整分录-上期'!F:F)</f>
        <v>0</v>
      </c>
      <c r="AB44" s="129">
        <f>SUMIF('调整分录-上期'!$D:$D,$A44,'调整分录-上期'!G:G)</f>
        <v>0</v>
      </c>
      <c r="AC44" s="130">
        <f t="shared" ref="AC44:AC45" si="4">Z44+AB44-AA44</f>
        <v>0</v>
      </c>
      <c r="AD44" s="117"/>
    </row>
    <row r="45" spans="1:30" ht="15" customHeight="1">
      <c r="A45" s="126" t="s">
        <v>250</v>
      </c>
      <c r="B45" s="122" t="s">
        <v>251</v>
      </c>
      <c r="C45" s="127"/>
      <c r="D45" s="128"/>
      <c r="E45" s="128"/>
      <c r="F45" s="128"/>
      <c r="G45" s="128"/>
      <c r="H45" s="128"/>
      <c r="I45" s="128"/>
      <c r="J45" s="128"/>
      <c r="K45" s="128"/>
      <c r="L45" s="128"/>
      <c r="M45" s="128"/>
      <c r="N45" s="128"/>
      <c r="O45" s="128"/>
      <c r="P45" s="128"/>
      <c r="Q45" s="128"/>
      <c r="R45" s="128"/>
      <c r="S45" s="128"/>
      <c r="T45" s="128"/>
      <c r="U45" s="128"/>
      <c r="V45" s="128"/>
      <c r="W45" s="128"/>
      <c r="X45" s="128"/>
      <c r="Y45" s="128"/>
      <c r="Z45" s="128">
        <f t="shared" si="3"/>
        <v>0</v>
      </c>
      <c r="AA45" s="129">
        <f>SUMIF('调整分录-上期'!$D:$D,$A45,'调整分录-上期'!F:F)</f>
        <v>0</v>
      </c>
      <c r="AB45" s="129">
        <f>SUMIF('调整分录-上期'!$D:$D,$A45,'调整分录-上期'!G:G)</f>
        <v>0</v>
      </c>
      <c r="AC45" s="130">
        <f t="shared" si="4"/>
        <v>0</v>
      </c>
      <c r="AD45" s="117"/>
    </row>
    <row r="46" spans="1:30" ht="15" customHeight="1">
      <c r="A46" s="126" t="s">
        <v>205</v>
      </c>
      <c r="B46" s="131" t="s">
        <v>252</v>
      </c>
      <c r="C46" s="138"/>
      <c r="D46" s="139">
        <f>D43-D44-D45</f>
        <v>0</v>
      </c>
      <c r="E46" s="139"/>
      <c r="F46" s="139"/>
      <c r="G46" s="139"/>
      <c r="H46" s="139"/>
      <c r="I46" s="139"/>
      <c r="J46" s="139"/>
      <c r="K46" s="139"/>
      <c r="L46" s="139"/>
      <c r="M46" s="139"/>
      <c r="N46" s="139"/>
      <c r="O46" s="139"/>
      <c r="P46" s="139"/>
      <c r="Q46" s="139"/>
      <c r="R46" s="139"/>
      <c r="S46" s="139"/>
      <c r="T46" s="139"/>
      <c r="U46" s="139"/>
      <c r="V46" s="139"/>
      <c r="W46" s="139"/>
      <c r="X46" s="139"/>
      <c r="Y46" s="139"/>
      <c r="Z46" s="132">
        <f t="shared" si="3"/>
        <v>0</v>
      </c>
      <c r="AA46" s="139"/>
      <c r="AB46" s="139"/>
      <c r="AC46" s="140">
        <f>AC43-AC44-AC45</f>
        <v>0</v>
      </c>
      <c r="AD46" s="117"/>
    </row>
    <row r="47" spans="1:30" ht="15" customHeight="1">
      <c r="A47" s="126" t="s">
        <v>81</v>
      </c>
      <c r="B47" s="122" t="s">
        <v>253</v>
      </c>
      <c r="C47" s="127"/>
      <c r="D47" s="128"/>
      <c r="E47" s="128"/>
      <c r="F47" s="128"/>
      <c r="G47" s="128"/>
      <c r="H47" s="128"/>
      <c r="I47" s="128"/>
      <c r="J47" s="128"/>
      <c r="K47" s="128"/>
      <c r="L47" s="128"/>
      <c r="M47" s="128"/>
      <c r="N47" s="128"/>
      <c r="O47" s="128"/>
      <c r="P47" s="128"/>
      <c r="Q47" s="128"/>
      <c r="R47" s="128"/>
      <c r="S47" s="128"/>
      <c r="T47" s="128"/>
      <c r="U47" s="128"/>
      <c r="V47" s="128"/>
      <c r="W47" s="128"/>
      <c r="X47" s="128"/>
      <c r="Y47" s="128"/>
      <c r="Z47" s="128">
        <f t="shared" si="3"/>
        <v>0</v>
      </c>
      <c r="AA47" s="129">
        <f>SUMIF('调整分录-上期'!$D:$D,$A47,'调整分录-上期'!F:F)</f>
        <v>0</v>
      </c>
      <c r="AB47" s="129">
        <f>SUMIF('调整分录-上期'!$D:$D,$A47,'调整分录-上期'!G:G)</f>
        <v>0</v>
      </c>
      <c r="AC47" s="130">
        <f t="shared" si="2"/>
        <v>0</v>
      </c>
      <c r="AD47" s="117"/>
    </row>
    <row r="48" spans="1:30" ht="15" customHeight="1">
      <c r="A48" s="126" t="s">
        <v>254</v>
      </c>
      <c r="B48" s="122" t="s">
        <v>255</v>
      </c>
      <c r="C48" s="127"/>
      <c r="D48" s="128"/>
      <c r="E48" s="128"/>
      <c r="F48" s="128"/>
      <c r="G48" s="128"/>
      <c r="H48" s="128"/>
      <c r="I48" s="128"/>
      <c r="J48" s="128"/>
      <c r="K48" s="128"/>
      <c r="L48" s="128"/>
      <c r="M48" s="128"/>
      <c r="N48" s="128"/>
      <c r="O48" s="128"/>
      <c r="P48" s="128"/>
      <c r="Q48" s="128"/>
      <c r="R48" s="128"/>
      <c r="S48" s="128"/>
      <c r="T48" s="128"/>
      <c r="U48" s="128"/>
      <c r="V48" s="128"/>
      <c r="W48" s="128"/>
      <c r="X48" s="128"/>
      <c r="Y48" s="128"/>
      <c r="Z48" s="128">
        <f t="shared" si="3"/>
        <v>0</v>
      </c>
      <c r="AA48" s="129">
        <f>SUMIF('调整分录-上期'!$D:$D,$A48,'调整分录-上期'!F:F)</f>
        <v>0</v>
      </c>
      <c r="AB48" s="129">
        <f>SUMIF('调整分录-上期'!$D:$D,$A48,'调整分录-上期'!G:G)</f>
        <v>0</v>
      </c>
      <c r="AC48" s="130">
        <f>Z48+AB48-AA48</f>
        <v>0</v>
      </c>
      <c r="AD48" s="117"/>
    </row>
    <row r="49" spans="1:31" ht="15" customHeight="1">
      <c r="A49" s="126" t="s">
        <v>256</v>
      </c>
      <c r="B49" s="122" t="s">
        <v>257</v>
      </c>
      <c r="C49" s="127"/>
      <c r="D49" s="128"/>
      <c r="E49" s="128"/>
      <c r="F49" s="128"/>
      <c r="G49" s="128"/>
      <c r="H49" s="128"/>
      <c r="I49" s="128"/>
      <c r="J49" s="128"/>
      <c r="K49" s="128"/>
      <c r="L49" s="128"/>
      <c r="M49" s="128"/>
      <c r="N49" s="128"/>
      <c r="O49" s="128"/>
      <c r="P49" s="128"/>
      <c r="Q49" s="128"/>
      <c r="R49" s="128"/>
      <c r="S49" s="128"/>
      <c r="T49" s="128"/>
      <c r="U49" s="128"/>
      <c r="V49" s="128"/>
      <c r="W49" s="128"/>
      <c r="X49" s="128"/>
      <c r="Y49" s="128"/>
      <c r="Z49" s="128">
        <f t="shared" si="3"/>
        <v>0</v>
      </c>
      <c r="AA49" s="129">
        <f>SUMIF('调整分录-上期'!$D:$D,$A49,'调整分录-上期'!F:F)</f>
        <v>0</v>
      </c>
      <c r="AB49" s="129">
        <f>SUMIF('调整分录-上期'!$D:$D,$A49,'调整分录-上期'!G:G)</f>
        <v>0</v>
      </c>
      <c r="AC49" s="130">
        <f t="shared" ref="AC49" si="5">Z49+AB49-AA49</f>
        <v>0</v>
      </c>
      <c r="AD49" s="117"/>
    </row>
    <row r="50" spans="1:31" ht="15" customHeight="1">
      <c r="A50" s="126" t="s">
        <v>205</v>
      </c>
      <c r="B50" s="131" t="s">
        <v>258</v>
      </c>
      <c r="C50" s="138"/>
      <c r="D50" s="139">
        <f>D47-D48-D49</f>
        <v>0</v>
      </c>
      <c r="E50" s="139"/>
      <c r="F50" s="139"/>
      <c r="G50" s="139"/>
      <c r="H50" s="139"/>
      <c r="I50" s="139"/>
      <c r="J50" s="139"/>
      <c r="K50" s="139"/>
      <c r="L50" s="139"/>
      <c r="M50" s="139"/>
      <c r="N50" s="139"/>
      <c r="O50" s="139"/>
      <c r="P50" s="139"/>
      <c r="Q50" s="139"/>
      <c r="R50" s="139"/>
      <c r="S50" s="139"/>
      <c r="T50" s="139"/>
      <c r="U50" s="139"/>
      <c r="V50" s="139"/>
      <c r="W50" s="139"/>
      <c r="X50" s="139"/>
      <c r="Y50" s="139"/>
      <c r="Z50" s="132">
        <f t="shared" si="3"/>
        <v>0</v>
      </c>
      <c r="AA50" s="139"/>
      <c r="AB50" s="139"/>
      <c r="AC50" s="140">
        <f>AC47-AC48-AC49</f>
        <v>0</v>
      </c>
      <c r="AD50" s="117"/>
    </row>
    <row r="51" spans="1:31" ht="15" customHeight="1">
      <c r="A51" s="126" t="s">
        <v>84</v>
      </c>
      <c r="B51" s="122" t="s">
        <v>259</v>
      </c>
      <c r="C51" s="127"/>
      <c r="D51" s="128"/>
      <c r="E51" s="128"/>
      <c r="F51" s="128"/>
      <c r="G51" s="128"/>
      <c r="H51" s="128"/>
      <c r="I51" s="128"/>
      <c r="J51" s="128"/>
      <c r="K51" s="128"/>
      <c r="L51" s="128"/>
      <c r="M51" s="128"/>
      <c r="N51" s="128"/>
      <c r="O51" s="128"/>
      <c r="P51" s="128"/>
      <c r="Q51" s="128"/>
      <c r="R51" s="128"/>
      <c r="S51" s="128"/>
      <c r="T51" s="128"/>
      <c r="U51" s="128"/>
      <c r="V51" s="128"/>
      <c r="W51" s="128"/>
      <c r="X51" s="128"/>
      <c r="Y51" s="128"/>
      <c r="Z51" s="128">
        <f t="shared" si="3"/>
        <v>0</v>
      </c>
      <c r="AA51" s="129">
        <f>SUMIF('调整分录-上期'!$D:$D,$A51,'调整分录-上期'!F:F)</f>
        <v>0</v>
      </c>
      <c r="AB51" s="129">
        <f>SUMIF('调整分录-上期'!$D:$D,$A51,'调整分录-上期'!G:G)</f>
        <v>0</v>
      </c>
      <c r="AC51" s="130">
        <f t="shared" si="2"/>
        <v>0</v>
      </c>
      <c r="AD51" s="117"/>
    </row>
    <row r="52" spans="1:31" ht="15" customHeight="1">
      <c r="A52" s="126" t="s">
        <v>260</v>
      </c>
      <c r="B52" s="122" t="s">
        <v>261</v>
      </c>
      <c r="C52" s="127"/>
      <c r="D52" s="128"/>
      <c r="E52" s="128"/>
      <c r="F52" s="128"/>
      <c r="G52" s="128"/>
      <c r="H52" s="128"/>
      <c r="I52" s="128"/>
      <c r="J52" s="128"/>
      <c r="K52" s="128"/>
      <c r="L52" s="128"/>
      <c r="M52" s="128"/>
      <c r="N52" s="128"/>
      <c r="O52" s="128"/>
      <c r="P52" s="128"/>
      <c r="Q52" s="128"/>
      <c r="R52" s="128"/>
      <c r="S52" s="128"/>
      <c r="T52" s="128"/>
      <c r="U52" s="128"/>
      <c r="V52" s="128"/>
      <c r="W52" s="128"/>
      <c r="X52" s="128"/>
      <c r="Y52" s="128"/>
      <c r="Z52" s="128">
        <f t="shared" si="3"/>
        <v>0</v>
      </c>
      <c r="AA52" s="129">
        <f>SUMIF('调整分录-上期'!$D:$D,$A52,'调整分录-上期'!F:F)</f>
        <v>0</v>
      </c>
      <c r="AB52" s="129">
        <f>SUMIF('调整分录-上期'!$D:$D,$A52,'调整分录-上期'!G:G)</f>
        <v>0</v>
      </c>
      <c r="AC52" s="130">
        <f>Z52+AB52-AA52</f>
        <v>0</v>
      </c>
      <c r="AD52" s="117"/>
    </row>
    <row r="53" spans="1:31" ht="15" customHeight="1">
      <c r="A53" s="126" t="s">
        <v>205</v>
      </c>
      <c r="B53" s="131" t="s">
        <v>262</v>
      </c>
      <c r="C53" s="138"/>
      <c r="D53" s="139">
        <f>D51-D52</f>
        <v>0</v>
      </c>
      <c r="E53" s="139"/>
      <c r="F53" s="139"/>
      <c r="G53" s="139"/>
      <c r="H53" s="139"/>
      <c r="I53" s="139"/>
      <c r="J53" s="139"/>
      <c r="K53" s="139"/>
      <c r="L53" s="139"/>
      <c r="M53" s="139"/>
      <c r="N53" s="139"/>
      <c r="O53" s="139"/>
      <c r="P53" s="139"/>
      <c r="Q53" s="139"/>
      <c r="R53" s="139"/>
      <c r="S53" s="139"/>
      <c r="T53" s="139"/>
      <c r="U53" s="139"/>
      <c r="V53" s="139"/>
      <c r="W53" s="139"/>
      <c r="X53" s="139"/>
      <c r="Y53" s="139"/>
      <c r="Z53" s="132">
        <f t="shared" si="3"/>
        <v>0</v>
      </c>
      <c r="AA53" s="139"/>
      <c r="AB53" s="139"/>
      <c r="AC53" s="140">
        <f>AC51-AC52</f>
        <v>0</v>
      </c>
      <c r="AD53" s="117"/>
    </row>
    <row r="54" spans="1:31" ht="15" customHeight="1">
      <c r="A54" s="126" t="s">
        <v>86</v>
      </c>
      <c r="B54" s="122" t="s">
        <v>263</v>
      </c>
      <c r="C54" s="127"/>
      <c r="D54" s="128"/>
      <c r="E54" s="128"/>
      <c r="F54" s="128"/>
      <c r="G54" s="128"/>
      <c r="H54" s="128"/>
      <c r="I54" s="128"/>
      <c r="J54" s="128"/>
      <c r="K54" s="128"/>
      <c r="L54" s="128"/>
      <c r="M54" s="128"/>
      <c r="N54" s="128"/>
      <c r="O54" s="128"/>
      <c r="P54" s="128"/>
      <c r="Q54" s="128"/>
      <c r="R54" s="128"/>
      <c r="S54" s="128"/>
      <c r="T54" s="128"/>
      <c r="U54" s="128"/>
      <c r="V54" s="128"/>
      <c r="W54" s="128"/>
      <c r="X54" s="128"/>
      <c r="Y54" s="128"/>
      <c r="Z54" s="128">
        <f t="shared" si="3"/>
        <v>0</v>
      </c>
      <c r="AA54" s="129">
        <f>SUMIF('调整分录-上期'!$D:$D,$A54,'调整分录-上期'!F:F)</f>
        <v>0</v>
      </c>
      <c r="AB54" s="129">
        <f>SUMIF('调整分录-上期'!$D:$D,$A54,'调整分录-上期'!G:G)</f>
        <v>0</v>
      </c>
      <c r="AC54" s="130">
        <f t="shared" si="2"/>
        <v>0</v>
      </c>
      <c r="AD54" s="117"/>
      <c r="AE54" s="115"/>
    </row>
    <row r="55" spans="1:31" ht="15" customHeight="1">
      <c r="A55" s="126" t="s">
        <v>87</v>
      </c>
      <c r="B55" s="122" t="s">
        <v>264</v>
      </c>
      <c r="C55" s="127"/>
      <c r="D55" s="128"/>
      <c r="E55" s="128"/>
      <c r="F55" s="128"/>
      <c r="G55" s="128"/>
      <c r="H55" s="128"/>
      <c r="I55" s="128"/>
      <c r="J55" s="128"/>
      <c r="K55" s="128"/>
      <c r="L55" s="128"/>
      <c r="M55" s="128"/>
      <c r="N55" s="128"/>
      <c r="O55" s="128"/>
      <c r="P55" s="128"/>
      <c r="Q55" s="128"/>
      <c r="R55" s="128"/>
      <c r="S55" s="128"/>
      <c r="T55" s="128"/>
      <c r="U55" s="128"/>
      <c r="V55" s="128"/>
      <c r="W55" s="128"/>
      <c r="X55" s="128"/>
      <c r="Y55" s="128"/>
      <c r="Z55" s="128">
        <f t="shared" si="3"/>
        <v>0</v>
      </c>
      <c r="AA55" s="129">
        <f>SUMIF('调整分录-上期'!$D:$D,$A55,'调整分录-上期'!F:F)</f>
        <v>0</v>
      </c>
      <c r="AB55" s="129">
        <f>SUMIF('调整分录-上期'!$D:$D,$A55,'调整分录-上期'!G:G)</f>
        <v>0</v>
      </c>
      <c r="AC55" s="130">
        <f t="shared" si="2"/>
        <v>0</v>
      </c>
      <c r="AD55" s="117"/>
    </row>
    <row r="56" spans="1:31" ht="15" customHeight="1">
      <c r="A56" s="126" t="s">
        <v>88</v>
      </c>
      <c r="B56" s="122" t="s">
        <v>265</v>
      </c>
      <c r="C56" s="127"/>
      <c r="D56" s="128"/>
      <c r="E56" s="128"/>
      <c r="F56" s="128"/>
      <c r="G56" s="128"/>
      <c r="H56" s="128"/>
      <c r="I56" s="128"/>
      <c r="J56" s="128"/>
      <c r="K56" s="128"/>
      <c r="L56" s="128"/>
      <c r="M56" s="128"/>
      <c r="N56" s="128"/>
      <c r="O56" s="128"/>
      <c r="P56" s="128"/>
      <c r="Q56" s="128"/>
      <c r="R56" s="128"/>
      <c r="S56" s="128"/>
      <c r="T56" s="128"/>
      <c r="U56" s="128"/>
      <c r="V56" s="128"/>
      <c r="W56" s="128"/>
      <c r="X56" s="128"/>
      <c r="Y56" s="128"/>
      <c r="Z56" s="128">
        <f t="shared" ref="Z56" si="6">SUM(D56:Y56)</f>
        <v>0</v>
      </c>
      <c r="AA56" s="129">
        <f>SUMIF('调整分录-上期'!$D:$D,$A56,'调整分录-上期'!F:F)</f>
        <v>0</v>
      </c>
      <c r="AB56" s="129">
        <f>SUMIF('调整分录-上期'!$D:$D,$A56,'调整分录-上期'!G:G)</f>
        <v>0</v>
      </c>
      <c r="AC56" s="130">
        <f t="shared" si="2"/>
        <v>0</v>
      </c>
      <c r="AD56" s="117"/>
    </row>
    <row r="57" spans="1:31" ht="15" customHeight="1">
      <c r="A57" s="126" t="s">
        <v>89</v>
      </c>
      <c r="B57" s="122" t="s">
        <v>266</v>
      </c>
      <c r="C57" s="127"/>
      <c r="D57" s="128"/>
      <c r="E57" s="128"/>
      <c r="F57" s="128"/>
      <c r="G57" s="128"/>
      <c r="H57" s="128"/>
      <c r="I57" s="128"/>
      <c r="J57" s="128"/>
      <c r="K57" s="128"/>
      <c r="L57" s="128"/>
      <c r="M57" s="128"/>
      <c r="N57" s="128"/>
      <c r="O57" s="128"/>
      <c r="P57" s="128"/>
      <c r="Q57" s="128"/>
      <c r="R57" s="128"/>
      <c r="S57" s="128"/>
      <c r="T57" s="128"/>
      <c r="U57" s="128"/>
      <c r="V57" s="128"/>
      <c r="W57" s="128"/>
      <c r="X57" s="128"/>
      <c r="Y57" s="128"/>
      <c r="Z57" s="128">
        <f t="shared" si="3"/>
        <v>0</v>
      </c>
      <c r="AA57" s="129">
        <f>SUMIF('调整分录-上期'!$D:$D,$A57,'调整分录-上期'!F:F)</f>
        <v>0</v>
      </c>
      <c r="AB57" s="129">
        <f>SUMIF('调整分录-上期'!$D:$D,$A57,'调整分录-上期'!G:G)</f>
        <v>0</v>
      </c>
      <c r="AC57" s="130">
        <f t="shared" si="2"/>
        <v>0</v>
      </c>
      <c r="AD57" s="117"/>
    </row>
    <row r="58" spans="1:31" ht="15" customHeight="1">
      <c r="A58" s="126" t="s">
        <v>267</v>
      </c>
      <c r="B58" s="122" t="s">
        <v>268</v>
      </c>
      <c r="C58" s="127"/>
      <c r="D58" s="128"/>
      <c r="E58" s="128"/>
      <c r="F58" s="128"/>
      <c r="G58" s="128"/>
      <c r="H58" s="128"/>
      <c r="I58" s="128"/>
      <c r="J58" s="128"/>
      <c r="K58" s="128"/>
      <c r="L58" s="128"/>
      <c r="M58" s="128"/>
      <c r="N58" s="128"/>
      <c r="O58" s="128"/>
      <c r="P58" s="128"/>
      <c r="Q58" s="128"/>
      <c r="R58" s="128"/>
      <c r="S58" s="128"/>
      <c r="T58" s="128"/>
      <c r="U58" s="128"/>
      <c r="V58" s="128"/>
      <c r="W58" s="128"/>
      <c r="X58" s="128"/>
      <c r="Y58" s="128"/>
      <c r="Z58" s="128">
        <f t="shared" si="3"/>
        <v>0</v>
      </c>
      <c r="AA58" s="129">
        <f>SUMIF('调整分录-上期'!$D:$D,$A58,'调整分录-上期'!F:F)</f>
        <v>0</v>
      </c>
      <c r="AB58" s="129">
        <f>SUMIF('调整分录-上期'!$D:$D,$A58,'调整分录-上期'!G:G)</f>
        <v>0</v>
      </c>
      <c r="AC58" s="130">
        <f t="shared" ref="AC58:AC59" si="7">Z58+AB58-AA58</f>
        <v>0</v>
      </c>
      <c r="AD58" s="117"/>
    </row>
    <row r="59" spans="1:31" ht="15" customHeight="1">
      <c r="A59" s="126" t="s">
        <v>269</v>
      </c>
      <c r="B59" s="122" t="s">
        <v>270</v>
      </c>
      <c r="C59" s="127"/>
      <c r="D59" s="128"/>
      <c r="E59" s="128"/>
      <c r="F59" s="128"/>
      <c r="G59" s="128"/>
      <c r="H59" s="128"/>
      <c r="I59" s="128"/>
      <c r="J59" s="128"/>
      <c r="K59" s="128"/>
      <c r="L59" s="128"/>
      <c r="M59" s="128"/>
      <c r="N59" s="128"/>
      <c r="O59" s="128"/>
      <c r="P59" s="128"/>
      <c r="Q59" s="128"/>
      <c r="R59" s="128"/>
      <c r="S59" s="128"/>
      <c r="T59" s="128"/>
      <c r="U59" s="128"/>
      <c r="V59" s="128"/>
      <c r="W59" s="128"/>
      <c r="X59" s="128"/>
      <c r="Y59" s="128"/>
      <c r="Z59" s="128">
        <f t="shared" si="3"/>
        <v>0</v>
      </c>
      <c r="AA59" s="129">
        <f>SUMIF('调整分录-上期'!$D:$D,$A59,'调整分录-上期'!F:F)</f>
        <v>0</v>
      </c>
      <c r="AB59" s="129">
        <f>SUMIF('调整分录-上期'!$D:$D,$A59,'调整分录-上期'!G:G)</f>
        <v>0</v>
      </c>
      <c r="AC59" s="130">
        <f t="shared" si="7"/>
        <v>0</v>
      </c>
      <c r="AD59" s="117"/>
    </row>
    <row r="60" spans="1:31" ht="15" customHeight="1">
      <c r="A60" s="126" t="s">
        <v>205</v>
      </c>
      <c r="B60" s="131" t="s">
        <v>271</v>
      </c>
      <c r="C60" s="138"/>
      <c r="D60" s="139">
        <f>D57-D58-D59</f>
        <v>0</v>
      </c>
      <c r="E60" s="139"/>
      <c r="F60" s="139"/>
      <c r="G60" s="139"/>
      <c r="H60" s="139"/>
      <c r="I60" s="139"/>
      <c r="J60" s="139"/>
      <c r="K60" s="139"/>
      <c r="L60" s="139"/>
      <c r="M60" s="139"/>
      <c r="N60" s="139"/>
      <c r="O60" s="139"/>
      <c r="P60" s="139"/>
      <c r="Q60" s="139"/>
      <c r="R60" s="139"/>
      <c r="S60" s="139"/>
      <c r="T60" s="139"/>
      <c r="U60" s="139"/>
      <c r="V60" s="139"/>
      <c r="W60" s="139"/>
      <c r="X60" s="139"/>
      <c r="Y60" s="139"/>
      <c r="Z60" s="132">
        <f t="shared" si="3"/>
        <v>0</v>
      </c>
      <c r="AA60" s="139"/>
      <c r="AB60" s="139"/>
      <c r="AC60" s="140">
        <f>AC57-AC58-AC59</f>
        <v>0</v>
      </c>
      <c r="AD60" s="117"/>
    </row>
    <row r="61" spans="1:31" ht="15" customHeight="1">
      <c r="A61" s="126" t="s">
        <v>92</v>
      </c>
      <c r="B61" s="122" t="s">
        <v>272</v>
      </c>
      <c r="C61" s="127"/>
      <c r="D61" s="128"/>
      <c r="E61" s="128"/>
      <c r="F61" s="128"/>
      <c r="G61" s="128"/>
      <c r="H61" s="128"/>
      <c r="I61" s="128"/>
      <c r="J61" s="128"/>
      <c r="K61" s="128"/>
      <c r="L61" s="128"/>
      <c r="M61" s="128"/>
      <c r="N61" s="128"/>
      <c r="O61" s="128"/>
      <c r="P61" s="128"/>
      <c r="Q61" s="128"/>
      <c r="R61" s="128"/>
      <c r="S61" s="128"/>
      <c r="T61" s="128"/>
      <c r="U61" s="128"/>
      <c r="V61" s="128"/>
      <c r="W61" s="128"/>
      <c r="X61" s="128"/>
      <c r="Y61" s="128"/>
      <c r="Z61" s="128">
        <f t="shared" si="3"/>
        <v>0</v>
      </c>
      <c r="AA61" s="129">
        <f>SUMIF('调整分录-上期'!$D:$D,$A61,'调整分录-上期'!F:F)</f>
        <v>0</v>
      </c>
      <c r="AB61" s="129">
        <f>SUMIF('调整分录-上期'!$D:$D,$A61,'调整分录-上期'!G:G)</f>
        <v>0</v>
      </c>
      <c r="AC61" s="130">
        <f t="shared" si="2"/>
        <v>0</v>
      </c>
      <c r="AD61" s="117"/>
    </row>
    <row r="62" spans="1:31" ht="15" customHeight="1">
      <c r="A62" s="126" t="s">
        <v>93</v>
      </c>
      <c r="B62" s="122" t="s">
        <v>273</v>
      </c>
      <c r="C62" s="127"/>
      <c r="D62" s="128"/>
      <c r="E62" s="128"/>
      <c r="F62" s="128"/>
      <c r="G62" s="128"/>
      <c r="H62" s="128"/>
      <c r="I62" s="128"/>
      <c r="J62" s="128"/>
      <c r="K62" s="128"/>
      <c r="L62" s="128"/>
      <c r="M62" s="128"/>
      <c r="N62" s="128"/>
      <c r="O62" s="128"/>
      <c r="P62" s="128"/>
      <c r="Q62" s="128"/>
      <c r="R62" s="128"/>
      <c r="S62" s="128"/>
      <c r="T62" s="128"/>
      <c r="U62" s="128"/>
      <c r="V62" s="128"/>
      <c r="W62" s="128"/>
      <c r="X62" s="128"/>
      <c r="Y62" s="128"/>
      <c r="Z62" s="128">
        <f t="shared" si="3"/>
        <v>0</v>
      </c>
      <c r="AA62" s="129">
        <f>SUMIF('调整分录-上期'!$D:$D,$A62,'调整分录-上期'!F:F)</f>
        <v>0</v>
      </c>
      <c r="AB62" s="129">
        <f>SUMIF('调整分录-上期'!$D:$D,$A62,'调整分录-上期'!G:G)</f>
        <v>0</v>
      </c>
      <c r="AC62" s="130">
        <f t="shared" si="2"/>
        <v>0</v>
      </c>
      <c r="AD62" s="117"/>
    </row>
    <row r="63" spans="1:31" ht="15" customHeight="1">
      <c r="A63" s="126" t="s">
        <v>274</v>
      </c>
      <c r="B63" s="122" t="s">
        <v>275</v>
      </c>
      <c r="C63" s="127"/>
      <c r="D63" s="128"/>
      <c r="E63" s="128"/>
      <c r="F63" s="128"/>
      <c r="G63" s="128"/>
      <c r="H63" s="128"/>
      <c r="I63" s="128"/>
      <c r="J63" s="128"/>
      <c r="K63" s="128"/>
      <c r="L63" s="128"/>
      <c r="M63" s="128"/>
      <c r="N63" s="128"/>
      <c r="O63" s="128"/>
      <c r="P63" s="128"/>
      <c r="Q63" s="128"/>
      <c r="R63" s="128"/>
      <c r="S63" s="128"/>
      <c r="T63" s="128"/>
      <c r="U63" s="128"/>
      <c r="V63" s="128"/>
      <c r="W63" s="128"/>
      <c r="X63" s="128"/>
      <c r="Y63" s="128"/>
      <c r="Z63" s="128">
        <f t="shared" si="3"/>
        <v>0</v>
      </c>
      <c r="AA63" s="129">
        <f>SUMIF('调整分录-上期'!$D:$D,$A63,'调整分录-上期'!F:F)</f>
        <v>0</v>
      </c>
      <c r="AB63" s="129">
        <f>SUMIF('调整分录-上期'!$D:$D,$A63,'调整分录-上期'!G:G)</f>
        <v>0</v>
      </c>
      <c r="AC63" s="130">
        <f>Z63+AB63-AA63</f>
        <v>0</v>
      </c>
      <c r="AD63" s="117"/>
    </row>
    <row r="64" spans="1:31" ht="15" customHeight="1">
      <c r="A64" s="126" t="s">
        <v>205</v>
      </c>
      <c r="B64" s="131" t="s">
        <v>276</v>
      </c>
      <c r="C64" s="138"/>
      <c r="D64" s="139">
        <f>D62-D63</f>
        <v>0</v>
      </c>
      <c r="E64" s="139"/>
      <c r="F64" s="139"/>
      <c r="G64" s="139"/>
      <c r="H64" s="139"/>
      <c r="I64" s="139"/>
      <c r="J64" s="139"/>
      <c r="K64" s="139"/>
      <c r="L64" s="139"/>
      <c r="M64" s="139"/>
      <c r="N64" s="139"/>
      <c r="O64" s="139"/>
      <c r="P64" s="139"/>
      <c r="Q64" s="139"/>
      <c r="R64" s="139"/>
      <c r="S64" s="139"/>
      <c r="T64" s="139"/>
      <c r="U64" s="139"/>
      <c r="V64" s="139"/>
      <c r="W64" s="139"/>
      <c r="X64" s="139"/>
      <c r="Y64" s="139"/>
      <c r="Z64" s="132">
        <f t="shared" si="3"/>
        <v>0</v>
      </c>
      <c r="AA64" s="139"/>
      <c r="AB64" s="139"/>
      <c r="AC64" s="140">
        <f>AC62-AC63</f>
        <v>0</v>
      </c>
      <c r="AD64" s="117"/>
    </row>
    <row r="65" spans="1:30" ht="15" customHeight="1">
      <c r="A65" s="126" t="s">
        <v>95</v>
      </c>
      <c r="B65" s="122" t="s">
        <v>277</v>
      </c>
      <c r="C65" s="127"/>
      <c r="D65" s="128">
        <v>939631.84</v>
      </c>
      <c r="E65" s="128"/>
      <c r="F65" s="128"/>
      <c r="G65" s="128"/>
      <c r="H65" s="128"/>
      <c r="I65" s="128"/>
      <c r="J65" s="128"/>
      <c r="K65" s="128"/>
      <c r="L65" s="128"/>
      <c r="M65" s="128"/>
      <c r="N65" s="128"/>
      <c r="O65" s="128"/>
      <c r="P65" s="128"/>
      <c r="Q65" s="128"/>
      <c r="R65" s="128"/>
      <c r="S65" s="128"/>
      <c r="T65" s="128"/>
      <c r="U65" s="128"/>
      <c r="V65" s="128"/>
      <c r="W65" s="128"/>
      <c r="X65" s="128"/>
      <c r="Y65" s="128"/>
      <c r="Z65" s="128">
        <f t="shared" si="3"/>
        <v>939631.84</v>
      </c>
      <c r="AA65" s="129">
        <f>SUMIF('调整分录-上期'!$D:$D,$A65,'调整分录-上期'!F:F)</f>
        <v>0</v>
      </c>
      <c r="AB65" s="129">
        <f>SUMIF('调整分录-上期'!$D:$D,$A65,'调整分录-上期'!G:G)</f>
        <v>0</v>
      </c>
      <c r="AC65" s="130">
        <f t="shared" si="2"/>
        <v>939631.84</v>
      </c>
      <c r="AD65" s="117"/>
    </row>
    <row r="66" spans="1:30" ht="15" customHeight="1">
      <c r="A66" s="126" t="s">
        <v>96</v>
      </c>
      <c r="B66" s="122" t="s">
        <v>278</v>
      </c>
      <c r="C66" s="127"/>
      <c r="D66" s="128"/>
      <c r="E66" s="128"/>
      <c r="F66" s="128"/>
      <c r="G66" s="128"/>
      <c r="H66" s="128"/>
      <c r="I66" s="128"/>
      <c r="J66" s="128"/>
      <c r="K66" s="128"/>
      <c r="L66" s="128"/>
      <c r="M66" s="128"/>
      <c r="N66" s="128"/>
      <c r="O66" s="128"/>
      <c r="P66" s="128"/>
      <c r="Q66" s="128"/>
      <c r="R66" s="128"/>
      <c r="S66" s="128"/>
      <c r="T66" s="128"/>
      <c r="U66" s="128"/>
      <c r="V66" s="128"/>
      <c r="W66" s="128"/>
      <c r="X66" s="128"/>
      <c r="Y66" s="128"/>
      <c r="Z66" s="128">
        <f t="shared" si="3"/>
        <v>0</v>
      </c>
      <c r="AA66" s="129">
        <f>SUMIF('调整分录-上期'!$D:$D,$A66,'调整分录-上期'!F:F)</f>
        <v>0</v>
      </c>
      <c r="AB66" s="129">
        <f>SUMIF('调整分录-上期'!$D:$D,$A66,'调整分录-上期'!G:G)</f>
        <v>0</v>
      </c>
      <c r="AC66" s="130">
        <f t="shared" si="2"/>
        <v>0</v>
      </c>
      <c r="AD66" s="117"/>
    </row>
    <row r="67" spans="1:30" ht="15" customHeight="1">
      <c r="A67" s="126" t="s">
        <v>97</v>
      </c>
      <c r="B67" s="122" t="s">
        <v>279</v>
      </c>
      <c r="C67" s="127"/>
      <c r="D67" s="128"/>
      <c r="E67" s="128"/>
      <c r="F67" s="128"/>
      <c r="G67" s="128"/>
      <c r="H67" s="128"/>
      <c r="I67" s="128"/>
      <c r="J67" s="128"/>
      <c r="K67" s="128"/>
      <c r="L67" s="128"/>
      <c r="M67" s="128"/>
      <c r="N67" s="128"/>
      <c r="O67" s="128"/>
      <c r="P67" s="128"/>
      <c r="Q67" s="128"/>
      <c r="R67" s="128"/>
      <c r="S67" s="128"/>
      <c r="T67" s="128"/>
      <c r="U67" s="128"/>
      <c r="V67" s="128"/>
      <c r="W67" s="128"/>
      <c r="X67" s="128"/>
      <c r="Y67" s="128"/>
      <c r="Z67" s="128">
        <f t="shared" si="3"/>
        <v>0</v>
      </c>
      <c r="AA67" s="129">
        <f>SUMIF('调整分录-上期'!$D:$D,$A67,'调整分录-上期'!F:F)</f>
        <v>0</v>
      </c>
      <c r="AB67" s="129">
        <f>SUMIF('调整分录-上期'!$D:$D,$A67,'调整分录-上期'!G:G)</f>
        <v>0</v>
      </c>
      <c r="AC67" s="130">
        <f t="shared" si="2"/>
        <v>0</v>
      </c>
      <c r="AD67" s="117"/>
    </row>
    <row r="68" spans="1:30" ht="15" customHeight="1">
      <c r="A68" s="126" t="s">
        <v>205</v>
      </c>
      <c r="B68" s="131" t="s">
        <v>280</v>
      </c>
      <c r="C68" s="138"/>
      <c r="D68" s="139">
        <f>SUM(D34:D67)-SUM(D38:D39)-SUM(D43:D45)-SUM(D47:D49)-SUM(D51:D52)-SUM(D57:D59)-SUM(D62:D63)</f>
        <v>939631.84</v>
      </c>
      <c r="E68" s="139"/>
      <c r="F68" s="139"/>
      <c r="G68" s="139"/>
      <c r="H68" s="139"/>
      <c r="I68" s="139"/>
      <c r="J68" s="139"/>
      <c r="K68" s="139"/>
      <c r="L68" s="139"/>
      <c r="M68" s="139"/>
      <c r="N68" s="139"/>
      <c r="O68" s="139"/>
      <c r="P68" s="139"/>
      <c r="Q68" s="139"/>
      <c r="R68" s="139"/>
      <c r="S68" s="139"/>
      <c r="T68" s="139"/>
      <c r="U68" s="139"/>
      <c r="V68" s="139"/>
      <c r="W68" s="139"/>
      <c r="X68" s="139"/>
      <c r="Y68" s="139"/>
      <c r="Z68" s="132">
        <f t="shared" si="3"/>
        <v>939631.84</v>
      </c>
      <c r="AA68" s="139">
        <f>SUM(AA34:AA67)</f>
        <v>0</v>
      </c>
      <c r="AB68" s="139">
        <f>SUM(AB34:AB67)</f>
        <v>0</v>
      </c>
      <c r="AC68" s="140">
        <f>SUM(AC34:AC67)-SUM(AC38:AC39)-SUM(AC43:AC45)-SUM(AC47:AC49)-SUM(AC51:AC52)-SUM(AC57:AC59)-SUM(AC62:AC63)</f>
        <v>939631.84</v>
      </c>
      <c r="AD68" s="117"/>
    </row>
    <row r="69" spans="1:30" ht="15" customHeight="1">
      <c r="A69" s="126" t="s">
        <v>205</v>
      </c>
      <c r="B69" s="131" t="s">
        <v>281</v>
      </c>
      <c r="C69" s="138"/>
      <c r="D69" s="139">
        <f>D32+D68</f>
        <v>35532325.850000001</v>
      </c>
      <c r="E69" s="139"/>
      <c r="F69" s="139"/>
      <c r="G69" s="139"/>
      <c r="H69" s="139"/>
      <c r="I69" s="139"/>
      <c r="J69" s="139"/>
      <c r="K69" s="139"/>
      <c r="L69" s="139"/>
      <c r="M69" s="139"/>
      <c r="N69" s="139"/>
      <c r="O69" s="139"/>
      <c r="P69" s="139"/>
      <c r="Q69" s="139"/>
      <c r="R69" s="139"/>
      <c r="S69" s="139"/>
      <c r="T69" s="139"/>
      <c r="U69" s="139"/>
      <c r="V69" s="139"/>
      <c r="W69" s="139"/>
      <c r="X69" s="139"/>
      <c r="Y69" s="139"/>
      <c r="Z69" s="132">
        <f t="shared" si="3"/>
        <v>35532325.850000001</v>
      </c>
      <c r="AA69" s="139">
        <f>AA32+AA68</f>
        <v>0</v>
      </c>
      <c r="AB69" s="139">
        <f>AB32+AB68</f>
        <v>0</v>
      </c>
      <c r="AC69" s="140">
        <f>AC32+AC68</f>
        <v>35532325.850000001</v>
      </c>
      <c r="AD69" s="117"/>
    </row>
    <row r="70" spans="1:30" ht="15" customHeight="1">
      <c r="A70" s="126" t="s">
        <v>205</v>
      </c>
      <c r="B70" s="122" t="s">
        <v>282</v>
      </c>
      <c r="C70" s="142"/>
      <c r="D70" s="128"/>
      <c r="E70" s="128"/>
      <c r="F70" s="128"/>
      <c r="G70" s="128"/>
      <c r="H70" s="128"/>
      <c r="I70" s="128"/>
      <c r="J70" s="128"/>
      <c r="K70" s="128"/>
      <c r="L70" s="128"/>
      <c r="M70" s="128"/>
      <c r="N70" s="128"/>
      <c r="O70" s="128"/>
      <c r="P70" s="128"/>
      <c r="Q70" s="128"/>
      <c r="R70" s="128"/>
      <c r="S70" s="128"/>
      <c r="T70" s="128"/>
      <c r="U70" s="128"/>
      <c r="V70" s="128"/>
      <c r="W70" s="128"/>
      <c r="X70" s="128"/>
      <c r="Y70" s="128"/>
      <c r="Z70" s="128">
        <f t="shared" si="3"/>
        <v>0</v>
      </c>
      <c r="AA70" s="129">
        <f>SUMIF('调整分录-上期'!$D:$D,$A70,'调整分录-上期'!F:F)</f>
        <v>0</v>
      </c>
      <c r="AB70" s="129">
        <f>SUMIF('调整分录-上期'!$D:$D,$A70,'调整分录-上期'!G:G)</f>
        <v>0</v>
      </c>
      <c r="AC70" s="130"/>
      <c r="AD70" s="117"/>
    </row>
    <row r="71" spans="1:30" ht="15" customHeight="1">
      <c r="A71" s="126" t="s">
        <v>98</v>
      </c>
      <c r="B71" s="122" t="s">
        <v>283</v>
      </c>
      <c r="C71" s="127"/>
      <c r="D71" s="128"/>
      <c r="E71" s="128"/>
      <c r="F71" s="128"/>
      <c r="G71" s="128"/>
      <c r="H71" s="128"/>
      <c r="I71" s="128"/>
      <c r="J71" s="128"/>
      <c r="K71" s="128"/>
      <c r="L71" s="128"/>
      <c r="M71" s="128"/>
      <c r="N71" s="128"/>
      <c r="O71" s="128"/>
      <c r="P71" s="128"/>
      <c r="Q71" s="128"/>
      <c r="R71" s="128"/>
      <c r="S71" s="128"/>
      <c r="T71" s="128"/>
      <c r="U71" s="128"/>
      <c r="V71" s="128"/>
      <c r="W71" s="128"/>
      <c r="X71" s="128"/>
      <c r="Y71" s="128"/>
      <c r="Z71" s="128">
        <f t="shared" si="3"/>
        <v>0</v>
      </c>
      <c r="AA71" s="129">
        <f>SUMIF('调整分录-上期'!$D:$D,$A71,'调整分录-上期'!F:F)</f>
        <v>0</v>
      </c>
      <c r="AB71" s="129">
        <f>SUMIF('调整分录-上期'!$D:$D,$A71,'调整分录-上期'!G:G)</f>
        <v>0</v>
      </c>
      <c r="AC71" s="130">
        <f t="shared" ref="AC71:AC120" si="8">Z71+AB71-AA71</f>
        <v>0</v>
      </c>
      <c r="AD71" s="117"/>
    </row>
    <row r="72" spans="1:30" ht="15" customHeight="1">
      <c r="A72" s="126" t="s">
        <v>99</v>
      </c>
      <c r="B72" s="122" t="s">
        <v>284</v>
      </c>
      <c r="C72" s="127"/>
      <c r="D72" s="128"/>
      <c r="E72" s="128"/>
      <c r="F72" s="128"/>
      <c r="G72" s="128"/>
      <c r="H72" s="128"/>
      <c r="I72" s="128"/>
      <c r="J72" s="128"/>
      <c r="K72" s="128"/>
      <c r="L72" s="128"/>
      <c r="M72" s="128"/>
      <c r="N72" s="128"/>
      <c r="O72" s="128"/>
      <c r="P72" s="128"/>
      <c r="Q72" s="128"/>
      <c r="R72" s="128"/>
      <c r="S72" s="128"/>
      <c r="T72" s="128"/>
      <c r="U72" s="128"/>
      <c r="V72" s="128"/>
      <c r="W72" s="128"/>
      <c r="X72" s="128"/>
      <c r="Y72" s="128"/>
      <c r="Z72" s="128">
        <f t="shared" si="3"/>
        <v>0</v>
      </c>
      <c r="AA72" s="129">
        <f>SUMIF('调整分录-上期'!$D:$D,$A72,'调整分录-上期'!F:F)</f>
        <v>0</v>
      </c>
      <c r="AB72" s="129">
        <f>SUMIF('调整分录-上期'!$D:$D,$A72,'调整分录-上期'!G:G)</f>
        <v>0</v>
      </c>
      <c r="AC72" s="130">
        <f t="shared" si="8"/>
        <v>0</v>
      </c>
      <c r="AD72" s="117"/>
    </row>
    <row r="73" spans="1:30" ht="15" customHeight="1">
      <c r="A73" s="126" t="s">
        <v>100</v>
      </c>
      <c r="B73" s="122" t="s">
        <v>285</v>
      </c>
      <c r="C73" s="127"/>
      <c r="D73" s="128"/>
      <c r="E73" s="128"/>
      <c r="F73" s="128"/>
      <c r="G73" s="128"/>
      <c r="H73" s="128"/>
      <c r="I73" s="128"/>
      <c r="J73" s="128"/>
      <c r="K73" s="128"/>
      <c r="L73" s="128"/>
      <c r="M73" s="128"/>
      <c r="N73" s="128"/>
      <c r="O73" s="128"/>
      <c r="P73" s="128"/>
      <c r="Q73" s="128"/>
      <c r="R73" s="128"/>
      <c r="S73" s="128"/>
      <c r="T73" s="128"/>
      <c r="U73" s="128"/>
      <c r="V73" s="128"/>
      <c r="W73" s="128"/>
      <c r="X73" s="128"/>
      <c r="Y73" s="128"/>
      <c r="Z73" s="128">
        <f t="shared" si="3"/>
        <v>0</v>
      </c>
      <c r="AA73" s="129">
        <f>SUMIF('调整分录-上期'!$D:$D,$A73,'调整分录-上期'!F:F)</f>
        <v>0</v>
      </c>
      <c r="AB73" s="129">
        <f>SUMIF('调整分录-上期'!$D:$D,$A73,'调整分录-上期'!G:G)</f>
        <v>0</v>
      </c>
      <c r="AC73" s="130">
        <f t="shared" si="8"/>
        <v>0</v>
      </c>
      <c r="AD73" s="117"/>
    </row>
    <row r="74" spans="1:30" ht="15" customHeight="1">
      <c r="A74" s="126" t="s">
        <v>101</v>
      </c>
      <c r="B74" s="122" t="s">
        <v>286</v>
      </c>
      <c r="C74" s="127"/>
      <c r="D74" s="128"/>
      <c r="E74" s="128"/>
      <c r="F74" s="128"/>
      <c r="G74" s="128"/>
      <c r="H74" s="128"/>
      <c r="I74" s="128"/>
      <c r="J74" s="128"/>
      <c r="K74" s="128"/>
      <c r="L74" s="128"/>
      <c r="M74" s="128"/>
      <c r="N74" s="128"/>
      <c r="O74" s="128"/>
      <c r="P74" s="128"/>
      <c r="Q74" s="128"/>
      <c r="R74" s="128"/>
      <c r="S74" s="128"/>
      <c r="T74" s="128"/>
      <c r="U74" s="128"/>
      <c r="V74" s="128"/>
      <c r="W74" s="128"/>
      <c r="X74" s="128"/>
      <c r="Y74" s="128"/>
      <c r="Z74" s="128">
        <f t="shared" si="3"/>
        <v>0</v>
      </c>
      <c r="AA74" s="129">
        <f>SUMIF('调整分录-上期'!$D:$D,$A74,'调整分录-上期'!F:F)</f>
        <v>0</v>
      </c>
      <c r="AB74" s="129">
        <f>SUMIF('调整分录-上期'!$D:$D,$A74,'调整分录-上期'!G:G)</f>
        <v>0</v>
      </c>
      <c r="AC74" s="130">
        <f t="shared" si="8"/>
        <v>0</v>
      </c>
      <c r="AD74" s="117"/>
    </row>
    <row r="75" spans="1:30" ht="15" customHeight="1">
      <c r="A75" s="126" t="s">
        <v>102</v>
      </c>
      <c r="B75" s="122" t="s">
        <v>287</v>
      </c>
      <c r="C75" s="127"/>
      <c r="D75" s="128"/>
      <c r="E75" s="128"/>
      <c r="F75" s="128"/>
      <c r="G75" s="128"/>
      <c r="H75" s="128"/>
      <c r="I75" s="128"/>
      <c r="J75" s="128"/>
      <c r="K75" s="128"/>
      <c r="L75" s="128"/>
      <c r="M75" s="128"/>
      <c r="N75" s="128"/>
      <c r="O75" s="128"/>
      <c r="P75" s="128"/>
      <c r="Q75" s="128"/>
      <c r="R75" s="128"/>
      <c r="S75" s="128"/>
      <c r="T75" s="128"/>
      <c r="U75" s="128"/>
      <c r="V75" s="128"/>
      <c r="W75" s="128"/>
      <c r="X75" s="128"/>
      <c r="Y75" s="128"/>
      <c r="Z75" s="128">
        <f t="shared" ref="Z75:Z108" si="9">SUM(D75:Y75)</f>
        <v>0</v>
      </c>
      <c r="AA75" s="129">
        <f>SUMIF('调整分录-上期'!$D:$D,$A75,'调整分录-上期'!F:F)</f>
        <v>0</v>
      </c>
      <c r="AB75" s="129">
        <f>SUMIF('调整分录-上期'!$D:$D,$A75,'调整分录-上期'!G:G)</f>
        <v>0</v>
      </c>
      <c r="AC75" s="130">
        <f t="shared" si="8"/>
        <v>0</v>
      </c>
      <c r="AD75" s="117"/>
    </row>
    <row r="76" spans="1:30" ht="15" customHeight="1">
      <c r="A76" s="126" t="s">
        <v>103</v>
      </c>
      <c r="B76" s="122" t="s">
        <v>288</v>
      </c>
      <c r="C76" s="127"/>
      <c r="D76" s="128"/>
      <c r="E76" s="128"/>
      <c r="F76" s="128"/>
      <c r="G76" s="128"/>
      <c r="H76" s="128"/>
      <c r="I76" s="128"/>
      <c r="J76" s="128"/>
      <c r="K76" s="128"/>
      <c r="L76" s="128"/>
      <c r="M76" s="128"/>
      <c r="N76" s="128"/>
      <c r="O76" s="128"/>
      <c r="P76" s="128"/>
      <c r="Q76" s="128"/>
      <c r="R76" s="128"/>
      <c r="S76" s="128"/>
      <c r="T76" s="128"/>
      <c r="U76" s="128"/>
      <c r="V76" s="128"/>
      <c r="W76" s="128"/>
      <c r="X76" s="128"/>
      <c r="Y76" s="128"/>
      <c r="Z76" s="128">
        <f t="shared" si="9"/>
        <v>0</v>
      </c>
      <c r="AA76" s="129">
        <f>SUMIF('调整分录-上期'!$D:$D,$A76,'调整分录-上期'!F:F)</f>
        <v>0</v>
      </c>
      <c r="AB76" s="129">
        <f>SUMIF('调整分录-上期'!$D:$D,$A76,'调整分录-上期'!G:G)</f>
        <v>0</v>
      </c>
      <c r="AC76" s="130">
        <f t="shared" si="8"/>
        <v>0</v>
      </c>
      <c r="AD76" s="117"/>
    </row>
    <row r="77" spans="1:30" ht="15" customHeight="1">
      <c r="A77" s="126" t="s">
        <v>104</v>
      </c>
      <c r="B77" s="122" t="s">
        <v>289</v>
      </c>
      <c r="C77" s="127"/>
      <c r="D77" s="128">
        <f>[1]科目余额表!$D$52</f>
        <v>-100344.15999999999</v>
      </c>
      <c r="E77" s="128"/>
      <c r="F77" s="128"/>
      <c r="G77" s="128"/>
      <c r="H77" s="128"/>
      <c r="I77" s="128"/>
      <c r="J77" s="128"/>
      <c r="K77" s="128"/>
      <c r="L77" s="128"/>
      <c r="M77" s="128"/>
      <c r="N77" s="128"/>
      <c r="O77" s="128"/>
      <c r="P77" s="128"/>
      <c r="Q77" s="128"/>
      <c r="R77" s="128"/>
      <c r="S77" s="128"/>
      <c r="T77" s="128"/>
      <c r="U77" s="128"/>
      <c r="V77" s="128"/>
      <c r="W77" s="128"/>
      <c r="X77" s="128"/>
      <c r="Y77" s="128"/>
      <c r="Z77" s="128">
        <f t="shared" si="9"/>
        <v>-100344.15999999999</v>
      </c>
      <c r="AA77" s="129">
        <f>SUMIF('调整分录-上期'!$D:$D,$A77,'调整分录-上期'!F:F)</f>
        <v>0</v>
      </c>
      <c r="AB77" s="129">
        <f>SUMIF('调整分录-上期'!$D:$D,$A77,'调整分录-上期'!G:G)</f>
        <v>0</v>
      </c>
      <c r="AC77" s="130">
        <f t="shared" si="8"/>
        <v>-100344.15999999999</v>
      </c>
      <c r="AD77" s="117"/>
    </row>
    <row r="78" spans="1:30" ht="15" customHeight="1">
      <c r="A78" s="126" t="s">
        <v>105</v>
      </c>
      <c r="B78" s="122" t="s">
        <v>290</v>
      </c>
      <c r="C78" s="127"/>
      <c r="D78" s="128"/>
      <c r="E78" s="128"/>
      <c r="F78" s="128"/>
      <c r="G78" s="128"/>
      <c r="H78" s="128"/>
      <c r="I78" s="128"/>
      <c r="J78" s="128"/>
      <c r="K78" s="128"/>
      <c r="L78" s="128"/>
      <c r="M78" s="128"/>
      <c r="N78" s="128"/>
      <c r="O78" s="128"/>
      <c r="P78" s="128"/>
      <c r="Q78" s="128"/>
      <c r="R78" s="128"/>
      <c r="S78" s="128"/>
      <c r="T78" s="128"/>
      <c r="U78" s="128"/>
      <c r="V78" s="128"/>
      <c r="W78" s="128"/>
      <c r="X78" s="128"/>
      <c r="Y78" s="128"/>
      <c r="Z78" s="128">
        <f>SUM(D78:Y78)</f>
        <v>0</v>
      </c>
      <c r="AA78" s="129">
        <f>SUMIF('调整分录-上期'!$D:$D,$A78,'调整分录-上期'!F:F)</f>
        <v>0</v>
      </c>
      <c r="AB78" s="129">
        <f>SUMIF('调整分录-上期'!$D:$D,$A78,'调整分录-上期'!G:G)</f>
        <v>0</v>
      </c>
      <c r="AC78" s="130">
        <f t="shared" si="8"/>
        <v>0</v>
      </c>
      <c r="AD78" s="117"/>
    </row>
    <row r="79" spans="1:30" ht="15" customHeight="1">
      <c r="A79" s="126" t="s">
        <v>106</v>
      </c>
      <c r="B79" s="122" t="s">
        <v>291</v>
      </c>
      <c r="C79" s="127"/>
      <c r="D79" s="128"/>
      <c r="E79" s="128"/>
      <c r="F79" s="128"/>
      <c r="G79" s="128"/>
      <c r="H79" s="128"/>
      <c r="I79" s="128"/>
      <c r="J79" s="128"/>
      <c r="K79" s="128"/>
      <c r="L79" s="128"/>
      <c r="M79" s="128"/>
      <c r="N79" s="128"/>
      <c r="O79" s="128"/>
      <c r="P79" s="128"/>
      <c r="Q79" s="128"/>
      <c r="R79" s="128"/>
      <c r="S79" s="128"/>
      <c r="T79" s="128"/>
      <c r="U79" s="128"/>
      <c r="V79" s="128"/>
      <c r="W79" s="128"/>
      <c r="X79" s="128"/>
      <c r="Y79" s="128"/>
      <c r="Z79" s="128">
        <f t="shared" ref="Z79" si="10">SUM(D79:Y79)</f>
        <v>0</v>
      </c>
      <c r="AA79" s="129">
        <f>SUMIF('调整分录-上期'!$D:$D,$A79,'调整分录-上期'!F:F)</f>
        <v>0</v>
      </c>
      <c r="AB79" s="129">
        <f>SUMIF('调整分录-上期'!$D:$D,$A79,'调整分录-上期'!G:G)</f>
        <v>0</v>
      </c>
      <c r="AC79" s="130">
        <f t="shared" si="8"/>
        <v>0</v>
      </c>
      <c r="AD79" s="117"/>
    </row>
    <row r="80" spans="1:30" ht="15" customHeight="1">
      <c r="A80" s="126" t="s">
        <v>107</v>
      </c>
      <c r="B80" s="122" t="s">
        <v>292</v>
      </c>
      <c r="C80" s="127"/>
      <c r="D80" s="128"/>
      <c r="E80" s="128"/>
      <c r="F80" s="128"/>
      <c r="G80" s="128"/>
      <c r="H80" s="128"/>
      <c r="I80" s="128"/>
      <c r="J80" s="128"/>
      <c r="K80" s="128"/>
      <c r="L80" s="128"/>
      <c r="M80" s="128"/>
      <c r="N80" s="128"/>
      <c r="O80" s="128"/>
      <c r="P80" s="128"/>
      <c r="Q80" s="128"/>
      <c r="R80" s="128"/>
      <c r="S80" s="128"/>
      <c r="T80" s="128"/>
      <c r="U80" s="128"/>
      <c r="V80" s="128"/>
      <c r="W80" s="128"/>
      <c r="X80" s="128"/>
      <c r="Y80" s="128"/>
      <c r="Z80" s="128">
        <f>SUM(D80:Y80)</f>
        <v>0</v>
      </c>
      <c r="AA80" s="129">
        <f>SUMIF('调整分录-上期'!$D:$D,$A80,'调整分录-上期'!F:F)</f>
        <v>0</v>
      </c>
      <c r="AB80" s="129">
        <f>SUMIF('调整分录-上期'!$D:$D,$A80,'调整分录-上期'!G:G)</f>
        <v>0</v>
      </c>
      <c r="AC80" s="130">
        <f t="shared" si="8"/>
        <v>0</v>
      </c>
      <c r="AD80" s="117"/>
    </row>
    <row r="81" spans="1:30" ht="15" customHeight="1">
      <c r="A81" s="126" t="s">
        <v>108</v>
      </c>
      <c r="B81" s="122" t="s">
        <v>293</v>
      </c>
      <c r="C81" s="127"/>
      <c r="D81" s="128"/>
      <c r="E81" s="128"/>
      <c r="F81" s="128"/>
      <c r="G81" s="128"/>
      <c r="H81" s="128"/>
      <c r="I81" s="128"/>
      <c r="J81" s="128"/>
      <c r="K81" s="128"/>
      <c r="L81" s="128"/>
      <c r="M81" s="128"/>
      <c r="N81" s="128"/>
      <c r="O81" s="128"/>
      <c r="P81" s="128"/>
      <c r="Q81" s="128"/>
      <c r="R81" s="128"/>
      <c r="S81" s="128"/>
      <c r="T81" s="128"/>
      <c r="U81" s="128"/>
      <c r="V81" s="128"/>
      <c r="W81" s="128"/>
      <c r="X81" s="128"/>
      <c r="Y81" s="128"/>
      <c r="Z81" s="128">
        <f>SUM(D81:Y81)</f>
        <v>0</v>
      </c>
      <c r="AA81" s="129">
        <f>SUMIF('调整分录-上期'!$D:$D,$A81,'调整分录-上期'!F:F)</f>
        <v>0</v>
      </c>
      <c r="AB81" s="129">
        <f>SUMIF('调整分录-上期'!$D:$D,$A81,'调整分录-上期'!G:G)</f>
        <v>0</v>
      </c>
      <c r="AC81" s="130">
        <f>Z81+AB81-AA81</f>
        <v>0</v>
      </c>
      <c r="AD81" s="117"/>
    </row>
    <row r="82" spans="1:30" ht="15" customHeight="1">
      <c r="A82" s="126" t="s">
        <v>109</v>
      </c>
      <c r="B82" s="122" t="s">
        <v>294</v>
      </c>
      <c r="C82" s="127"/>
      <c r="D82" s="128"/>
      <c r="E82" s="128"/>
      <c r="F82" s="128"/>
      <c r="G82" s="128"/>
      <c r="H82" s="128"/>
      <c r="I82" s="128"/>
      <c r="J82" s="128"/>
      <c r="K82" s="128"/>
      <c r="L82" s="128"/>
      <c r="M82" s="128"/>
      <c r="N82" s="128"/>
      <c r="O82" s="128"/>
      <c r="P82" s="128"/>
      <c r="Q82" s="128"/>
      <c r="R82" s="128"/>
      <c r="S82" s="128"/>
      <c r="T82" s="128"/>
      <c r="U82" s="128"/>
      <c r="V82" s="128"/>
      <c r="W82" s="128"/>
      <c r="X82" s="128"/>
      <c r="Y82" s="128"/>
      <c r="Z82" s="128">
        <f t="shared" si="9"/>
        <v>0</v>
      </c>
      <c r="AA82" s="129">
        <f>SUMIF('调整分录-上期'!$D:$D,$A82,'调整分录-上期'!F:F)</f>
        <v>0</v>
      </c>
      <c r="AB82" s="129">
        <f>SUMIF('调整分录-上期'!$D:$D,$A82,'调整分录-上期'!G:G)</f>
        <v>0</v>
      </c>
      <c r="AC82" s="130">
        <f t="shared" si="8"/>
        <v>0</v>
      </c>
      <c r="AD82" s="117"/>
    </row>
    <row r="83" spans="1:30" ht="15" customHeight="1">
      <c r="A83" s="126" t="s">
        <v>110</v>
      </c>
      <c r="B83" s="122" t="s">
        <v>295</v>
      </c>
      <c r="C83" s="127"/>
      <c r="D83" s="128"/>
      <c r="E83" s="128"/>
      <c r="F83" s="128"/>
      <c r="G83" s="128"/>
      <c r="H83" s="128"/>
      <c r="I83" s="128"/>
      <c r="J83" s="128"/>
      <c r="K83" s="128"/>
      <c r="L83" s="128"/>
      <c r="M83" s="128"/>
      <c r="N83" s="128"/>
      <c r="O83" s="128"/>
      <c r="P83" s="128"/>
      <c r="Q83" s="128"/>
      <c r="R83" s="128"/>
      <c r="S83" s="128"/>
      <c r="T83" s="128"/>
      <c r="U83" s="128"/>
      <c r="V83" s="128"/>
      <c r="W83" s="128"/>
      <c r="X83" s="128"/>
      <c r="Y83" s="128"/>
      <c r="Z83" s="128">
        <f>SUM(D83:Y83)</f>
        <v>0</v>
      </c>
      <c r="AA83" s="129">
        <f>SUMIF('调整分录-上期'!$D:$D,$A83,'调整分录-上期'!F:F)</f>
        <v>0</v>
      </c>
      <c r="AB83" s="129">
        <f>SUMIF('调整分录-上期'!$D:$D,$A83,'调整分录-上期'!G:G)</f>
        <v>0</v>
      </c>
      <c r="AC83" s="130">
        <f t="shared" si="8"/>
        <v>0</v>
      </c>
      <c r="AD83" s="117"/>
    </row>
    <row r="84" spans="1:30" ht="15" customHeight="1">
      <c r="A84" s="126" t="s">
        <v>111</v>
      </c>
      <c r="B84" s="122" t="s">
        <v>296</v>
      </c>
      <c r="C84" s="127"/>
      <c r="D84" s="128">
        <f>[1]科目余额表!$D$82</f>
        <v>3587916.64</v>
      </c>
      <c r="E84" s="128"/>
      <c r="F84" s="128"/>
      <c r="G84" s="128"/>
      <c r="H84" s="128"/>
      <c r="I84" s="128"/>
      <c r="J84" s="128"/>
      <c r="K84" s="128"/>
      <c r="L84" s="128"/>
      <c r="M84" s="128"/>
      <c r="N84" s="128"/>
      <c r="O84" s="128"/>
      <c r="P84" s="128"/>
      <c r="Q84" s="128"/>
      <c r="R84" s="128"/>
      <c r="S84" s="128"/>
      <c r="T84" s="128"/>
      <c r="U84" s="128"/>
      <c r="V84" s="128"/>
      <c r="W84" s="128"/>
      <c r="X84" s="128"/>
      <c r="Y84" s="128"/>
      <c r="Z84" s="128">
        <f t="shared" si="9"/>
        <v>3587916.64</v>
      </c>
      <c r="AA84" s="129">
        <f>SUMIF('调整分录-上期'!$D:$D,$A84,'调整分录-上期'!F:F)</f>
        <v>0</v>
      </c>
      <c r="AB84" s="129">
        <f>SUMIF('调整分录-上期'!$D:$D,$A84,'调整分录-上期'!G:G)</f>
        <v>0</v>
      </c>
      <c r="AC84" s="130">
        <f t="shared" si="8"/>
        <v>3587916.64</v>
      </c>
      <c r="AD84" s="117"/>
    </row>
    <row r="85" spans="1:30" ht="15" customHeight="1">
      <c r="A85" s="126" t="s">
        <v>112</v>
      </c>
      <c r="B85" s="122" t="s">
        <v>297</v>
      </c>
      <c r="C85" s="127"/>
      <c r="D85" s="128">
        <f>[1]科目余额表!$D$84</f>
        <v>1217565.3</v>
      </c>
      <c r="E85" s="128"/>
      <c r="F85" s="128"/>
      <c r="G85" s="128"/>
      <c r="H85" s="128"/>
      <c r="I85" s="128"/>
      <c r="J85" s="128"/>
      <c r="K85" s="128"/>
      <c r="L85" s="128"/>
      <c r="M85" s="128"/>
      <c r="N85" s="128"/>
      <c r="O85" s="128"/>
      <c r="P85" s="128"/>
      <c r="Q85" s="128"/>
      <c r="R85" s="128"/>
      <c r="S85" s="128"/>
      <c r="T85" s="128"/>
      <c r="U85" s="128"/>
      <c r="V85" s="128"/>
      <c r="W85" s="128"/>
      <c r="X85" s="128"/>
      <c r="Y85" s="128"/>
      <c r="Z85" s="128">
        <f t="shared" si="9"/>
        <v>1217565.3</v>
      </c>
      <c r="AA85" s="129">
        <f>SUMIF('调整分录-上期'!$D:$D,$A85,'调整分录-上期'!F:F)</f>
        <v>0</v>
      </c>
      <c r="AB85" s="129">
        <f>SUMIF('调整分录-上期'!$D:$D,$A85,'调整分录-上期'!G:G)</f>
        <v>0</v>
      </c>
      <c r="AC85" s="130">
        <f t="shared" si="8"/>
        <v>1217565.3</v>
      </c>
      <c r="AD85" s="117"/>
    </row>
    <row r="86" spans="1:30" ht="15" customHeight="1">
      <c r="A86" s="126" t="s">
        <v>113</v>
      </c>
      <c r="B86" s="122" t="s">
        <v>298</v>
      </c>
      <c r="C86" s="127"/>
      <c r="D86" s="128">
        <f>[1]科目余额表!$D$94+[1]科目余额表!$D$104</f>
        <v>10632697.810000001</v>
      </c>
      <c r="E86" s="128"/>
      <c r="F86" s="128"/>
      <c r="G86" s="128"/>
      <c r="H86" s="128"/>
      <c r="I86" s="128"/>
      <c r="J86" s="128"/>
      <c r="K86" s="128"/>
      <c r="L86" s="128"/>
      <c r="M86" s="128"/>
      <c r="N86" s="128"/>
      <c r="O86" s="128"/>
      <c r="P86" s="128"/>
      <c r="Q86" s="128"/>
      <c r="R86" s="128"/>
      <c r="S86" s="128"/>
      <c r="T86" s="128"/>
      <c r="U86" s="128"/>
      <c r="V86" s="128"/>
      <c r="W86" s="128"/>
      <c r="X86" s="128"/>
      <c r="Y86" s="128"/>
      <c r="Z86" s="128">
        <f t="shared" si="9"/>
        <v>10632697.810000001</v>
      </c>
      <c r="AA86" s="129">
        <f>SUMIF('调整分录-上期'!$D:$D,$A86,'调整分录-上期'!F:F)</f>
        <v>0</v>
      </c>
      <c r="AB86" s="129">
        <f>SUMIF('调整分录-上期'!$D:$D,$A86,'调整分录-上期'!G:G)</f>
        <v>0</v>
      </c>
      <c r="AC86" s="130">
        <f t="shared" si="8"/>
        <v>10632697.810000001</v>
      </c>
      <c r="AD86" s="117"/>
    </row>
    <row r="87" spans="1:30" ht="15" customHeight="1">
      <c r="A87" s="126" t="s">
        <v>114</v>
      </c>
      <c r="B87" s="122" t="s">
        <v>299</v>
      </c>
      <c r="C87" s="127"/>
      <c r="D87" s="128"/>
      <c r="E87" s="128"/>
      <c r="F87" s="128"/>
      <c r="G87" s="128"/>
      <c r="H87" s="128"/>
      <c r="I87" s="128"/>
      <c r="J87" s="128"/>
      <c r="K87" s="128"/>
      <c r="L87" s="128"/>
      <c r="M87" s="128"/>
      <c r="N87" s="128"/>
      <c r="O87" s="128"/>
      <c r="P87" s="128"/>
      <c r="Q87" s="128"/>
      <c r="R87" s="128"/>
      <c r="S87" s="128"/>
      <c r="T87" s="128"/>
      <c r="U87" s="128"/>
      <c r="V87" s="128"/>
      <c r="W87" s="128"/>
      <c r="X87" s="128"/>
      <c r="Y87" s="128"/>
      <c r="Z87" s="128">
        <f t="shared" ref="Z87" si="11">SUM(D87:Y87)</f>
        <v>0</v>
      </c>
      <c r="AA87" s="129">
        <f>SUMIF('调整分录-上期'!$D:$D,$A87,'调整分录-上期'!F:F)</f>
        <v>0</v>
      </c>
      <c r="AB87" s="129">
        <f>SUMIF('调整分录-上期'!$D:$D,$A87,'调整分录-上期'!G:G)</f>
        <v>0</v>
      </c>
      <c r="AC87" s="130">
        <f t="shared" si="8"/>
        <v>0</v>
      </c>
      <c r="AD87" s="117"/>
    </row>
    <row r="88" spans="1:30" ht="15" customHeight="1">
      <c r="A88" s="126" t="s">
        <v>115</v>
      </c>
      <c r="B88" s="122" t="s">
        <v>300</v>
      </c>
      <c r="C88" s="127"/>
      <c r="D88" s="128"/>
      <c r="E88" s="128"/>
      <c r="F88" s="128"/>
      <c r="G88" s="128"/>
      <c r="H88" s="128"/>
      <c r="I88" s="128"/>
      <c r="J88" s="128"/>
      <c r="K88" s="128"/>
      <c r="L88" s="128"/>
      <c r="M88" s="128"/>
      <c r="N88" s="128"/>
      <c r="O88" s="128"/>
      <c r="P88" s="128"/>
      <c r="Q88" s="128"/>
      <c r="R88" s="128"/>
      <c r="S88" s="128"/>
      <c r="T88" s="128"/>
      <c r="U88" s="128"/>
      <c r="V88" s="128"/>
      <c r="W88" s="128"/>
      <c r="X88" s="128"/>
      <c r="Y88" s="128"/>
      <c r="Z88" s="128">
        <f t="shared" si="9"/>
        <v>0</v>
      </c>
      <c r="AA88" s="129">
        <f>SUMIF('调整分录-上期'!$D:$D,$A88,'调整分录-上期'!F:F)</f>
        <v>0</v>
      </c>
      <c r="AB88" s="129">
        <f>SUMIF('调整分录-上期'!$D:$D,$A88,'调整分录-上期'!G:G)</f>
        <v>0</v>
      </c>
      <c r="AC88" s="130">
        <f t="shared" si="8"/>
        <v>0</v>
      </c>
      <c r="AD88" s="117"/>
    </row>
    <row r="89" spans="1:30" ht="15" customHeight="1">
      <c r="A89" s="126" t="s">
        <v>116</v>
      </c>
      <c r="B89" s="122" t="s">
        <v>301</v>
      </c>
      <c r="C89" s="127"/>
      <c r="D89" s="128"/>
      <c r="E89" s="128"/>
      <c r="F89" s="128"/>
      <c r="G89" s="128"/>
      <c r="H89" s="128"/>
      <c r="I89" s="128"/>
      <c r="J89" s="128"/>
      <c r="K89" s="128"/>
      <c r="L89" s="128"/>
      <c r="M89" s="128"/>
      <c r="N89" s="128"/>
      <c r="O89" s="128"/>
      <c r="P89" s="128"/>
      <c r="Q89" s="128"/>
      <c r="R89" s="128"/>
      <c r="S89" s="128"/>
      <c r="T89" s="128"/>
      <c r="U89" s="128"/>
      <c r="V89" s="128"/>
      <c r="W89" s="128"/>
      <c r="X89" s="128"/>
      <c r="Y89" s="128"/>
      <c r="Z89" s="128">
        <f t="shared" si="9"/>
        <v>0</v>
      </c>
      <c r="AA89" s="129">
        <f>SUMIF('调整分录-上期'!$D:$D,$A89,'调整分录-上期'!F:F)</f>
        <v>0</v>
      </c>
      <c r="AB89" s="129">
        <f>SUMIF('调整分录-上期'!$D:$D,$A89,'调整分录-上期'!G:G)</f>
        <v>0</v>
      </c>
      <c r="AC89" s="130">
        <f t="shared" si="8"/>
        <v>0</v>
      </c>
      <c r="AD89" s="117"/>
    </row>
    <row r="90" spans="1:30" ht="15" customHeight="1">
      <c r="A90" s="126" t="s">
        <v>117</v>
      </c>
      <c r="B90" s="122" t="s">
        <v>302</v>
      </c>
      <c r="C90" s="127"/>
      <c r="D90" s="128"/>
      <c r="E90" s="128"/>
      <c r="F90" s="128"/>
      <c r="G90" s="128"/>
      <c r="H90" s="128"/>
      <c r="I90" s="128"/>
      <c r="J90" s="128"/>
      <c r="K90" s="128"/>
      <c r="L90" s="128"/>
      <c r="M90" s="128"/>
      <c r="N90" s="128"/>
      <c r="O90" s="128"/>
      <c r="P90" s="128"/>
      <c r="Q90" s="128"/>
      <c r="R90" s="128"/>
      <c r="S90" s="128"/>
      <c r="T90" s="128"/>
      <c r="U90" s="128"/>
      <c r="V90" s="128"/>
      <c r="W90" s="128"/>
      <c r="X90" s="128"/>
      <c r="Y90" s="128"/>
      <c r="Z90" s="128">
        <f t="shared" si="9"/>
        <v>0</v>
      </c>
      <c r="AA90" s="129">
        <f>SUMIF('调整分录-上期'!$D:$D,$A90,'调整分录-上期'!F:F)</f>
        <v>0</v>
      </c>
      <c r="AB90" s="129">
        <f>SUMIF('调整分录-上期'!$D:$D,$A90,'调整分录-上期'!G:G)</f>
        <v>0</v>
      </c>
      <c r="AC90" s="130">
        <f t="shared" si="8"/>
        <v>0</v>
      </c>
      <c r="AD90" s="117"/>
    </row>
    <row r="91" spans="1:30" ht="15" customHeight="1">
      <c r="A91" s="126" t="s">
        <v>118</v>
      </c>
      <c r="B91" s="122" t="s">
        <v>303</v>
      </c>
      <c r="C91" s="127"/>
      <c r="D91" s="128"/>
      <c r="E91" s="128"/>
      <c r="F91" s="128"/>
      <c r="G91" s="128"/>
      <c r="H91" s="128"/>
      <c r="I91" s="128"/>
      <c r="J91" s="128"/>
      <c r="K91" s="128"/>
      <c r="L91" s="128"/>
      <c r="M91" s="128"/>
      <c r="N91" s="128"/>
      <c r="O91" s="128"/>
      <c r="P91" s="128"/>
      <c r="Q91" s="128"/>
      <c r="R91" s="128"/>
      <c r="S91" s="128"/>
      <c r="T91" s="128"/>
      <c r="U91" s="128"/>
      <c r="V91" s="128"/>
      <c r="W91" s="128"/>
      <c r="X91" s="128"/>
      <c r="Y91" s="128"/>
      <c r="Z91" s="128">
        <f t="shared" si="9"/>
        <v>0</v>
      </c>
      <c r="AA91" s="129">
        <f>SUMIF('调整分录-上期'!$D:$D,$A91,'调整分录-上期'!F:F)</f>
        <v>0</v>
      </c>
      <c r="AB91" s="129">
        <f>SUMIF('调整分录-上期'!$D:$D,$A91,'调整分录-上期'!G:G)</f>
        <v>0</v>
      </c>
      <c r="AC91" s="130">
        <f t="shared" si="8"/>
        <v>0</v>
      </c>
      <c r="AD91" s="117"/>
    </row>
    <row r="92" spans="1:30" ht="15" customHeight="1">
      <c r="A92" s="114" t="s">
        <v>205</v>
      </c>
      <c r="B92" s="131" t="s">
        <v>304</v>
      </c>
      <c r="C92" s="138"/>
      <c r="D92" s="139">
        <f>SUM(D71:D91)</f>
        <v>15337835.59</v>
      </c>
      <c r="E92" s="139"/>
      <c r="F92" s="139"/>
      <c r="G92" s="139"/>
      <c r="H92" s="139"/>
      <c r="I92" s="139"/>
      <c r="J92" s="139"/>
      <c r="K92" s="139"/>
      <c r="L92" s="139"/>
      <c r="M92" s="139"/>
      <c r="N92" s="139"/>
      <c r="O92" s="139"/>
      <c r="P92" s="139"/>
      <c r="Q92" s="139"/>
      <c r="R92" s="139"/>
      <c r="S92" s="139"/>
      <c r="T92" s="139"/>
      <c r="U92" s="139"/>
      <c r="V92" s="139"/>
      <c r="W92" s="139"/>
      <c r="X92" s="139"/>
      <c r="Y92" s="139"/>
      <c r="Z92" s="132">
        <f t="shared" si="9"/>
        <v>15337835.59</v>
      </c>
      <c r="AA92" s="139">
        <f>SUM(AA71:AA91)</f>
        <v>0</v>
      </c>
      <c r="AB92" s="139">
        <f>SUM(AB71:AB91)</f>
        <v>0</v>
      </c>
      <c r="AC92" s="140">
        <f>SUM(AC71:AC91)</f>
        <v>15337835.59</v>
      </c>
      <c r="AD92" s="117"/>
    </row>
    <row r="93" spans="1:30" ht="15" customHeight="1">
      <c r="A93" s="114" t="s">
        <v>205</v>
      </c>
      <c r="B93" s="143"/>
      <c r="C93" s="127"/>
      <c r="D93" s="128"/>
      <c r="E93" s="128"/>
      <c r="F93" s="128"/>
      <c r="G93" s="128"/>
      <c r="H93" s="128"/>
      <c r="I93" s="128"/>
      <c r="J93" s="128"/>
      <c r="K93" s="128"/>
      <c r="L93" s="128"/>
      <c r="M93" s="128"/>
      <c r="N93" s="128"/>
      <c r="O93" s="128"/>
      <c r="P93" s="128"/>
      <c r="Q93" s="128"/>
      <c r="R93" s="128"/>
      <c r="S93" s="128"/>
      <c r="T93" s="128"/>
      <c r="U93" s="128"/>
      <c r="V93" s="128"/>
      <c r="W93" s="128"/>
      <c r="X93" s="128"/>
      <c r="Y93" s="128"/>
      <c r="Z93" s="128"/>
      <c r="AA93" s="129"/>
      <c r="AB93" s="129"/>
      <c r="AC93" s="130"/>
      <c r="AD93" s="117"/>
    </row>
    <row r="94" spans="1:30" ht="15" customHeight="1">
      <c r="A94" s="114" t="s">
        <v>205</v>
      </c>
      <c r="B94" s="122" t="s">
        <v>305</v>
      </c>
      <c r="C94" s="127"/>
      <c r="D94" s="128"/>
      <c r="E94" s="128"/>
      <c r="F94" s="128"/>
      <c r="G94" s="128"/>
      <c r="H94" s="128"/>
      <c r="I94" s="128"/>
      <c r="J94" s="128"/>
      <c r="K94" s="128"/>
      <c r="L94" s="128"/>
      <c r="M94" s="128"/>
      <c r="N94" s="128"/>
      <c r="O94" s="128"/>
      <c r="P94" s="128"/>
      <c r="Q94" s="128"/>
      <c r="R94" s="128"/>
      <c r="S94" s="128"/>
      <c r="T94" s="128"/>
      <c r="U94" s="128"/>
      <c r="V94" s="128"/>
      <c r="W94" s="128"/>
      <c r="X94" s="128"/>
      <c r="Y94" s="128"/>
      <c r="Z94" s="128"/>
      <c r="AA94" s="129"/>
      <c r="AB94" s="129"/>
      <c r="AC94" s="130"/>
      <c r="AD94" s="117"/>
    </row>
    <row r="95" spans="1:30" ht="15" customHeight="1">
      <c r="A95" s="114" t="s">
        <v>306</v>
      </c>
      <c r="B95" s="122" t="s">
        <v>307</v>
      </c>
      <c r="C95" s="127"/>
      <c r="D95" s="128"/>
      <c r="E95" s="128"/>
      <c r="F95" s="128"/>
      <c r="G95" s="128"/>
      <c r="H95" s="128"/>
      <c r="I95" s="128"/>
      <c r="J95" s="128"/>
      <c r="K95" s="128"/>
      <c r="L95" s="128"/>
      <c r="M95" s="128"/>
      <c r="N95" s="128"/>
      <c r="O95" s="128"/>
      <c r="P95" s="128"/>
      <c r="Q95" s="128"/>
      <c r="R95" s="128"/>
      <c r="S95" s="128"/>
      <c r="T95" s="128"/>
      <c r="U95" s="128"/>
      <c r="V95" s="128"/>
      <c r="W95" s="128"/>
      <c r="X95" s="128"/>
      <c r="Y95" s="128"/>
      <c r="Z95" s="128">
        <f>SUM(D95:Y95)</f>
        <v>0</v>
      </c>
      <c r="AA95" s="129">
        <f>SUMIF('调整分录-上期'!$D:$D,$A95,'调整分录-上期'!F:F)</f>
        <v>0</v>
      </c>
      <c r="AB95" s="129">
        <f>SUMIF('调整分录-上期'!$D:$D,$A95,'调整分录-上期'!G:G)</f>
        <v>0</v>
      </c>
      <c r="AC95" s="130">
        <f>Z95+AB95-AA95</f>
        <v>0</v>
      </c>
      <c r="AD95" s="117"/>
    </row>
    <row r="96" spans="1:30" ht="15" customHeight="1">
      <c r="A96" s="114" t="s">
        <v>120</v>
      </c>
      <c r="B96" s="122" t="s">
        <v>308</v>
      </c>
      <c r="C96" s="127"/>
      <c r="D96" s="128"/>
      <c r="E96" s="128"/>
      <c r="F96" s="128"/>
      <c r="G96" s="128"/>
      <c r="H96" s="128"/>
      <c r="I96" s="128"/>
      <c r="J96" s="128"/>
      <c r="K96" s="128"/>
      <c r="L96" s="128"/>
      <c r="M96" s="128"/>
      <c r="N96" s="128"/>
      <c r="O96" s="128"/>
      <c r="P96" s="128"/>
      <c r="Q96" s="128"/>
      <c r="R96" s="128"/>
      <c r="S96" s="128"/>
      <c r="T96" s="128"/>
      <c r="U96" s="128"/>
      <c r="V96" s="128"/>
      <c r="W96" s="128"/>
      <c r="X96" s="128"/>
      <c r="Y96" s="128"/>
      <c r="Z96" s="128">
        <f>SUM(D96:Y96)</f>
        <v>0</v>
      </c>
      <c r="AA96" s="129">
        <f>SUMIF('调整分录-上期'!$D:$D,$A96,'调整分录-上期'!F:F)</f>
        <v>0</v>
      </c>
      <c r="AB96" s="129">
        <f>SUMIF('调整分录-上期'!$D:$D,$A96,'调整分录-上期'!G:G)</f>
        <v>0</v>
      </c>
      <c r="AC96" s="130">
        <f>Z96+AB96-AA96</f>
        <v>0</v>
      </c>
      <c r="AD96" s="117"/>
    </row>
    <row r="97" spans="1:30" ht="15" customHeight="1">
      <c r="A97" s="114" t="s">
        <v>121</v>
      </c>
      <c r="B97" s="122" t="s">
        <v>309</v>
      </c>
      <c r="C97" s="127"/>
      <c r="D97" s="128"/>
      <c r="E97" s="128"/>
      <c r="F97" s="128"/>
      <c r="G97" s="128"/>
      <c r="H97" s="128"/>
      <c r="I97" s="128"/>
      <c r="J97" s="128"/>
      <c r="K97" s="128"/>
      <c r="L97" s="128"/>
      <c r="M97" s="128"/>
      <c r="N97" s="128"/>
      <c r="O97" s="128"/>
      <c r="P97" s="128"/>
      <c r="Q97" s="128"/>
      <c r="R97" s="128"/>
      <c r="S97" s="128"/>
      <c r="T97" s="128"/>
      <c r="U97" s="128"/>
      <c r="V97" s="128"/>
      <c r="W97" s="128"/>
      <c r="X97" s="128"/>
      <c r="Y97" s="128"/>
      <c r="Z97" s="128">
        <f t="shared" si="9"/>
        <v>0</v>
      </c>
      <c r="AA97" s="129">
        <f>SUMIF('调整分录-上期'!$D:$D,$A97,'调整分录-上期'!F:F)</f>
        <v>0</v>
      </c>
      <c r="AB97" s="129">
        <f>SUMIF('调整分录-上期'!$D:$D,$A97,'调整分录-上期'!G:G)</f>
        <v>0</v>
      </c>
      <c r="AC97" s="130">
        <f t="shared" si="8"/>
        <v>0</v>
      </c>
      <c r="AD97" s="117"/>
    </row>
    <row r="98" spans="1:30" ht="15" customHeight="1">
      <c r="A98" s="114" t="s">
        <v>205</v>
      </c>
      <c r="B98" s="122" t="s">
        <v>310</v>
      </c>
      <c r="C98" s="127"/>
      <c r="D98" s="128"/>
      <c r="E98" s="128"/>
      <c r="F98" s="128"/>
      <c r="G98" s="128"/>
      <c r="H98" s="128"/>
      <c r="I98" s="128"/>
      <c r="J98" s="128"/>
      <c r="K98" s="128"/>
      <c r="L98" s="128"/>
      <c r="M98" s="128"/>
      <c r="N98" s="128"/>
      <c r="O98" s="128"/>
      <c r="P98" s="128"/>
      <c r="Q98" s="128"/>
      <c r="R98" s="128"/>
      <c r="S98" s="128"/>
      <c r="T98" s="128"/>
      <c r="U98" s="128"/>
      <c r="V98" s="128"/>
      <c r="W98" s="128"/>
      <c r="X98" s="128"/>
      <c r="Y98" s="128"/>
      <c r="Z98" s="128">
        <f t="shared" si="9"/>
        <v>0</v>
      </c>
      <c r="AA98" s="129">
        <f>SUMIF('调整分录-上期'!$D:$D,$A98,'调整分录-上期'!F:F)</f>
        <v>0</v>
      </c>
      <c r="AB98" s="129">
        <f>SUMIF('调整分录-上期'!$D:$D,$A98,'调整分录-上期'!G:G)</f>
        <v>0</v>
      </c>
      <c r="AC98" s="130">
        <f t="shared" si="8"/>
        <v>0</v>
      </c>
      <c r="AD98" s="117"/>
    </row>
    <row r="99" spans="1:30" ht="15" customHeight="1">
      <c r="A99" s="114" t="s">
        <v>205</v>
      </c>
      <c r="B99" s="122" t="s">
        <v>311</v>
      </c>
      <c r="C99" s="127"/>
      <c r="D99" s="128"/>
      <c r="E99" s="128"/>
      <c r="F99" s="128"/>
      <c r="G99" s="128"/>
      <c r="H99" s="128"/>
      <c r="I99" s="128"/>
      <c r="J99" s="128"/>
      <c r="K99" s="128"/>
      <c r="L99" s="128"/>
      <c r="M99" s="128"/>
      <c r="N99" s="128"/>
      <c r="O99" s="128"/>
      <c r="P99" s="128"/>
      <c r="Q99" s="128"/>
      <c r="R99" s="128"/>
      <c r="S99" s="128"/>
      <c r="T99" s="128"/>
      <c r="U99" s="128"/>
      <c r="V99" s="128"/>
      <c r="W99" s="128"/>
      <c r="X99" s="128"/>
      <c r="Y99" s="128"/>
      <c r="Z99" s="128">
        <f t="shared" si="9"/>
        <v>0</v>
      </c>
      <c r="AA99" s="129">
        <f>SUMIF('调整分录-上期'!$D:$D,$A99,'调整分录-上期'!F:F)</f>
        <v>0</v>
      </c>
      <c r="AB99" s="129">
        <f>SUMIF('调整分录-上期'!$D:$D,$A99,'调整分录-上期'!G:G)</f>
        <v>0</v>
      </c>
      <c r="AC99" s="130">
        <f t="shared" si="8"/>
        <v>0</v>
      </c>
      <c r="AD99" s="117"/>
    </row>
    <row r="100" spans="1:30" ht="15" customHeight="1">
      <c r="A100" s="114" t="s">
        <v>122</v>
      </c>
      <c r="B100" s="122" t="s">
        <v>312</v>
      </c>
      <c r="C100" s="127"/>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f t="shared" ref="Z100" si="12">SUM(D100:Y100)</f>
        <v>0</v>
      </c>
      <c r="AA100" s="129">
        <f>SUMIF('调整分录-上期'!$D:$D,$A100,'调整分录-上期'!F:F)</f>
        <v>0</v>
      </c>
      <c r="AB100" s="129">
        <f>SUMIF('调整分录-上期'!$D:$D,$A100,'调整分录-上期'!G:G)</f>
        <v>0</v>
      </c>
      <c r="AC100" s="130">
        <f t="shared" si="8"/>
        <v>0</v>
      </c>
      <c r="AD100" s="117"/>
    </row>
    <row r="101" spans="1:30" ht="15" customHeight="1">
      <c r="A101" s="114" t="s">
        <v>123</v>
      </c>
      <c r="B101" s="122" t="s">
        <v>313</v>
      </c>
      <c r="C101" s="127"/>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f t="shared" si="9"/>
        <v>0</v>
      </c>
      <c r="AA101" s="129">
        <f>SUMIF('调整分录-上期'!$D:$D,$A101,'调整分录-上期'!F:F)</f>
        <v>0</v>
      </c>
      <c r="AB101" s="129">
        <f>SUMIF('调整分录-上期'!$D:$D,$A101,'调整分录-上期'!G:G)</f>
        <v>0</v>
      </c>
      <c r="AC101" s="130">
        <f t="shared" si="8"/>
        <v>0</v>
      </c>
      <c r="AD101" s="117"/>
    </row>
    <row r="102" spans="1:30" ht="15" customHeight="1">
      <c r="A102" s="114" t="s">
        <v>124</v>
      </c>
      <c r="B102" s="122" t="s">
        <v>314</v>
      </c>
      <c r="C102" s="127"/>
      <c r="D102" s="128"/>
      <c r="E102" s="128"/>
      <c r="F102" s="128"/>
      <c r="G102" s="128"/>
      <c r="H102" s="128"/>
      <c r="I102" s="128"/>
      <c r="J102" s="128"/>
      <c r="K102" s="128"/>
      <c r="L102" s="128"/>
      <c r="M102" s="128"/>
      <c r="N102" s="128"/>
      <c r="O102" s="128"/>
      <c r="P102" s="128"/>
      <c r="Q102" s="128"/>
      <c r="R102" s="128"/>
      <c r="S102" s="128"/>
      <c r="T102" s="128"/>
      <c r="U102" s="128"/>
      <c r="V102" s="128"/>
      <c r="W102" s="128"/>
      <c r="X102" s="128"/>
      <c r="Y102" s="128"/>
      <c r="Z102" s="128">
        <f t="shared" si="9"/>
        <v>0</v>
      </c>
      <c r="AA102" s="129">
        <f>SUMIF('调整分录-上期'!$D:$D,$A102,'调整分录-上期'!F:F)</f>
        <v>0</v>
      </c>
      <c r="AB102" s="129">
        <f>SUMIF('调整分录-上期'!$D:$D,$A102,'调整分录-上期'!G:G)</f>
        <v>0</v>
      </c>
      <c r="AC102" s="130">
        <f t="shared" si="8"/>
        <v>0</v>
      </c>
      <c r="AD102" s="117"/>
    </row>
    <row r="103" spans="1:30" ht="15" customHeight="1">
      <c r="A103" s="114" t="s">
        <v>125</v>
      </c>
      <c r="B103" s="122" t="s">
        <v>315</v>
      </c>
      <c r="C103" s="127"/>
      <c r="D103" s="128"/>
      <c r="E103" s="128"/>
      <c r="F103" s="128"/>
      <c r="G103" s="128"/>
      <c r="H103" s="128"/>
      <c r="I103" s="128"/>
      <c r="J103" s="128"/>
      <c r="K103" s="128"/>
      <c r="L103" s="128"/>
      <c r="M103" s="128"/>
      <c r="N103" s="128"/>
      <c r="O103" s="128"/>
      <c r="P103" s="128"/>
      <c r="Q103" s="128"/>
      <c r="R103" s="128"/>
      <c r="S103" s="128"/>
      <c r="T103" s="128"/>
      <c r="U103" s="128"/>
      <c r="V103" s="128"/>
      <c r="W103" s="128"/>
      <c r="X103" s="128"/>
      <c r="Y103" s="128"/>
      <c r="Z103" s="128">
        <f t="shared" si="9"/>
        <v>0</v>
      </c>
      <c r="AA103" s="129">
        <f>SUMIF('调整分录-上期'!$D:$D,$A103,'调整分录-上期'!F:F)</f>
        <v>0</v>
      </c>
      <c r="AB103" s="129">
        <f>SUMIF('调整分录-上期'!$D:$D,$A103,'调整分录-上期'!G:G)</f>
        <v>0</v>
      </c>
      <c r="AC103" s="130">
        <f t="shared" si="8"/>
        <v>0</v>
      </c>
      <c r="AD103" s="117"/>
    </row>
    <row r="104" spans="1:30" ht="15" customHeight="1">
      <c r="A104" s="114" t="s">
        <v>126</v>
      </c>
      <c r="B104" s="122" t="s">
        <v>316</v>
      </c>
      <c r="C104" s="127"/>
      <c r="D104" s="128"/>
      <c r="E104" s="128"/>
      <c r="F104" s="128"/>
      <c r="G104" s="128"/>
      <c r="H104" s="128"/>
      <c r="I104" s="128"/>
      <c r="J104" s="128"/>
      <c r="K104" s="128"/>
      <c r="L104" s="128"/>
      <c r="M104" s="128"/>
      <c r="N104" s="128"/>
      <c r="O104" s="128"/>
      <c r="P104" s="128"/>
      <c r="Q104" s="128"/>
      <c r="R104" s="128"/>
      <c r="S104" s="128"/>
      <c r="T104" s="128"/>
      <c r="U104" s="128"/>
      <c r="V104" s="128"/>
      <c r="W104" s="128"/>
      <c r="X104" s="128"/>
      <c r="Y104" s="128"/>
      <c r="Z104" s="128">
        <f t="shared" si="9"/>
        <v>0</v>
      </c>
      <c r="AA104" s="129">
        <f>SUMIF('调整分录-上期'!$D:$D,$A104,'调整分录-上期'!F:F)</f>
        <v>0</v>
      </c>
      <c r="AB104" s="129">
        <f>SUMIF('调整分录-上期'!$D:$D,$A104,'调整分录-上期'!G:G)</f>
        <v>0</v>
      </c>
      <c r="AC104" s="130">
        <f t="shared" si="8"/>
        <v>0</v>
      </c>
      <c r="AD104" s="117"/>
    </row>
    <row r="105" spans="1:30" ht="15" customHeight="1">
      <c r="A105" s="114" t="s">
        <v>127</v>
      </c>
      <c r="B105" s="122" t="s">
        <v>317</v>
      </c>
      <c r="C105" s="127"/>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f t="shared" si="9"/>
        <v>0</v>
      </c>
      <c r="AA105" s="129">
        <f>SUMIF('调整分录-上期'!$D:$D,$A105,'调整分录-上期'!F:F)</f>
        <v>0</v>
      </c>
      <c r="AB105" s="129">
        <f>SUMIF('调整分录-上期'!$D:$D,$A105,'调整分录-上期'!G:G)</f>
        <v>0</v>
      </c>
      <c r="AC105" s="130">
        <f t="shared" si="8"/>
        <v>0</v>
      </c>
      <c r="AD105" s="117"/>
    </row>
    <row r="106" spans="1:30" ht="15" customHeight="1">
      <c r="A106" s="114" t="s">
        <v>205</v>
      </c>
      <c r="B106" s="131" t="s">
        <v>318</v>
      </c>
      <c r="C106" s="138"/>
      <c r="D106" s="139">
        <f>SUM(D95:D105)-SUM(D98:D99)</f>
        <v>0</v>
      </c>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2">
        <f t="shared" si="9"/>
        <v>0</v>
      </c>
      <c r="AA106" s="139">
        <f>SUM(AA95:AA105)-SUM(AA98:AA99)</f>
        <v>0</v>
      </c>
      <c r="AB106" s="139">
        <f>SUM(AB95:AB105)-SUM(AB98:AB99)</f>
        <v>0</v>
      </c>
      <c r="AC106" s="140">
        <f>SUM(AC95:AC105)-SUM(AC98:AC99)</f>
        <v>0</v>
      </c>
      <c r="AD106" s="117"/>
    </row>
    <row r="107" spans="1:30" ht="15" customHeight="1">
      <c r="A107" s="114" t="s">
        <v>205</v>
      </c>
      <c r="B107" s="131" t="s">
        <v>319</v>
      </c>
      <c r="C107" s="138"/>
      <c r="D107" s="144">
        <f>D92+D106</f>
        <v>15337835.59</v>
      </c>
      <c r="E107" s="144"/>
      <c r="F107" s="144"/>
      <c r="G107" s="144"/>
      <c r="H107" s="144"/>
      <c r="I107" s="144"/>
      <c r="J107" s="144"/>
      <c r="K107" s="144"/>
      <c r="L107" s="144"/>
      <c r="M107" s="144"/>
      <c r="N107" s="144"/>
      <c r="O107" s="144"/>
      <c r="P107" s="144"/>
      <c r="Q107" s="144"/>
      <c r="R107" s="144"/>
      <c r="S107" s="144"/>
      <c r="T107" s="144"/>
      <c r="U107" s="144"/>
      <c r="V107" s="144"/>
      <c r="W107" s="144"/>
      <c r="X107" s="144"/>
      <c r="Y107" s="144"/>
      <c r="Z107" s="132">
        <f t="shared" si="9"/>
        <v>15337835.59</v>
      </c>
      <c r="AA107" s="144">
        <f>AA92+AA106</f>
        <v>0</v>
      </c>
      <c r="AB107" s="144">
        <f>AB92+AB106</f>
        <v>0</v>
      </c>
      <c r="AC107" s="145">
        <f>AC92+AC106</f>
        <v>15337835.59</v>
      </c>
      <c r="AD107" s="117"/>
    </row>
    <row r="108" spans="1:30" ht="15" customHeight="1">
      <c r="A108" s="114" t="s">
        <v>205</v>
      </c>
      <c r="B108" s="122"/>
      <c r="C108" s="127"/>
      <c r="D108" s="128"/>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f t="shared" si="9"/>
        <v>0</v>
      </c>
      <c r="AA108" s="129">
        <f>SUMIF('调整分录-上期'!$D:$D,$A108,'调整分录-上期'!F:F)</f>
        <v>0</v>
      </c>
      <c r="AB108" s="129">
        <f>SUMIF('调整分录-上期'!$D:$D,$A108,'调整分录-上期'!G:G)</f>
        <v>0</v>
      </c>
      <c r="AC108" s="130">
        <f t="shared" si="8"/>
        <v>0</v>
      </c>
      <c r="AD108" s="117"/>
    </row>
    <row r="109" spans="1:30" ht="15" customHeight="1">
      <c r="A109" s="114" t="s">
        <v>205</v>
      </c>
      <c r="B109" s="122" t="s">
        <v>320</v>
      </c>
      <c r="C109" s="127"/>
      <c r="D109" s="128"/>
      <c r="E109" s="128"/>
      <c r="F109" s="128"/>
      <c r="G109" s="128"/>
      <c r="H109" s="128"/>
      <c r="I109" s="128"/>
      <c r="J109" s="128"/>
      <c r="K109" s="128"/>
      <c r="L109" s="128"/>
      <c r="M109" s="128"/>
      <c r="N109" s="128"/>
      <c r="O109" s="128"/>
      <c r="P109" s="128"/>
      <c r="Q109" s="128"/>
      <c r="R109" s="128"/>
      <c r="S109" s="128"/>
      <c r="T109" s="128"/>
      <c r="U109" s="128"/>
      <c r="V109" s="128"/>
      <c r="W109" s="128"/>
      <c r="X109" s="128"/>
      <c r="Y109" s="128"/>
      <c r="Z109" s="128">
        <f t="shared" ref="Z109:Z139" si="13">SUM(D109:Y109)</f>
        <v>0</v>
      </c>
      <c r="AA109" s="129">
        <f>SUMIF('调整分录-上期'!$D:$D,$A109,'调整分录-上期'!F:F)</f>
        <v>0</v>
      </c>
      <c r="AB109" s="129">
        <f>SUMIF('调整分录-上期'!$D:$D,$A109,'调整分录-上期'!G:G)</f>
        <v>0</v>
      </c>
      <c r="AC109" s="130">
        <f t="shared" si="8"/>
        <v>0</v>
      </c>
      <c r="AD109" s="117"/>
    </row>
    <row r="110" spans="1:30" ht="15" customHeight="1">
      <c r="A110" s="114" t="s">
        <v>321</v>
      </c>
      <c r="B110" s="122" t="s">
        <v>322</v>
      </c>
      <c r="C110" s="127"/>
      <c r="D110" s="128"/>
      <c r="E110" s="128"/>
      <c r="F110" s="128"/>
      <c r="G110" s="128"/>
      <c r="H110" s="128"/>
      <c r="I110" s="128"/>
      <c r="J110" s="128"/>
      <c r="K110" s="128"/>
      <c r="L110" s="128"/>
      <c r="M110" s="128"/>
      <c r="N110" s="128"/>
      <c r="O110" s="128"/>
      <c r="P110" s="128"/>
      <c r="Q110" s="128"/>
      <c r="R110" s="128"/>
      <c r="S110" s="128"/>
      <c r="T110" s="128"/>
      <c r="U110" s="128"/>
      <c r="V110" s="128"/>
      <c r="W110" s="128"/>
      <c r="X110" s="128"/>
      <c r="Y110" s="128"/>
      <c r="Z110" s="128">
        <f t="shared" si="13"/>
        <v>0</v>
      </c>
      <c r="AA110" s="129">
        <f>SUMIF('调整分录-上期'!$D:$D,$A110,'调整分录-上期'!F:F)</f>
        <v>0</v>
      </c>
      <c r="AB110" s="129">
        <f>SUMIF('调整分录-上期'!$D:$D,$A110,'调整分录-上期'!G:G)</f>
        <v>0</v>
      </c>
      <c r="AC110" s="130">
        <f t="shared" si="8"/>
        <v>0</v>
      </c>
      <c r="AD110" s="117"/>
    </row>
    <row r="111" spans="1:30" ht="15" customHeight="1">
      <c r="A111" s="114" t="s">
        <v>129</v>
      </c>
      <c r="B111" s="122" t="s">
        <v>323</v>
      </c>
      <c r="C111" s="127"/>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f t="shared" si="13"/>
        <v>0</v>
      </c>
      <c r="AA111" s="129">
        <f>SUMIF('调整分录-上期'!$D:$D,$A111,'调整分录-上期'!F:F)</f>
        <v>0</v>
      </c>
      <c r="AB111" s="129">
        <f>SUMIF('调整分录-上期'!$D:$D,$A111,'调整分录-上期'!G:G)</f>
        <v>0</v>
      </c>
      <c r="AC111" s="130">
        <f t="shared" si="8"/>
        <v>0</v>
      </c>
      <c r="AD111" s="117"/>
    </row>
    <row r="112" spans="1:30" ht="15" customHeight="1">
      <c r="A112" s="114" t="s">
        <v>205</v>
      </c>
      <c r="B112" s="122" t="s">
        <v>310</v>
      </c>
      <c r="C112" s="127"/>
      <c r="D112" s="128"/>
      <c r="E112" s="128"/>
      <c r="F112" s="128"/>
      <c r="G112" s="128"/>
      <c r="H112" s="128"/>
      <c r="I112" s="128"/>
      <c r="J112" s="128"/>
      <c r="K112" s="128"/>
      <c r="L112" s="128"/>
      <c r="M112" s="128"/>
      <c r="N112" s="128"/>
      <c r="O112" s="128"/>
      <c r="P112" s="128"/>
      <c r="Q112" s="128"/>
      <c r="R112" s="128"/>
      <c r="S112" s="128"/>
      <c r="T112" s="128"/>
      <c r="U112" s="128"/>
      <c r="V112" s="128"/>
      <c r="W112" s="128"/>
      <c r="X112" s="128"/>
      <c r="Y112" s="128"/>
      <c r="Z112" s="128">
        <f t="shared" si="13"/>
        <v>0</v>
      </c>
      <c r="AA112" s="129">
        <f>SUMIF('调整分录-上期'!$D:$D,$A112,'调整分录-上期'!F:F)</f>
        <v>0</v>
      </c>
      <c r="AB112" s="129">
        <f>SUMIF('调整分录-上期'!$D:$D,$A112,'调整分录-上期'!G:G)</f>
        <v>0</v>
      </c>
      <c r="AC112" s="130">
        <f t="shared" si="8"/>
        <v>0</v>
      </c>
      <c r="AD112" s="117"/>
    </row>
    <row r="113" spans="1:31" ht="15" customHeight="1">
      <c r="A113" s="114" t="s">
        <v>205</v>
      </c>
      <c r="B113" s="122" t="s">
        <v>311</v>
      </c>
      <c r="C113" s="127"/>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c r="Z113" s="128">
        <f t="shared" si="13"/>
        <v>0</v>
      </c>
      <c r="AA113" s="129">
        <f>SUMIF('调整分录-上期'!$D:$D,$A113,'调整分录-上期'!F:F)</f>
        <v>0</v>
      </c>
      <c r="AB113" s="129">
        <f>SUMIF('调整分录-上期'!$D:$D,$A113,'调整分录-上期'!G:G)</f>
        <v>0</v>
      </c>
      <c r="AC113" s="130">
        <f t="shared" si="8"/>
        <v>0</v>
      </c>
      <c r="AD113" s="117"/>
    </row>
    <row r="114" spans="1:31" ht="15" customHeight="1">
      <c r="A114" s="114" t="s">
        <v>130</v>
      </c>
      <c r="B114" s="122" t="s">
        <v>324</v>
      </c>
      <c r="C114" s="127"/>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8"/>
      <c r="Z114" s="128">
        <f t="shared" si="13"/>
        <v>0</v>
      </c>
      <c r="AA114" s="129">
        <f>SUMIF('调整分录-上期'!$D:$D,$A114,'调整分录-上期'!F:F)</f>
        <v>0</v>
      </c>
      <c r="AB114" s="129">
        <f>SUMIF('调整分录-上期'!$D:$D,$A114,'调整分录-上期'!G:G)</f>
        <v>0</v>
      </c>
      <c r="AC114" s="130">
        <f t="shared" si="8"/>
        <v>0</v>
      </c>
      <c r="AD114" s="117"/>
    </row>
    <row r="115" spans="1:31" ht="15" customHeight="1">
      <c r="A115" s="114" t="s">
        <v>131</v>
      </c>
      <c r="B115" s="122" t="s">
        <v>325</v>
      </c>
      <c r="C115" s="127"/>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f t="shared" si="13"/>
        <v>0</v>
      </c>
      <c r="AA115" s="129">
        <f>SUMIF('调整分录-上期'!$D:$D,$A115,'调整分录-上期'!F:F)</f>
        <v>0</v>
      </c>
      <c r="AB115" s="129">
        <f>SUMIF('调整分录-上期'!$D:$D,$A115,'调整分录-上期'!G:G)</f>
        <v>0</v>
      </c>
      <c r="AC115" s="130">
        <f>Z115+AA115-AB115</f>
        <v>0</v>
      </c>
      <c r="AD115" s="117"/>
    </row>
    <row r="116" spans="1:31" ht="15" customHeight="1">
      <c r="A116" s="114" t="s">
        <v>132</v>
      </c>
      <c r="B116" s="122" t="s">
        <v>326</v>
      </c>
      <c r="C116" s="127"/>
      <c r="D116" s="128"/>
      <c r="E116" s="128"/>
      <c r="F116" s="128"/>
      <c r="G116" s="128"/>
      <c r="H116" s="128"/>
      <c r="I116" s="128"/>
      <c r="J116" s="128"/>
      <c r="K116" s="128"/>
      <c r="L116" s="128"/>
      <c r="M116" s="128"/>
      <c r="N116" s="128"/>
      <c r="O116" s="128"/>
      <c r="P116" s="128"/>
      <c r="Q116" s="128"/>
      <c r="R116" s="128"/>
      <c r="S116" s="128"/>
      <c r="T116" s="128"/>
      <c r="U116" s="128"/>
      <c r="V116" s="128"/>
      <c r="W116" s="128"/>
      <c r="X116" s="128"/>
      <c r="Y116" s="128"/>
      <c r="Z116" s="128">
        <f t="shared" si="13"/>
        <v>0</v>
      </c>
      <c r="AA116" s="129">
        <f>SUMIF('调整分录-上期'!$D:$D,$A116,'调整分录-上期'!F:F)</f>
        <v>0</v>
      </c>
      <c r="AB116" s="129">
        <f>SUMIF('调整分录-上期'!$D:$D,$A116,'调整分录-上期'!G:G)</f>
        <v>0</v>
      </c>
      <c r="AC116" s="130">
        <f t="shared" si="8"/>
        <v>0</v>
      </c>
      <c r="AD116" s="117"/>
    </row>
    <row r="117" spans="1:31" ht="15" customHeight="1">
      <c r="A117" s="114" t="s">
        <v>133</v>
      </c>
      <c r="B117" s="122" t="s">
        <v>327</v>
      </c>
      <c r="C117" s="127"/>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f t="shared" si="13"/>
        <v>0</v>
      </c>
      <c r="AA117" s="129">
        <f>SUMIF('调整分录-上期'!$D:$D,$A117,'调整分录-上期'!F:F)</f>
        <v>0</v>
      </c>
      <c r="AB117" s="129">
        <f>SUMIF('调整分录-上期'!$D:$D,$A117,'调整分录-上期'!G:G)</f>
        <v>0</v>
      </c>
      <c r="AC117" s="130">
        <f t="shared" si="8"/>
        <v>0</v>
      </c>
      <c r="AD117" s="117"/>
    </row>
    <row r="118" spans="1:31" ht="15" customHeight="1">
      <c r="A118" s="114" t="s">
        <v>134</v>
      </c>
      <c r="B118" s="122" t="s">
        <v>328</v>
      </c>
      <c r="C118" s="127"/>
      <c r="D118" s="128">
        <f>[1]科目余额表!$D$105</f>
        <v>0</v>
      </c>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f t="shared" si="13"/>
        <v>0</v>
      </c>
      <c r="AA118" s="129">
        <f>SUMIF('调整分录-上期'!$D:$D,$A118,'调整分录-上期'!F:F)</f>
        <v>0</v>
      </c>
      <c r="AB118" s="129">
        <f>SUMIF('调整分录-上期'!$D:$D,$A118,'调整分录-上期'!G:G)</f>
        <v>0</v>
      </c>
      <c r="AC118" s="130">
        <f t="shared" si="8"/>
        <v>0</v>
      </c>
      <c r="AD118" s="117"/>
    </row>
    <row r="119" spans="1:31" ht="15" customHeight="1">
      <c r="A119" s="114" t="s">
        <v>135</v>
      </c>
      <c r="B119" s="122" t="s">
        <v>329</v>
      </c>
      <c r="C119" s="127"/>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f t="shared" si="13"/>
        <v>0</v>
      </c>
      <c r="AA119" s="129">
        <f>SUMIF('调整分录-上期'!$D:$D,$A119,'调整分录-上期'!F:F)</f>
        <v>0</v>
      </c>
      <c r="AB119" s="129">
        <f>SUMIF('调整分录-上期'!$D:$D,$A119,'调整分录-上期'!G:G)</f>
        <v>0</v>
      </c>
      <c r="AC119" s="130">
        <f t="shared" si="8"/>
        <v>0</v>
      </c>
      <c r="AD119" s="117"/>
    </row>
    <row r="120" spans="1:31" ht="15" customHeight="1">
      <c r="A120" s="114" t="s">
        <v>136</v>
      </c>
      <c r="B120" s="122" t="s">
        <v>330</v>
      </c>
      <c r="C120" s="127"/>
      <c r="D120" s="128">
        <f>[1]科目余额表!$D$108</f>
        <v>20194490.260000002</v>
      </c>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f t="shared" si="13"/>
        <v>20194490.260000002</v>
      </c>
      <c r="AA120" s="129">
        <f>AA187</f>
        <v>0</v>
      </c>
      <c r="AB120" s="129">
        <f>AB187</f>
        <v>0</v>
      </c>
      <c r="AC120" s="130">
        <f t="shared" si="8"/>
        <v>20194490.260000002</v>
      </c>
      <c r="AD120" s="117"/>
      <c r="AE120" s="115"/>
    </row>
    <row r="121" spans="1:31" ht="15" customHeight="1">
      <c r="A121" s="114" t="s">
        <v>205</v>
      </c>
      <c r="B121" s="131" t="s">
        <v>331</v>
      </c>
      <c r="C121" s="138"/>
      <c r="D121" s="139">
        <f>SUM(D110:D120)-SUM(D112:D113)-2*D115</f>
        <v>20194490.260000002</v>
      </c>
      <c r="E121" s="139"/>
      <c r="F121" s="139"/>
      <c r="G121" s="139"/>
      <c r="H121" s="139"/>
      <c r="I121" s="139"/>
      <c r="J121" s="139"/>
      <c r="K121" s="139"/>
      <c r="L121" s="139"/>
      <c r="M121" s="139"/>
      <c r="N121" s="139"/>
      <c r="O121" s="139"/>
      <c r="P121" s="139"/>
      <c r="Q121" s="139"/>
      <c r="R121" s="139"/>
      <c r="S121" s="139"/>
      <c r="T121" s="139"/>
      <c r="U121" s="139"/>
      <c r="V121" s="139"/>
      <c r="W121" s="139"/>
      <c r="X121" s="139"/>
      <c r="Y121" s="139"/>
      <c r="Z121" s="132">
        <f t="shared" si="13"/>
        <v>20194490.260000002</v>
      </c>
      <c r="AA121" s="139">
        <f>SUM(AA110:AA120)</f>
        <v>0</v>
      </c>
      <c r="AB121" s="139">
        <f>SUM(AB110:AB120)</f>
        <v>0</v>
      </c>
      <c r="AC121" s="140">
        <f>SUM(AC110:AC120)-SUM(AC112:AC113)-2*AC115</f>
        <v>20194490.260000002</v>
      </c>
      <c r="AD121" s="117"/>
    </row>
    <row r="122" spans="1:31" ht="15" customHeight="1">
      <c r="A122" s="114" t="s">
        <v>137</v>
      </c>
      <c r="B122" s="122" t="s">
        <v>332</v>
      </c>
      <c r="C122" s="127"/>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f t="shared" si="13"/>
        <v>0</v>
      </c>
      <c r="AA122" s="129">
        <f>SUMIF('调整分录-上期'!$D:$D,$A122,'调整分录-上期'!F:F)</f>
        <v>0</v>
      </c>
      <c r="AB122" s="129">
        <f>SUMIF('调整分录-上期'!$D:$D,$A122,'调整分录-上期'!G:G)</f>
        <v>0</v>
      </c>
      <c r="AC122" s="130">
        <f>Z122+AB122-AA122</f>
        <v>0</v>
      </c>
      <c r="AD122" s="117"/>
    </row>
    <row r="123" spans="1:31" ht="15" customHeight="1">
      <c r="A123" s="114" t="s">
        <v>205</v>
      </c>
      <c r="B123" s="131" t="s">
        <v>333</v>
      </c>
      <c r="C123" s="138"/>
      <c r="D123" s="139">
        <f>D121+D122</f>
        <v>20194490.260000002</v>
      </c>
      <c r="E123" s="139"/>
      <c r="F123" s="139"/>
      <c r="G123" s="139"/>
      <c r="H123" s="139"/>
      <c r="I123" s="139"/>
      <c r="J123" s="139"/>
      <c r="K123" s="139"/>
      <c r="L123" s="139"/>
      <c r="M123" s="139"/>
      <c r="N123" s="139"/>
      <c r="O123" s="139"/>
      <c r="P123" s="139"/>
      <c r="Q123" s="139"/>
      <c r="R123" s="139"/>
      <c r="S123" s="139"/>
      <c r="T123" s="139"/>
      <c r="U123" s="139"/>
      <c r="V123" s="139"/>
      <c r="W123" s="139"/>
      <c r="X123" s="139"/>
      <c r="Y123" s="139"/>
      <c r="Z123" s="132">
        <f t="shared" si="13"/>
        <v>20194490.260000002</v>
      </c>
      <c r="AA123" s="139">
        <f t="shared" ref="AA123" si="14">AA121+AA122</f>
        <v>0</v>
      </c>
      <c r="AB123" s="139">
        <f>AB121+AB122</f>
        <v>0</v>
      </c>
      <c r="AC123" s="140">
        <f>AC121+AC122</f>
        <v>20194490.260000002</v>
      </c>
      <c r="AD123" s="117"/>
    </row>
    <row r="124" spans="1:31" ht="15" customHeight="1">
      <c r="A124" s="114" t="s">
        <v>205</v>
      </c>
      <c r="B124" s="146" t="s">
        <v>334</v>
      </c>
      <c r="C124" s="138"/>
      <c r="D124" s="139">
        <f>D107+D123</f>
        <v>35532325.850000001</v>
      </c>
      <c r="E124" s="139"/>
      <c r="F124" s="139"/>
      <c r="G124" s="139"/>
      <c r="H124" s="139"/>
      <c r="I124" s="139"/>
      <c r="J124" s="139"/>
      <c r="K124" s="139"/>
      <c r="L124" s="139"/>
      <c r="M124" s="139"/>
      <c r="N124" s="139"/>
      <c r="O124" s="139"/>
      <c r="P124" s="139"/>
      <c r="Q124" s="139"/>
      <c r="R124" s="139"/>
      <c r="S124" s="139"/>
      <c r="T124" s="139"/>
      <c r="U124" s="139"/>
      <c r="V124" s="139"/>
      <c r="W124" s="139"/>
      <c r="X124" s="139"/>
      <c r="Y124" s="139"/>
      <c r="Z124" s="132">
        <f t="shared" si="13"/>
        <v>35532325.850000001</v>
      </c>
      <c r="AA124" s="139">
        <f t="shared" ref="AA124:AB124" si="15">AA107+AA123</f>
        <v>0</v>
      </c>
      <c r="AB124" s="139">
        <f t="shared" si="15"/>
        <v>0</v>
      </c>
      <c r="AC124" s="140">
        <f>AC107+AC123</f>
        <v>35532325.850000001</v>
      </c>
      <c r="AD124" s="117"/>
    </row>
    <row r="125" spans="1:31" ht="15" customHeight="1">
      <c r="A125" s="114" t="s">
        <v>205</v>
      </c>
      <c r="B125" s="147"/>
      <c r="C125" s="127"/>
      <c r="D125" s="128"/>
      <c r="E125" s="128"/>
      <c r="F125" s="128"/>
      <c r="G125" s="128"/>
      <c r="H125" s="128"/>
      <c r="I125" s="128"/>
      <c r="J125" s="128"/>
      <c r="K125" s="128"/>
      <c r="L125" s="128"/>
      <c r="M125" s="128"/>
      <c r="N125" s="128"/>
      <c r="O125" s="128"/>
      <c r="P125" s="128"/>
      <c r="Q125" s="128"/>
      <c r="R125" s="128"/>
      <c r="S125" s="128"/>
      <c r="T125" s="128"/>
      <c r="U125" s="128"/>
      <c r="V125" s="128"/>
      <c r="W125" s="128"/>
      <c r="X125" s="128"/>
      <c r="Y125" s="128"/>
      <c r="Z125" s="128">
        <f t="shared" si="13"/>
        <v>0</v>
      </c>
      <c r="AA125" s="129">
        <f>SUMIF('调整分录-上期'!$D:$D,$A125,'调整分录-上期'!F:F)</f>
        <v>0</v>
      </c>
      <c r="AB125" s="129">
        <f>SUMIF('调整分录-上期'!$D:$D,$A125,'调整分录-上期'!G:G)</f>
        <v>0</v>
      </c>
      <c r="AC125" s="130"/>
      <c r="AD125" s="117"/>
    </row>
    <row r="126" spans="1:31" ht="15" customHeight="1">
      <c r="A126" s="114" t="s">
        <v>205</v>
      </c>
      <c r="B126" s="131" t="s">
        <v>335</v>
      </c>
      <c r="C126" s="138"/>
      <c r="D126" s="139">
        <f>SUM(D127:D130)</f>
        <v>0</v>
      </c>
      <c r="E126" s="139"/>
      <c r="F126" s="139"/>
      <c r="G126" s="139"/>
      <c r="H126" s="139"/>
      <c r="I126" s="139"/>
      <c r="J126" s="139"/>
      <c r="K126" s="139"/>
      <c r="L126" s="139"/>
      <c r="M126" s="139"/>
      <c r="N126" s="139"/>
      <c r="O126" s="139"/>
      <c r="P126" s="139"/>
      <c r="Q126" s="139"/>
      <c r="R126" s="139"/>
      <c r="S126" s="139"/>
      <c r="T126" s="139"/>
      <c r="U126" s="139"/>
      <c r="V126" s="139"/>
      <c r="W126" s="139"/>
      <c r="X126" s="139"/>
      <c r="Y126" s="139"/>
      <c r="Z126" s="132">
        <f t="shared" si="13"/>
        <v>0</v>
      </c>
      <c r="AA126" s="139"/>
      <c r="AB126" s="139"/>
      <c r="AC126" s="140">
        <f>SUM(AC127:AC130)</f>
        <v>0</v>
      </c>
      <c r="AD126" s="117"/>
    </row>
    <row r="127" spans="1:31" ht="15" customHeight="1">
      <c r="A127" s="114" t="s">
        <v>336</v>
      </c>
      <c r="B127" s="122" t="s">
        <v>337</v>
      </c>
      <c r="C127" s="127"/>
      <c r="D127" s="128"/>
      <c r="E127" s="128"/>
      <c r="F127" s="128"/>
      <c r="G127" s="128"/>
      <c r="H127" s="128"/>
      <c r="I127" s="128"/>
      <c r="J127" s="128"/>
      <c r="K127" s="128"/>
      <c r="L127" s="128"/>
      <c r="M127" s="128"/>
      <c r="N127" s="128"/>
      <c r="O127" s="128"/>
      <c r="P127" s="128"/>
      <c r="Q127" s="128"/>
      <c r="R127" s="128"/>
      <c r="S127" s="128"/>
      <c r="T127" s="128"/>
      <c r="U127" s="128"/>
      <c r="V127" s="128"/>
      <c r="W127" s="128"/>
      <c r="X127" s="128"/>
      <c r="Y127" s="128"/>
      <c r="Z127" s="128">
        <f t="shared" si="13"/>
        <v>0</v>
      </c>
      <c r="AA127" s="129">
        <f>SUMIF('调整分录-上期'!$D:$D,$A127,'调整分录-上期'!F:F)</f>
        <v>0</v>
      </c>
      <c r="AB127" s="129">
        <f>SUMIF('调整分录-上期'!$D:$D,$A127,'调整分录-上期'!G:G)</f>
        <v>0</v>
      </c>
      <c r="AC127" s="130">
        <f>Z127+AB127-AA127</f>
        <v>0</v>
      </c>
      <c r="AD127" s="117"/>
    </row>
    <row r="128" spans="1:31" ht="15" customHeight="1">
      <c r="A128" s="114" t="s">
        <v>139</v>
      </c>
      <c r="B128" s="122" t="s">
        <v>338</v>
      </c>
      <c r="C128" s="127"/>
      <c r="D128" s="128"/>
      <c r="E128" s="128"/>
      <c r="F128" s="128"/>
      <c r="G128" s="128"/>
      <c r="H128" s="128"/>
      <c r="I128" s="128"/>
      <c r="J128" s="128"/>
      <c r="K128" s="128"/>
      <c r="L128" s="128"/>
      <c r="M128" s="128"/>
      <c r="N128" s="128"/>
      <c r="O128" s="128"/>
      <c r="P128" s="128"/>
      <c r="Q128" s="128"/>
      <c r="R128" s="128"/>
      <c r="S128" s="128"/>
      <c r="T128" s="128"/>
      <c r="U128" s="128"/>
      <c r="V128" s="128"/>
      <c r="W128" s="128"/>
      <c r="X128" s="128"/>
      <c r="Y128" s="128"/>
      <c r="Z128" s="128">
        <f t="shared" si="13"/>
        <v>0</v>
      </c>
      <c r="AA128" s="129">
        <f>SUMIF('调整分录-上期'!$D:$D,$A128,'调整分录-上期'!F:F)</f>
        <v>0</v>
      </c>
      <c r="AB128" s="129">
        <f>SUMIF('调整分录-上期'!$D:$D,$A128,'调整分录-上期'!G:G)</f>
        <v>0</v>
      </c>
      <c r="AC128" s="130">
        <f t="shared" ref="AC128:AC130" si="16">Z128+AB128-AA128</f>
        <v>0</v>
      </c>
      <c r="AD128" s="117"/>
    </row>
    <row r="129" spans="1:30" ht="15" customHeight="1">
      <c r="A129" s="114" t="s">
        <v>140</v>
      </c>
      <c r="B129" s="122" t="s">
        <v>339</v>
      </c>
      <c r="C129" s="127"/>
      <c r="D129" s="128"/>
      <c r="E129" s="128"/>
      <c r="F129" s="128"/>
      <c r="G129" s="128"/>
      <c r="H129" s="128"/>
      <c r="I129" s="128"/>
      <c r="J129" s="128"/>
      <c r="K129" s="128"/>
      <c r="L129" s="128"/>
      <c r="M129" s="128"/>
      <c r="N129" s="128"/>
      <c r="O129" s="128"/>
      <c r="P129" s="128"/>
      <c r="Q129" s="128"/>
      <c r="R129" s="128"/>
      <c r="S129" s="128"/>
      <c r="T129" s="128"/>
      <c r="U129" s="128"/>
      <c r="V129" s="128"/>
      <c r="W129" s="128"/>
      <c r="X129" s="128"/>
      <c r="Y129" s="128"/>
      <c r="Z129" s="128">
        <f t="shared" si="13"/>
        <v>0</v>
      </c>
      <c r="AA129" s="129">
        <f>SUMIF('调整分录-上期'!$D:$D,$A129,'调整分录-上期'!F:F)</f>
        <v>0</v>
      </c>
      <c r="AB129" s="129">
        <f>SUMIF('调整分录-上期'!$D:$D,$A129,'调整分录-上期'!G:G)</f>
        <v>0</v>
      </c>
      <c r="AC129" s="130">
        <f t="shared" si="16"/>
        <v>0</v>
      </c>
      <c r="AD129" s="117"/>
    </row>
    <row r="130" spans="1:30" ht="15" customHeight="1">
      <c r="A130" s="114" t="s">
        <v>141</v>
      </c>
      <c r="B130" s="122" t="s">
        <v>340</v>
      </c>
      <c r="C130" s="127"/>
      <c r="D130" s="128"/>
      <c r="E130" s="128"/>
      <c r="F130" s="128"/>
      <c r="G130" s="128"/>
      <c r="H130" s="128"/>
      <c r="I130" s="128"/>
      <c r="J130" s="128"/>
      <c r="K130" s="128"/>
      <c r="L130" s="128"/>
      <c r="M130" s="128"/>
      <c r="N130" s="128"/>
      <c r="O130" s="128"/>
      <c r="P130" s="128"/>
      <c r="Q130" s="128"/>
      <c r="R130" s="128"/>
      <c r="S130" s="128"/>
      <c r="T130" s="128"/>
      <c r="U130" s="128"/>
      <c r="V130" s="128"/>
      <c r="W130" s="128"/>
      <c r="X130" s="128"/>
      <c r="Y130" s="128"/>
      <c r="Z130" s="128">
        <f t="shared" si="13"/>
        <v>0</v>
      </c>
      <c r="AA130" s="129">
        <f>SUMIF('调整分录-上期'!$D:$D,$A130,'调整分录-上期'!F:F)</f>
        <v>0</v>
      </c>
      <c r="AB130" s="129">
        <f>SUMIF('调整分录-上期'!$D:$D,$A130,'调整分录-上期'!G:G)</f>
        <v>0</v>
      </c>
      <c r="AC130" s="130">
        <f t="shared" si="16"/>
        <v>0</v>
      </c>
      <c r="AD130" s="117"/>
    </row>
    <row r="131" spans="1:30" ht="15" customHeight="1">
      <c r="A131" s="114" t="s">
        <v>205</v>
      </c>
      <c r="B131" s="131" t="s">
        <v>341</v>
      </c>
      <c r="C131" s="138"/>
      <c r="D131" s="139">
        <f>SUM(D132:D146)-SUM(D145:D146)</f>
        <v>0</v>
      </c>
      <c r="E131" s="139"/>
      <c r="F131" s="139"/>
      <c r="G131" s="139"/>
      <c r="H131" s="139"/>
      <c r="I131" s="139"/>
      <c r="J131" s="139"/>
      <c r="K131" s="139"/>
      <c r="L131" s="139"/>
      <c r="M131" s="139"/>
      <c r="N131" s="139"/>
      <c r="O131" s="139"/>
      <c r="P131" s="139"/>
      <c r="Q131" s="139"/>
      <c r="R131" s="139"/>
      <c r="S131" s="139"/>
      <c r="T131" s="139"/>
      <c r="U131" s="139"/>
      <c r="V131" s="139"/>
      <c r="W131" s="139"/>
      <c r="X131" s="139"/>
      <c r="Y131" s="139"/>
      <c r="Z131" s="132">
        <f>SUM(D131:Y131)</f>
        <v>0</v>
      </c>
      <c r="AA131" s="139"/>
      <c r="AB131" s="139"/>
      <c r="AC131" s="140">
        <f>SUM(AC132:AC146)-SUM(AC145:AC146)</f>
        <v>0</v>
      </c>
      <c r="AD131" s="117"/>
    </row>
    <row r="132" spans="1:30" ht="15" customHeight="1">
      <c r="A132" s="114" t="s">
        <v>342</v>
      </c>
      <c r="B132" s="122" t="s">
        <v>343</v>
      </c>
      <c r="C132" s="127"/>
      <c r="D132" s="148"/>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28">
        <f t="shared" si="13"/>
        <v>0</v>
      </c>
      <c r="AA132" s="129">
        <f>SUMIF('调整分录-上期'!$D:$D,$A132,'调整分录-上期'!F:F)</f>
        <v>0</v>
      </c>
      <c r="AB132" s="129">
        <f>SUMIF('调整分录-上期'!$D:$D,$A132,'调整分录-上期'!G:G)</f>
        <v>0</v>
      </c>
      <c r="AC132" s="149">
        <f t="shared" ref="AC132:AC146" si="17">Z132+AA132-AB132</f>
        <v>0</v>
      </c>
      <c r="AD132" s="117"/>
    </row>
    <row r="133" spans="1:30" ht="15" customHeight="1">
      <c r="A133" s="114" t="s">
        <v>143</v>
      </c>
      <c r="B133" s="122" t="s">
        <v>344</v>
      </c>
      <c r="C133" s="127"/>
      <c r="D133" s="128"/>
      <c r="E133" s="128"/>
      <c r="F133" s="128"/>
      <c r="G133" s="128"/>
      <c r="H133" s="128"/>
      <c r="I133" s="128"/>
      <c r="J133" s="128"/>
      <c r="K133" s="128"/>
      <c r="L133" s="128"/>
      <c r="M133" s="128"/>
      <c r="N133" s="128"/>
      <c r="O133" s="128"/>
      <c r="P133" s="128"/>
      <c r="Q133" s="128"/>
      <c r="R133" s="128"/>
      <c r="S133" s="128"/>
      <c r="T133" s="128"/>
      <c r="U133" s="128"/>
      <c r="V133" s="128"/>
      <c r="W133" s="128"/>
      <c r="X133" s="128"/>
      <c r="Y133" s="128"/>
      <c r="Z133" s="128">
        <f t="shared" si="13"/>
        <v>0</v>
      </c>
      <c r="AA133" s="129">
        <f>SUMIF('调整分录-上期'!$D:$D,$A133,'调整分录-上期'!F:F)</f>
        <v>0</v>
      </c>
      <c r="AB133" s="129">
        <f>SUMIF('调整分录-上期'!$D:$D,$A133,'调整分录-上期'!G:G)</f>
        <v>0</v>
      </c>
      <c r="AC133" s="149">
        <f t="shared" si="17"/>
        <v>0</v>
      </c>
      <c r="AD133" s="117"/>
    </row>
    <row r="134" spans="1:30" ht="15" customHeight="1">
      <c r="A134" s="114" t="s">
        <v>144</v>
      </c>
      <c r="B134" s="122" t="s">
        <v>345</v>
      </c>
      <c r="C134" s="127"/>
      <c r="D134" s="128"/>
      <c r="E134" s="128"/>
      <c r="F134" s="128"/>
      <c r="G134" s="128"/>
      <c r="H134" s="128"/>
      <c r="I134" s="128"/>
      <c r="J134" s="128"/>
      <c r="K134" s="128"/>
      <c r="L134" s="128"/>
      <c r="M134" s="128"/>
      <c r="N134" s="128"/>
      <c r="O134" s="128"/>
      <c r="P134" s="128"/>
      <c r="Q134" s="128"/>
      <c r="R134" s="128"/>
      <c r="S134" s="128"/>
      <c r="T134" s="128"/>
      <c r="U134" s="128"/>
      <c r="V134" s="128"/>
      <c r="W134" s="128"/>
      <c r="X134" s="128"/>
      <c r="Y134" s="128"/>
      <c r="Z134" s="128">
        <f t="shared" si="13"/>
        <v>0</v>
      </c>
      <c r="AA134" s="129">
        <f>SUMIF('调整分录-上期'!$D:$D,$A134,'调整分录-上期'!F:F)</f>
        <v>0</v>
      </c>
      <c r="AB134" s="129">
        <f>SUMIF('调整分录-上期'!$D:$D,$A134,'调整分录-上期'!G:G)</f>
        <v>0</v>
      </c>
      <c r="AC134" s="149">
        <f t="shared" si="17"/>
        <v>0</v>
      </c>
      <c r="AD134" s="117"/>
    </row>
    <row r="135" spans="1:30" ht="15" customHeight="1">
      <c r="A135" s="114" t="s">
        <v>145</v>
      </c>
      <c r="B135" s="122" t="s">
        <v>346</v>
      </c>
      <c r="C135" s="127"/>
      <c r="D135" s="128"/>
      <c r="E135" s="128"/>
      <c r="F135" s="128"/>
      <c r="G135" s="128"/>
      <c r="H135" s="128"/>
      <c r="I135" s="128"/>
      <c r="J135" s="128"/>
      <c r="K135" s="128"/>
      <c r="L135" s="128"/>
      <c r="M135" s="128"/>
      <c r="N135" s="128"/>
      <c r="O135" s="128"/>
      <c r="P135" s="128"/>
      <c r="Q135" s="128"/>
      <c r="R135" s="128"/>
      <c r="S135" s="128"/>
      <c r="T135" s="128"/>
      <c r="U135" s="128"/>
      <c r="V135" s="128"/>
      <c r="W135" s="128"/>
      <c r="X135" s="128"/>
      <c r="Y135" s="128"/>
      <c r="Z135" s="128">
        <f t="shared" si="13"/>
        <v>0</v>
      </c>
      <c r="AA135" s="129">
        <f>SUMIF('调整分录-上期'!$D:$D,$A135,'调整分录-上期'!F:F)</f>
        <v>0</v>
      </c>
      <c r="AB135" s="129">
        <f>SUMIF('调整分录-上期'!$D:$D,$A135,'调整分录-上期'!G:G)</f>
        <v>0</v>
      </c>
      <c r="AC135" s="149">
        <f t="shared" si="17"/>
        <v>0</v>
      </c>
      <c r="AD135" s="117"/>
    </row>
    <row r="136" spans="1:30" ht="15" customHeight="1">
      <c r="A136" s="114" t="s">
        <v>146</v>
      </c>
      <c r="B136" s="122" t="s">
        <v>347</v>
      </c>
      <c r="C136" s="127"/>
      <c r="D136" s="128"/>
      <c r="E136" s="128"/>
      <c r="F136" s="128"/>
      <c r="G136" s="128"/>
      <c r="H136" s="128"/>
      <c r="I136" s="128"/>
      <c r="J136" s="128"/>
      <c r="K136" s="128"/>
      <c r="L136" s="128"/>
      <c r="M136" s="128"/>
      <c r="N136" s="128"/>
      <c r="O136" s="128"/>
      <c r="P136" s="128"/>
      <c r="Q136" s="128"/>
      <c r="R136" s="128"/>
      <c r="S136" s="128"/>
      <c r="T136" s="128"/>
      <c r="U136" s="128"/>
      <c r="V136" s="128"/>
      <c r="W136" s="128"/>
      <c r="X136" s="128"/>
      <c r="Y136" s="128"/>
      <c r="Z136" s="128">
        <f t="shared" si="13"/>
        <v>0</v>
      </c>
      <c r="AA136" s="129">
        <f>SUMIF('调整分录-上期'!$D:$D,$A136,'调整分录-上期'!F:F)</f>
        <v>0</v>
      </c>
      <c r="AB136" s="129">
        <f>SUMIF('调整分录-上期'!$D:$D,$A136,'调整分录-上期'!G:G)</f>
        <v>0</v>
      </c>
      <c r="AC136" s="149">
        <f t="shared" si="17"/>
        <v>0</v>
      </c>
      <c r="AD136" s="117"/>
    </row>
    <row r="137" spans="1:30" ht="15" customHeight="1">
      <c r="A137" s="114" t="s">
        <v>147</v>
      </c>
      <c r="B137" s="122" t="s">
        <v>348</v>
      </c>
      <c r="C137" s="127"/>
      <c r="D137" s="128"/>
      <c r="E137" s="128"/>
      <c r="F137" s="128"/>
      <c r="G137" s="128"/>
      <c r="H137" s="128"/>
      <c r="I137" s="128"/>
      <c r="J137" s="128"/>
      <c r="K137" s="128"/>
      <c r="L137" s="128"/>
      <c r="M137" s="128"/>
      <c r="N137" s="128"/>
      <c r="O137" s="128"/>
      <c r="P137" s="128"/>
      <c r="Q137" s="128"/>
      <c r="R137" s="128"/>
      <c r="S137" s="128"/>
      <c r="T137" s="128"/>
      <c r="U137" s="128"/>
      <c r="V137" s="128"/>
      <c r="W137" s="128"/>
      <c r="X137" s="128"/>
      <c r="Y137" s="128"/>
      <c r="Z137" s="128">
        <f t="shared" si="13"/>
        <v>0</v>
      </c>
      <c r="AA137" s="129">
        <f>SUMIF('调整分录-上期'!$D:$D,$A137,'调整分录-上期'!F:F)</f>
        <v>0</v>
      </c>
      <c r="AB137" s="129">
        <f>SUMIF('调整分录-上期'!$D:$D,$A137,'调整分录-上期'!G:G)</f>
        <v>0</v>
      </c>
      <c r="AC137" s="149">
        <f t="shared" si="17"/>
        <v>0</v>
      </c>
      <c r="AD137" s="117"/>
    </row>
    <row r="138" spans="1:30" ht="15" customHeight="1">
      <c r="A138" s="114" t="s">
        <v>148</v>
      </c>
      <c r="B138" s="122" t="s">
        <v>349</v>
      </c>
      <c r="C138" s="127"/>
      <c r="D138" s="128"/>
      <c r="E138" s="128"/>
      <c r="F138" s="128"/>
      <c r="G138" s="128"/>
      <c r="H138" s="128"/>
      <c r="I138" s="128"/>
      <c r="J138" s="128"/>
      <c r="K138" s="128"/>
      <c r="L138" s="128"/>
      <c r="M138" s="128"/>
      <c r="N138" s="128"/>
      <c r="O138" s="128"/>
      <c r="P138" s="128"/>
      <c r="Q138" s="128"/>
      <c r="R138" s="128"/>
      <c r="S138" s="128"/>
      <c r="T138" s="128"/>
      <c r="U138" s="128"/>
      <c r="V138" s="128"/>
      <c r="W138" s="128"/>
      <c r="X138" s="128"/>
      <c r="Y138" s="128"/>
      <c r="Z138" s="128">
        <f t="shared" si="13"/>
        <v>0</v>
      </c>
      <c r="AA138" s="129">
        <f>SUMIF('调整分录-上期'!$D:$D,$A138,'调整分录-上期'!F:F)</f>
        <v>0</v>
      </c>
      <c r="AB138" s="129">
        <f>SUMIF('调整分录-上期'!$D:$D,$A138,'调整分录-上期'!G:G)</f>
        <v>0</v>
      </c>
      <c r="AC138" s="149">
        <f t="shared" si="17"/>
        <v>0</v>
      </c>
      <c r="AD138" s="117"/>
    </row>
    <row r="139" spans="1:30" ht="15" customHeight="1">
      <c r="A139" s="114" t="s">
        <v>149</v>
      </c>
      <c r="B139" s="122" t="s">
        <v>350</v>
      </c>
      <c r="C139" s="127"/>
      <c r="D139" s="128"/>
      <c r="E139" s="128"/>
      <c r="F139" s="128"/>
      <c r="G139" s="128"/>
      <c r="H139" s="128"/>
      <c r="I139" s="128"/>
      <c r="J139" s="128"/>
      <c r="K139" s="128"/>
      <c r="L139" s="128"/>
      <c r="M139" s="128"/>
      <c r="N139" s="128"/>
      <c r="O139" s="128"/>
      <c r="P139" s="128"/>
      <c r="Q139" s="128"/>
      <c r="R139" s="128"/>
      <c r="S139" s="128"/>
      <c r="T139" s="128"/>
      <c r="U139" s="128"/>
      <c r="V139" s="128"/>
      <c r="W139" s="128"/>
      <c r="X139" s="128"/>
      <c r="Y139" s="128"/>
      <c r="Z139" s="128">
        <f t="shared" si="13"/>
        <v>0</v>
      </c>
      <c r="AA139" s="129">
        <f>SUMIF('调整分录-上期'!$D:$D,$A139,'调整分录-上期'!F:F)</f>
        <v>0</v>
      </c>
      <c r="AB139" s="129">
        <f>SUMIF('调整分录-上期'!$D:$D,$A139,'调整分录-上期'!G:G)</f>
        <v>0</v>
      </c>
      <c r="AC139" s="149">
        <f t="shared" si="17"/>
        <v>0</v>
      </c>
      <c r="AD139" s="117"/>
    </row>
    <row r="140" spans="1:30" ht="15" customHeight="1">
      <c r="A140" s="114" t="s">
        <v>150</v>
      </c>
      <c r="B140" s="122" t="s">
        <v>351</v>
      </c>
      <c r="C140" s="127"/>
      <c r="D140" s="128"/>
      <c r="E140" s="128"/>
      <c r="F140" s="128"/>
      <c r="G140" s="128"/>
      <c r="H140" s="128"/>
      <c r="I140" s="128"/>
      <c r="J140" s="128"/>
      <c r="K140" s="128"/>
      <c r="L140" s="128"/>
      <c r="M140" s="128"/>
      <c r="N140" s="128"/>
      <c r="O140" s="128"/>
      <c r="P140" s="128"/>
      <c r="Q140" s="128"/>
      <c r="R140" s="128"/>
      <c r="S140" s="128"/>
      <c r="T140" s="128"/>
      <c r="U140" s="128"/>
      <c r="V140" s="128"/>
      <c r="W140" s="128"/>
      <c r="X140" s="128"/>
      <c r="Y140" s="128"/>
      <c r="Z140" s="128">
        <f t="shared" ref="Z140:Z173" si="18">SUM(D140:Y140)</f>
        <v>0</v>
      </c>
      <c r="AA140" s="129">
        <f>SUMIF('调整分录-上期'!$D:$D,$A140,'调整分录-上期'!F:F)</f>
        <v>0</v>
      </c>
      <c r="AB140" s="129">
        <f>SUMIF('调整分录-上期'!$D:$D,$A140,'调整分录-上期'!G:G)</f>
        <v>0</v>
      </c>
      <c r="AC140" s="149">
        <f t="shared" si="17"/>
        <v>0</v>
      </c>
      <c r="AD140" s="117"/>
    </row>
    <row r="141" spans="1:30" ht="15" customHeight="1">
      <c r="A141" s="114" t="s">
        <v>151</v>
      </c>
      <c r="B141" s="122" t="s">
        <v>352</v>
      </c>
      <c r="C141" s="127"/>
      <c r="D141" s="128"/>
      <c r="E141" s="128"/>
      <c r="F141" s="128"/>
      <c r="G141" s="128"/>
      <c r="H141" s="128"/>
      <c r="I141" s="128"/>
      <c r="J141" s="128"/>
      <c r="K141" s="128"/>
      <c r="L141" s="128"/>
      <c r="M141" s="128"/>
      <c r="N141" s="128"/>
      <c r="O141" s="128"/>
      <c r="P141" s="128"/>
      <c r="Q141" s="128"/>
      <c r="R141" s="128"/>
      <c r="S141" s="128"/>
      <c r="T141" s="128"/>
      <c r="U141" s="128"/>
      <c r="V141" s="128"/>
      <c r="W141" s="128"/>
      <c r="X141" s="128"/>
      <c r="Y141" s="128"/>
      <c r="Z141" s="128">
        <f t="shared" si="18"/>
        <v>0</v>
      </c>
      <c r="AA141" s="129">
        <f>SUMIF('调整分录-上期'!$D:$D,$A141,'调整分录-上期'!F:F)</f>
        <v>0</v>
      </c>
      <c r="AB141" s="129">
        <f>SUMIF('调整分录-上期'!$D:$D,$A141,'调整分录-上期'!G:G)</f>
        <v>0</v>
      </c>
      <c r="AC141" s="149">
        <f t="shared" si="17"/>
        <v>0</v>
      </c>
      <c r="AD141" s="117"/>
    </row>
    <row r="142" spans="1:30" ht="15" customHeight="1">
      <c r="A142" s="114" t="s">
        <v>152</v>
      </c>
      <c r="B142" s="122" t="s">
        <v>353</v>
      </c>
      <c r="C142" s="127"/>
      <c r="D142" s="128"/>
      <c r="E142" s="128"/>
      <c r="F142" s="128"/>
      <c r="G142" s="128"/>
      <c r="H142" s="128"/>
      <c r="I142" s="128"/>
      <c r="J142" s="128"/>
      <c r="K142" s="128"/>
      <c r="L142" s="128"/>
      <c r="M142" s="128"/>
      <c r="N142" s="128"/>
      <c r="O142" s="128"/>
      <c r="P142" s="128"/>
      <c r="Q142" s="128"/>
      <c r="R142" s="128"/>
      <c r="S142" s="128"/>
      <c r="T142" s="128"/>
      <c r="U142" s="128"/>
      <c r="V142" s="128"/>
      <c r="W142" s="128"/>
      <c r="X142" s="128"/>
      <c r="Y142" s="128"/>
      <c r="Z142" s="128">
        <f t="shared" si="18"/>
        <v>0</v>
      </c>
      <c r="AA142" s="129">
        <f>SUMIF('调整分录-上期'!$D:$D,$A142,'调整分录-上期'!F:F)</f>
        <v>0</v>
      </c>
      <c r="AB142" s="129">
        <f>SUMIF('调整分录-上期'!$D:$D,$A142,'调整分录-上期'!G:G)</f>
        <v>0</v>
      </c>
      <c r="AC142" s="149">
        <f t="shared" si="17"/>
        <v>0</v>
      </c>
      <c r="AD142" s="117"/>
    </row>
    <row r="143" spans="1:30" ht="15" customHeight="1">
      <c r="A143" s="114" t="s">
        <v>153</v>
      </c>
      <c r="B143" s="122" t="s">
        <v>354</v>
      </c>
      <c r="C143" s="127"/>
      <c r="D143" s="128"/>
      <c r="E143" s="128"/>
      <c r="F143" s="128"/>
      <c r="G143" s="128"/>
      <c r="H143" s="128"/>
      <c r="I143" s="128"/>
      <c r="J143" s="128"/>
      <c r="K143" s="128"/>
      <c r="L143" s="128"/>
      <c r="M143" s="128"/>
      <c r="N143" s="128"/>
      <c r="O143" s="128"/>
      <c r="P143" s="128"/>
      <c r="Q143" s="128"/>
      <c r="R143" s="128"/>
      <c r="S143" s="128"/>
      <c r="T143" s="128"/>
      <c r="U143" s="128"/>
      <c r="V143" s="128"/>
      <c r="W143" s="128"/>
      <c r="X143" s="128"/>
      <c r="Y143" s="128"/>
      <c r="Z143" s="128">
        <f t="shared" si="18"/>
        <v>0</v>
      </c>
      <c r="AA143" s="129">
        <f>SUMIF('调整分录-上期'!$D:$D,$A143,'调整分录-上期'!F:F)</f>
        <v>0</v>
      </c>
      <c r="AB143" s="129">
        <f>SUMIF('调整分录-上期'!$D:$D,$A143,'调整分录-上期'!G:G)</f>
        <v>0</v>
      </c>
      <c r="AC143" s="149">
        <f t="shared" si="17"/>
        <v>0</v>
      </c>
      <c r="AD143" s="117"/>
    </row>
    <row r="144" spans="1:30" ht="15" customHeight="1">
      <c r="A144" s="114" t="s">
        <v>154</v>
      </c>
      <c r="B144" s="122" t="s">
        <v>355</v>
      </c>
      <c r="C144" s="127"/>
      <c r="D144" s="128"/>
      <c r="E144" s="128"/>
      <c r="F144" s="128"/>
      <c r="G144" s="128"/>
      <c r="H144" s="128"/>
      <c r="I144" s="128"/>
      <c r="J144" s="128"/>
      <c r="K144" s="128"/>
      <c r="L144" s="128"/>
      <c r="M144" s="128"/>
      <c r="N144" s="128"/>
      <c r="O144" s="128"/>
      <c r="P144" s="128"/>
      <c r="Q144" s="128"/>
      <c r="R144" s="128"/>
      <c r="S144" s="128"/>
      <c r="T144" s="128"/>
      <c r="U144" s="128"/>
      <c r="V144" s="128"/>
      <c r="W144" s="128"/>
      <c r="X144" s="128"/>
      <c r="Y144" s="128"/>
      <c r="Z144" s="128">
        <f t="shared" si="18"/>
        <v>0</v>
      </c>
      <c r="AA144" s="129">
        <f>SUMIF('调整分录-上期'!$D:$D,$A144,'调整分录-上期'!F:F)</f>
        <v>0</v>
      </c>
      <c r="AB144" s="129">
        <f>SUMIF('调整分录-上期'!$D:$D,$A144,'调整分录-上期'!G:G)</f>
        <v>0</v>
      </c>
      <c r="AC144" s="149">
        <f t="shared" si="17"/>
        <v>0</v>
      </c>
      <c r="AD144" s="117"/>
    </row>
    <row r="145" spans="1:31" ht="15" customHeight="1">
      <c r="A145" s="114" t="s">
        <v>356</v>
      </c>
      <c r="B145" s="122" t="s">
        <v>357</v>
      </c>
      <c r="C145" s="127"/>
      <c r="D145" s="128"/>
      <c r="E145" s="128"/>
      <c r="F145" s="128"/>
      <c r="G145" s="128"/>
      <c r="H145" s="128"/>
      <c r="I145" s="128"/>
      <c r="J145" s="128"/>
      <c r="K145" s="128"/>
      <c r="L145" s="128"/>
      <c r="M145" s="128"/>
      <c r="N145" s="128"/>
      <c r="O145" s="128"/>
      <c r="P145" s="128"/>
      <c r="Q145" s="128"/>
      <c r="R145" s="128"/>
      <c r="S145" s="128"/>
      <c r="T145" s="128"/>
      <c r="U145" s="128"/>
      <c r="V145" s="128"/>
      <c r="W145" s="128"/>
      <c r="X145" s="128"/>
      <c r="Y145" s="128"/>
      <c r="Z145" s="128">
        <f t="shared" si="18"/>
        <v>0</v>
      </c>
      <c r="AA145" s="129">
        <f>SUMIF('调整分录-上期'!$D:$D,$A145,'调整分录-上期'!F:F)</f>
        <v>0</v>
      </c>
      <c r="AB145" s="129">
        <f>SUMIF('调整分录-上期'!$D:$D,$A145,'调整分录-上期'!G:G)</f>
        <v>0</v>
      </c>
      <c r="AC145" s="149">
        <f t="shared" si="17"/>
        <v>0</v>
      </c>
      <c r="AD145" s="117"/>
      <c r="AE145" s="115"/>
    </row>
    <row r="146" spans="1:31" ht="15" customHeight="1">
      <c r="A146" s="114" t="s">
        <v>358</v>
      </c>
      <c r="B146" s="122" t="s">
        <v>359</v>
      </c>
      <c r="C146" s="127"/>
      <c r="D146" s="128"/>
      <c r="E146" s="128"/>
      <c r="F146" s="128"/>
      <c r="G146" s="128"/>
      <c r="H146" s="128"/>
      <c r="I146" s="128"/>
      <c r="J146" s="128"/>
      <c r="K146" s="128"/>
      <c r="L146" s="128"/>
      <c r="M146" s="128"/>
      <c r="N146" s="128"/>
      <c r="O146" s="128"/>
      <c r="P146" s="128"/>
      <c r="Q146" s="128"/>
      <c r="R146" s="128"/>
      <c r="S146" s="128"/>
      <c r="T146" s="128"/>
      <c r="U146" s="128"/>
      <c r="V146" s="128"/>
      <c r="W146" s="128"/>
      <c r="X146" s="128"/>
      <c r="Y146" s="128"/>
      <c r="Z146" s="128">
        <f t="shared" si="18"/>
        <v>0</v>
      </c>
      <c r="AA146" s="129">
        <f>SUMIF('调整分录-上期'!$D:$D,$A146,'调整分录-上期'!F:F)</f>
        <v>0</v>
      </c>
      <c r="AB146" s="129">
        <f>SUMIF('调整分录-上期'!$D:$D,$A146,'调整分录-上期'!G:G)</f>
        <v>0</v>
      </c>
      <c r="AC146" s="149">
        <f t="shared" si="17"/>
        <v>0</v>
      </c>
      <c r="AD146" s="117"/>
    </row>
    <row r="147" spans="1:31" ht="15" customHeight="1">
      <c r="A147" s="114" t="s">
        <v>360</v>
      </c>
      <c r="B147" s="122" t="s">
        <v>361</v>
      </c>
      <c r="C147" s="127"/>
      <c r="D147" s="128"/>
      <c r="E147" s="128"/>
      <c r="F147" s="128"/>
      <c r="G147" s="128"/>
      <c r="H147" s="128"/>
      <c r="I147" s="128"/>
      <c r="J147" s="128"/>
      <c r="K147" s="128"/>
      <c r="L147" s="128"/>
      <c r="M147" s="128"/>
      <c r="N147" s="128"/>
      <c r="O147" s="128"/>
      <c r="P147" s="128"/>
      <c r="Q147" s="128"/>
      <c r="R147" s="128"/>
      <c r="S147" s="128"/>
      <c r="T147" s="128"/>
      <c r="U147" s="128"/>
      <c r="V147" s="128"/>
      <c r="W147" s="128"/>
      <c r="X147" s="128"/>
      <c r="Y147" s="128"/>
      <c r="Z147" s="128">
        <f t="shared" si="18"/>
        <v>0</v>
      </c>
      <c r="AA147" s="129">
        <f>SUMIF('调整分录-上期'!$D:$D,$A147,'调整分录-上期'!F:F)</f>
        <v>0</v>
      </c>
      <c r="AB147" s="129">
        <f>SUMIF('调整分录-上期'!$D:$D,$A147,'调整分录-上期'!G:G)</f>
        <v>0</v>
      </c>
      <c r="AC147" s="130">
        <f>Z147+AB147-AA147</f>
        <v>0</v>
      </c>
      <c r="AD147" s="117"/>
    </row>
    <row r="148" spans="1:31" ht="15" customHeight="1">
      <c r="A148" s="114" t="s">
        <v>362</v>
      </c>
      <c r="B148" s="122" t="s">
        <v>363</v>
      </c>
      <c r="C148" s="127"/>
      <c r="D148" s="128"/>
      <c r="E148" s="128"/>
      <c r="F148" s="128"/>
      <c r="G148" s="128"/>
      <c r="H148" s="128"/>
      <c r="I148" s="128"/>
      <c r="J148" s="128"/>
      <c r="K148" s="128"/>
      <c r="L148" s="128"/>
      <c r="M148" s="128"/>
      <c r="N148" s="128"/>
      <c r="O148" s="128"/>
      <c r="P148" s="128"/>
      <c r="Q148" s="128"/>
      <c r="R148" s="128"/>
      <c r="S148" s="128"/>
      <c r="T148" s="128"/>
      <c r="U148" s="128"/>
      <c r="V148" s="128"/>
      <c r="W148" s="128"/>
      <c r="X148" s="128"/>
      <c r="Y148" s="128"/>
      <c r="Z148" s="128">
        <f t="shared" si="18"/>
        <v>0</v>
      </c>
      <c r="AA148" s="129">
        <f>SUMIF('调整分录-上期'!$D:$D,$A148,'调整分录-上期'!F:F)</f>
        <v>0</v>
      </c>
      <c r="AB148" s="129">
        <f>SUMIF('调整分录-上期'!$D:$D,$A148,'调整分录-上期'!G:G)</f>
        <v>0</v>
      </c>
      <c r="AC148" s="130">
        <f t="shared" ref="AC148:AC155" si="19">Z148+AB148-AA148</f>
        <v>0</v>
      </c>
      <c r="AD148" s="117"/>
    </row>
    <row r="149" spans="1:31" ht="15" customHeight="1">
      <c r="A149" s="114" t="s">
        <v>205</v>
      </c>
      <c r="B149" s="150" t="s">
        <v>364</v>
      </c>
      <c r="C149" s="127"/>
      <c r="D149" s="128"/>
      <c r="E149" s="128"/>
      <c r="F149" s="128"/>
      <c r="G149" s="128"/>
      <c r="H149" s="128"/>
      <c r="I149" s="128"/>
      <c r="J149" s="128"/>
      <c r="K149" s="128"/>
      <c r="L149" s="128"/>
      <c r="M149" s="128"/>
      <c r="N149" s="128"/>
      <c r="O149" s="128"/>
      <c r="P149" s="128"/>
      <c r="Q149" s="128"/>
      <c r="R149" s="128"/>
      <c r="S149" s="128"/>
      <c r="T149" s="128"/>
      <c r="U149" s="128"/>
      <c r="V149" s="128"/>
      <c r="W149" s="128"/>
      <c r="X149" s="128"/>
      <c r="Y149" s="128"/>
      <c r="Z149" s="128">
        <f t="shared" si="18"/>
        <v>0</v>
      </c>
      <c r="AA149" s="129"/>
      <c r="AB149" s="129"/>
      <c r="AC149" s="130">
        <f t="shared" si="19"/>
        <v>0</v>
      </c>
      <c r="AD149" s="117"/>
    </row>
    <row r="150" spans="1:31" ht="15" customHeight="1">
      <c r="A150" s="114" t="s">
        <v>159</v>
      </c>
      <c r="B150" s="122" t="s">
        <v>365</v>
      </c>
      <c r="C150" s="127"/>
      <c r="D150" s="128"/>
      <c r="E150" s="128"/>
      <c r="F150" s="128"/>
      <c r="G150" s="128"/>
      <c r="H150" s="128"/>
      <c r="I150" s="128"/>
      <c r="J150" s="128"/>
      <c r="K150" s="128"/>
      <c r="L150" s="128"/>
      <c r="M150" s="128"/>
      <c r="N150" s="128"/>
      <c r="O150" s="128"/>
      <c r="P150" s="128"/>
      <c r="Q150" s="128"/>
      <c r="R150" s="128"/>
      <c r="S150" s="128"/>
      <c r="T150" s="128"/>
      <c r="U150" s="128"/>
      <c r="V150" s="128"/>
      <c r="W150" s="128"/>
      <c r="X150" s="128"/>
      <c r="Y150" s="128"/>
      <c r="Z150" s="128">
        <f t="shared" si="18"/>
        <v>0</v>
      </c>
      <c r="AA150" s="129">
        <f>SUMIF('调整分录-上期'!$D:$D,$A150,'调整分录-上期'!F:F)</f>
        <v>0</v>
      </c>
      <c r="AB150" s="129">
        <f>SUMIF('调整分录-上期'!$D:$D,$A150,'调整分录-上期'!G:G)</f>
        <v>0</v>
      </c>
      <c r="AC150" s="130">
        <f t="shared" si="19"/>
        <v>0</v>
      </c>
      <c r="AD150" s="117"/>
    </row>
    <row r="151" spans="1:31" ht="15" customHeight="1">
      <c r="A151" s="114" t="s">
        <v>160</v>
      </c>
      <c r="B151" s="122" t="s">
        <v>366</v>
      </c>
      <c r="C151" s="127"/>
      <c r="D151" s="128"/>
      <c r="E151" s="128"/>
      <c r="F151" s="128"/>
      <c r="G151" s="128"/>
      <c r="H151" s="128"/>
      <c r="I151" s="128"/>
      <c r="J151" s="128"/>
      <c r="K151" s="128"/>
      <c r="L151" s="128"/>
      <c r="M151" s="128"/>
      <c r="N151" s="128"/>
      <c r="O151" s="128"/>
      <c r="P151" s="128"/>
      <c r="Q151" s="128"/>
      <c r="R151" s="128"/>
      <c r="S151" s="128"/>
      <c r="T151" s="128"/>
      <c r="U151" s="128"/>
      <c r="V151" s="128"/>
      <c r="W151" s="128"/>
      <c r="X151" s="128"/>
      <c r="Y151" s="128"/>
      <c r="Z151" s="128">
        <f t="shared" si="18"/>
        <v>0</v>
      </c>
      <c r="AA151" s="129">
        <f>SUMIF('调整分录-上期'!$D:$D,$A151,'调整分录-上期'!F:F)</f>
        <v>0</v>
      </c>
      <c r="AB151" s="129">
        <f>SUMIF('调整分录-上期'!$D:$D,$A151,'调整分录-上期'!G:G)</f>
        <v>0</v>
      </c>
      <c r="AC151" s="130">
        <f t="shared" si="19"/>
        <v>0</v>
      </c>
      <c r="AD151" s="117"/>
    </row>
    <row r="152" spans="1:31" ht="15" customHeight="1">
      <c r="A152" s="114" t="s">
        <v>161</v>
      </c>
      <c r="B152" s="122" t="s">
        <v>367</v>
      </c>
      <c r="C152" s="127"/>
      <c r="D152" s="128"/>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f t="shared" si="18"/>
        <v>0</v>
      </c>
      <c r="AA152" s="129">
        <f>SUMIF('调整分录-上期'!$D:$D,$A152,'调整分录-上期'!F:F)</f>
        <v>0</v>
      </c>
      <c r="AB152" s="129">
        <f>SUMIF('调整分录-上期'!$D:$D,$A152,'调整分录-上期'!G:G)</f>
        <v>0</v>
      </c>
      <c r="AC152" s="130">
        <f t="shared" si="19"/>
        <v>0</v>
      </c>
      <c r="AD152" s="117"/>
    </row>
    <row r="153" spans="1:31" ht="15" customHeight="1">
      <c r="A153" s="114" t="s">
        <v>162</v>
      </c>
      <c r="B153" s="122" t="s">
        <v>368</v>
      </c>
      <c r="C153" s="127"/>
      <c r="D153" s="128"/>
      <c r="E153" s="128"/>
      <c r="F153" s="128"/>
      <c r="G153" s="128"/>
      <c r="H153" s="128"/>
      <c r="I153" s="128"/>
      <c r="J153" s="128"/>
      <c r="K153" s="128"/>
      <c r="L153" s="128"/>
      <c r="M153" s="128"/>
      <c r="N153" s="128"/>
      <c r="O153" s="128"/>
      <c r="P153" s="128"/>
      <c r="Q153" s="128"/>
      <c r="R153" s="128"/>
      <c r="S153" s="128"/>
      <c r="T153" s="128"/>
      <c r="U153" s="128"/>
      <c r="V153" s="128"/>
      <c r="W153" s="128"/>
      <c r="X153" s="128"/>
      <c r="Y153" s="128"/>
      <c r="Z153" s="128">
        <f t="shared" ref="Z153" si="20">SUM(D153:Y153)</f>
        <v>0</v>
      </c>
      <c r="AA153" s="129">
        <f>SUMIF('调整分录-上期'!$D:$D,$A153,'调整分录-上期'!F:F)</f>
        <v>0</v>
      </c>
      <c r="AB153" s="129">
        <f>SUMIF('调整分录-上期'!$D:$D,$A153,'调整分录-上期'!G:G)</f>
        <v>0</v>
      </c>
      <c r="AC153" s="130">
        <f t="shared" si="19"/>
        <v>0</v>
      </c>
      <c r="AD153" s="117"/>
    </row>
    <row r="154" spans="1:31" ht="15" customHeight="1">
      <c r="A154" s="114" t="s">
        <v>163</v>
      </c>
      <c r="B154" s="122" t="s">
        <v>369</v>
      </c>
      <c r="C154" s="127"/>
      <c r="D154" s="128"/>
      <c r="E154" s="128"/>
      <c r="F154" s="128"/>
      <c r="G154" s="128"/>
      <c r="H154" s="128"/>
      <c r="I154" s="128"/>
      <c r="J154" s="128"/>
      <c r="K154" s="128"/>
      <c r="L154" s="128"/>
      <c r="M154" s="128"/>
      <c r="N154" s="128"/>
      <c r="O154" s="128"/>
      <c r="P154" s="128"/>
      <c r="Q154" s="128"/>
      <c r="R154" s="128"/>
      <c r="S154" s="128"/>
      <c r="T154" s="128"/>
      <c r="U154" s="128"/>
      <c r="V154" s="128"/>
      <c r="W154" s="128"/>
      <c r="X154" s="128"/>
      <c r="Y154" s="128"/>
      <c r="Z154" s="128">
        <f>SUM(D154:Y154)</f>
        <v>0</v>
      </c>
      <c r="AA154" s="129">
        <f>SUMIF('调整分录-上期'!$D:$D,$A154,'调整分录-上期'!F:F)</f>
        <v>0</v>
      </c>
      <c r="AB154" s="129">
        <f>SUMIF('调整分录-上期'!$D:$D,$A154,'调整分录-上期'!G:G)</f>
        <v>0</v>
      </c>
      <c r="AC154" s="130">
        <f t="shared" si="19"/>
        <v>0</v>
      </c>
      <c r="AD154" s="117"/>
    </row>
    <row r="155" spans="1:31" ht="15" customHeight="1">
      <c r="A155" s="114" t="s">
        <v>164</v>
      </c>
      <c r="B155" s="122" t="s">
        <v>370</v>
      </c>
      <c r="C155" s="127"/>
      <c r="D155" s="128"/>
      <c r="E155" s="128"/>
      <c r="F155" s="128"/>
      <c r="G155" s="128"/>
      <c r="H155" s="128"/>
      <c r="I155" s="128"/>
      <c r="J155" s="128"/>
      <c r="K155" s="128"/>
      <c r="L155" s="128"/>
      <c r="M155" s="128"/>
      <c r="N155" s="128"/>
      <c r="O155" s="128"/>
      <c r="P155" s="128"/>
      <c r="Q155" s="128"/>
      <c r="R155" s="128"/>
      <c r="S155" s="128"/>
      <c r="T155" s="128"/>
      <c r="U155" s="128"/>
      <c r="V155" s="128"/>
      <c r="W155" s="128"/>
      <c r="X155" s="128"/>
      <c r="Y155" s="128"/>
      <c r="Z155" s="128">
        <f t="shared" si="18"/>
        <v>0</v>
      </c>
      <c r="AA155" s="129">
        <f>SUMIF('调整分录-上期'!$D:$D,$A155,'调整分录-上期'!F:F)</f>
        <v>0</v>
      </c>
      <c r="AB155" s="129">
        <f>SUMIF('调整分录-上期'!$D:$D,$A155,'调整分录-上期'!G:G)</f>
        <v>0</v>
      </c>
      <c r="AC155" s="130">
        <f t="shared" si="19"/>
        <v>0</v>
      </c>
      <c r="AD155" s="117"/>
    </row>
    <row r="156" spans="1:31" ht="15" customHeight="1">
      <c r="A156" s="114" t="s">
        <v>205</v>
      </c>
      <c r="B156" s="131" t="s">
        <v>371</v>
      </c>
      <c r="C156" s="138"/>
      <c r="D156" s="139">
        <f>D126-D131+SUM(D147:D155)-D149</f>
        <v>0</v>
      </c>
      <c r="E156" s="139"/>
      <c r="F156" s="139"/>
      <c r="G156" s="139"/>
      <c r="H156" s="139"/>
      <c r="I156" s="139"/>
      <c r="J156" s="139"/>
      <c r="K156" s="139"/>
      <c r="L156" s="139"/>
      <c r="M156" s="139"/>
      <c r="N156" s="139"/>
      <c r="O156" s="139"/>
      <c r="P156" s="139"/>
      <c r="Q156" s="139"/>
      <c r="R156" s="139"/>
      <c r="S156" s="139"/>
      <c r="T156" s="139"/>
      <c r="U156" s="139"/>
      <c r="V156" s="139"/>
      <c r="W156" s="139"/>
      <c r="X156" s="139"/>
      <c r="Y156" s="139"/>
      <c r="Z156" s="132">
        <f t="shared" si="18"/>
        <v>0</v>
      </c>
      <c r="AA156" s="139"/>
      <c r="AB156" s="139"/>
      <c r="AC156" s="140">
        <f>AC126-AC131+SUM(AC147:AC155)-AC149</f>
        <v>0</v>
      </c>
      <c r="AD156" s="117"/>
    </row>
    <row r="157" spans="1:31" ht="15" customHeight="1">
      <c r="A157" s="114" t="s">
        <v>372</v>
      </c>
      <c r="B157" s="122" t="s">
        <v>373</v>
      </c>
      <c r="C157" s="127"/>
      <c r="D157" s="128"/>
      <c r="E157" s="128"/>
      <c r="F157" s="128"/>
      <c r="G157" s="128"/>
      <c r="H157" s="128"/>
      <c r="I157" s="128"/>
      <c r="J157" s="128"/>
      <c r="K157" s="128"/>
      <c r="L157" s="128"/>
      <c r="M157" s="128"/>
      <c r="N157" s="128"/>
      <c r="O157" s="128"/>
      <c r="P157" s="128"/>
      <c r="Q157" s="128"/>
      <c r="R157" s="128"/>
      <c r="S157" s="128"/>
      <c r="T157" s="128"/>
      <c r="U157" s="128"/>
      <c r="V157" s="128"/>
      <c r="W157" s="128"/>
      <c r="X157" s="128"/>
      <c r="Y157" s="128"/>
      <c r="Z157" s="128">
        <f t="shared" si="18"/>
        <v>0</v>
      </c>
      <c r="AA157" s="129">
        <f>SUMIF('调整分录-上期'!$D:$D,$A157,'调整分录-上期'!F:F)</f>
        <v>0</v>
      </c>
      <c r="AB157" s="129">
        <f>SUMIF('调整分录-上期'!$D:$D,$A157,'调整分录-上期'!G:G)</f>
        <v>0</v>
      </c>
      <c r="AC157" s="130">
        <f>Z157+AB157-AA157</f>
        <v>0</v>
      </c>
      <c r="AD157" s="117"/>
    </row>
    <row r="158" spans="1:31" ht="15" customHeight="1">
      <c r="A158" s="114" t="s">
        <v>374</v>
      </c>
      <c r="B158" s="122" t="s">
        <v>375</v>
      </c>
      <c r="C158" s="127"/>
      <c r="D158" s="128"/>
      <c r="E158" s="128"/>
      <c r="F158" s="128"/>
      <c r="G158" s="128"/>
      <c r="H158" s="128"/>
      <c r="I158" s="128"/>
      <c r="J158" s="128"/>
      <c r="K158" s="128"/>
      <c r="L158" s="128"/>
      <c r="M158" s="128"/>
      <c r="N158" s="128"/>
      <c r="O158" s="128"/>
      <c r="P158" s="128"/>
      <c r="Q158" s="128"/>
      <c r="R158" s="128"/>
      <c r="S158" s="128"/>
      <c r="T158" s="128"/>
      <c r="U158" s="128"/>
      <c r="V158" s="128"/>
      <c r="W158" s="128"/>
      <c r="X158" s="128"/>
      <c r="Y158" s="128"/>
      <c r="Z158" s="128">
        <f t="shared" si="18"/>
        <v>0</v>
      </c>
      <c r="AA158" s="129">
        <f>SUMIF('调整分录-上期'!$D:$D,$A158,'调整分录-上期'!F:F)</f>
        <v>0</v>
      </c>
      <c r="AB158" s="129">
        <f>SUMIF('调整分录-上期'!$D:$D,$A158,'调整分录-上期'!G:G)</f>
        <v>0</v>
      </c>
      <c r="AC158" s="130">
        <f>Z158+AA158-AB158</f>
        <v>0</v>
      </c>
      <c r="AD158" s="117"/>
    </row>
    <row r="159" spans="1:31" ht="15" customHeight="1">
      <c r="A159" s="114" t="s">
        <v>205</v>
      </c>
      <c r="B159" s="131" t="s">
        <v>376</v>
      </c>
      <c r="C159" s="138"/>
      <c r="D159" s="139">
        <f>D156+D157-D158</f>
        <v>0</v>
      </c>
      <c r="E159" s="139"/>
      <c r="F159" s="139"/>
      <c r="G159" s="139"/>
      <c r="H159" s="139"/>
      <c r="I159" s="139"/>
      <c r="J159" s="139"/>
      <c r="K159" s="139"/>
      <c r="L159" s="139"/>
      <c r="M159" s="139"/>
      <c r="N159" s="139"/>
      <c r="O159" s="139"/>
      <c r="P159" s="139"/>
      <c r="Q159" s="139"/>
      <c r="R159" s="139"/>
      <c r="S159" s="139"/>
      <c r="T159" s="139"/>
      <c r="U159" s="139"/>
      <c r="V159" s="139"/>
      <c r="W159" s="139"/>
      <c r="X159" s="139"/>
      <c r="Y159" s="139"/>
      <c r="Z159" s="132">
        <f t="shared" si="18"/>
        <v>0</v>
      </c>
      <c r="AA159" s="139"/>
      <c r="AB159" s="139"/>
      <c r="AC159" s="140">
        <f>AC156+AC157-AC158</f>
        <v>0</v>
      </c>
      <c r="AD159" s="117"/>
    </row>
    <row r="160" spans="1:31" ht="15" customHeight="1">
      <c r="A160" s="114" t="s">
        <v>377</v>
      </c>
      <c r="B160" s="122" t="s">
        <v>378</v>
      </c>
      <c r="C160" s="127"/>
      <c r="D160" s="128"/>
      <c r="E160" s="128"/>
      <c r="F160" s="128"/>
      <c r="G160" s="128"/>
      <c r="H160" s="128"/>
      <c r="I160" s="128"/>
      <c r="J160" s="128"/>
      <c r="K160" s="128"/>
      <c r="L160" s="128"/>
      <c r="M160" s="128"/>
      <c r="N160" s="128"/>
      <c r="O160" s="128"/>
      <c r="P160" s="128"/>
      <c r="Q160" s="128"/>
      <c r="R160" s="128"/>
      <c r="S160" s="128"/>
      <c r="T160" s="128"/>
      <c r="U160" s="128"/>
      <c r="V160" s="128"/>
      <c r="W160" s="128"/>
      <c r="X160" s="128"/>
      <c r="Y160" s="128"/>
      <c r="Z160" s="128">
        <f t="shared" si="18"/>
        <v>0</v>
      </c>
      <c r="AA160" s="129">
        <f>SUMIF('调整分录-上期'!$D:$D,$A160,'调整分录-上期'!F:F)</f>
        <v>0</v>
      </c>
      <c r="AB160" s="129">
        <f>SUMIF('调整分录-上期'!$D:$D,$A160,'调整分录-上期'!G:G)</f>
        <v>0</v>
      </c>
      <c r="AC160" s="130">
        <f>Z160+AA160-AB160</f>
        <v>0</v>
      </c>
      <c r="AD160" s="117"/>
    </row>
    <row r="161" spans="1:31" ht="15" customHeight="1">
      <c r="A161" s="114" t="s">
        <v>205</v>
      </c>
      <c r="B161" s="131" t="s">
        <v>379</v>
      </c>
      <c r="C161" s="138"/>
      <c r="D161" s="139">
        <f t="shared" ref="D161" si="21">D159-D160</f>
        <v>0</v>
      </c>
      <c r="E161" s="139"/>
      <c r="F161" s="139"/>
      <c r="G161" s="139"/>
      <c r="H161" s="139"/>
      <c r="I161" s="139"/>
      <c r="J161" s="139"/>
      <c r="K161" s="139"/>
      <c r="L161" s="139"/>
      <c r="M161" s="139"/>
      <c r="N161" s="139"/>
      <c r="O161" s="139"/>
      <c r="P161" s="139"/>
      <c r="Q161" s="139"/>
      <c r="R161" s="139"/>
      <c r="S161" s="139"/>
      <c r="T161" s="139"/>
      <c r="U161" s="139"/>
      <c r="V161" s="139"/>
      <c r="W161" s="139"/>
      <c r="X161" s="139"/>
      <c r="Y161" s="139"/>
      <c r="Z161" s="132">
        <f t="shared" si="18"/>
        <v>0</v>
      </c>
      <c r="AA161" s="139">
        <f>SUM(AA127:AA160)-AA145-AA146</f>
        <v>0</v>
      </c>
      <c r="AB161" s="139">
        <f>SUM(AB127:AB160)-AB145-AB146</f>
        <v>0</v>
      </c>
      <c r="AC161" s="140">
        <f t="shared" ref="AC161" si="22">AC159-AC160</f>
        <v>0</v>
      </c>
      <c r="AD161" s="117"/>
    </row>
    <row r="162" spans="1:31" ht="15" customHeight="1">
      <c r="A162" s="114" t="s">
        <v>205</v>
      </c>
      <c r="B162" s="122" t="s">
        <v>380</v>
      </c>
      <c r="C162" s="127"/>
      <c r="D162" s="128"/>
      <c r="E162" s="128"/>
      <c r="F162" s="128"/>
      <c r="G162" s="128"/>
      <c r="H162" s="128"/>
      <c r="I162" s="128"/>
      <c r="J162" s="128"/>
      <c r="K162" s="128"/>
      <c r="L162" s="128"/>
      <c r="M162" s="128"/>
      <c r="N162" s="128"/>
      <c r="O162" s="128"/>
      <c r="P162" s="128"/>
      <c r="Q162" s="128"/>
      <c r="R162" s="128"/>
      <c r="S162" s="128"/>
      <c r="T162" s="128"/>
      <c r="U162" s="128"/>
      <c r="V162" s="128"/>
      <c r="W162" s="128"/>
      <c r="X162" s="128"/>
      <c r="Y162" s="128"/>
      <c r="Z162" s="128">
        <f t="shared" si="18"/>
        <v>0</v>
      </c>
      <c r="AA162" s="129">
        <f>SUMIF('调整分录-上期'!$D:$D,$A162,'调整分录-上期'!F:F)</f>
        <v>0</v>
      </c>
      <c r="AB162" s="129">
        <f>SUMIF('调整分录-上期'!$D:$D,$A162,'调整分录-上期'!G:G)</f>
        <v>0</v>
      </c>
      <c r="AC162" s="130"/>
      <c r="AD162" s="117"/>
    </row>
    <row r="163" spans="1:31" ht="15" customHeight="1">
      <c r="A163" s="114" t="s">
        <v>205</v>
      </c>
      <c r="B163" s="131" t="s">
        <v>381</v>
      </c>
      <c r="C163" s="138"/>
      <c r="D163" s="139">
        <f>D161-D164</f>
        <v>0</v>
      </c>
      <c r="E163" s="139"/>
      <c r="F163" s="139"/>
      <c r="G163" s="139"/>
      <c r="H163" s="139"/>
      <c r="I163" s="139"/>
      <c r="J163" s="139"/>
      <c r="K163" s="139"/>
      <c r="L163" s="139"/>
      <c r="M163" s="139"/>
      <c r="N163" s="139"/>
      <c r="O163" s="139"/>
      <c r="P163" s="139"/>
      <c r="Q163" s="139"/>
      <c r="R163" s="139"/>
      <c r="S163" s="139"/>
      <c r="T163" s="139"/>
      <c r="U163" s="139"/>
      <c r="V163" s="139"/>
      <c r="W163" s="139"/>
      <c r="X163" s="139"/>
      <c r="Y163" s="139"/>
      <c r="Z163" s="144">
        <f t="shared" si="18"/>
        <v>0</v>
      </c>
      <c r="AA163" s="133"/>
      <c r="AB163" s="133"/>
      <c r="AC163" s="140">
        <f>AC161-AC164</f>
        <v>0</v>
      </c>
      <c r="AD163" s="117"/>
    </row>
    <row r="164" spans="1:31" ht="15" customHeight="1">
      <c r="A164" s="114" t="s">
        <v>205</v>
      </c>
      <c r="B164" s="122" t="s">
        <v>382</v>
      </c>
      <c r="C164" s="127"/>
      <c r="D164" s="128"/>
      <c r="E164" s="128"/>
      <c r="F164" s="128"/>
      <c r="G164" s="128"/>
      <c r="H164" s="128"/>
      <c r="I164" s="128"/>
      <c r="J164" s="128"/>
      <c r="K164" s="128"/>
      <c r="L164" s="128"/>
      <c r="M164" s="128"/>
      <c r="N164" s="128"/>
      <c r="O164" s="128"/>
      <c r="P164" s="128"/>
      <c r="Q164" s="128"/>
      <c r="R164" s="128"/>
      <c r="S164" s="128"/>
      <c r="T164" s="128"/>
      <c r="U164" s="128"/>
      <c r="V164" s="128"/>
      <c r="W164" s="128"/>
      <c r="X164" s="128"/>
      <c r="Y164" s="128"/>
      <c r="Z164" s="128">
        <f t="shared" si="18"/>
        <v>0</v>
      </c>
      <c r="AA164" s="129"/>
      <c r="AB164" s="129"/>
      <c r="AC164" s="149">
        <f t="shared" ref="AC164:AC165" si="23">Z164+AB164-AA164</f>
        <v>0</v>
      </c>
      <c r="AD164" s="117"/>
    </row>
    <row r="165" spans="1:31" ht="15" customHeight="1">
      <c r="A165" s="114" t="s">
        <v>205</v>
      </c>
      <c r="B165" s="122" t="s">
        <v>383</v>
      </c>
      <c r="C165" s="127"/>
      <c r="D165" s="128"/>
      <c r="E165" s="128"/>
      <c r="F165" s="128"/>
      <c r="G165" s="128"/>
      <c r="H165" s="128"/>
      <c r="I165" s="128"/>
      <c r="J165" s="128"/>
      <c r="K165" s="128"/>
      <c r="L165" s="128"/>
      <c r="M165" s="128"/>
      <c r="N165" s="128"/>
      <c r="O165" s="128"/>
      <c r="P165" s="128"/>
      <c r="Q165" s="128"/>
      <c r="R165" s="128"/>
      <c r="S165" s="128"/>
      <c r="T165" s="128"/>
      <c r="U165" s="128"/>
      <c r="V165" s="128"/>
      <c r="W165" s="128"/>
      <c r="X165" s="128"/>
      <c r="Y165" s="128"/>
      <c r="Z165" s="128">
        <f t="shared" si="18"/>
        <v>0</v>
      </c>
      <c r="AA165" s="129">
        <f>SUMIF('调整分录-上期'!$D:$D,$A165,'调整分录-上期'!F:F)</f>
        <v>0</v>
      </c>
      <c r="AB165" s="129">
        <f>SUMIF('调整分录-上期'!$D:$D,$A165,'调整分录-上期'!G:G)</f>
        <v>0</v>
      </c>
      <c r="AC165" s="149">
        <f t="shared" si="23"/>
        <v>0</v>
      </c>
      <c r="AD165" s="117"/>
    </row>
    <row r="166" spans="1:31" ht="15" customHeight="1">
      <c r="A166" s="114" t="s">
        <v>205</v>
      </c>
      <c r="B166" s="131" t="s">
        <v>384</v>
      </c>
      <c r="C166" s="138"/>
      <c r="D166" s="139">
        <f>D161-D167</f>
        <v>0</v>
      </c>
      <c r="E166" s="139"/>
      <c r="F166" s="139"/>
      <c r="G166" s="139"/>
      <c r="H166" s="139"/>
      <c r="I166" s="139"/>
      <c r="J166" s="139"/>
      <c r="K166" s="139"/>
      <c r="L166" s="139"/>
      <c r="M166" s="139"/>
      <c r="N166" s="139"/>
      <c r="O166" s="139"/>
      <c r="P166" s="139"/>
      <c r="Q166" s="139"/>
      <c r="R166" s="139"/>
      <c r="S166" s="139"/>
      <c r="T166" s="139"/>
      <c r="U166" s="139"/>
      <c r="V166" s="139"/>
      <c r="W166" s="139"/>
      <c r="X166" s="139"/>
      <c r="Y166" s="139"/>
      <c r="Z166" s="144">
        <f t="shared" si="18"/>
        <v>0</v>
      </c>
      <c r="AA166" s="133"/>
      <c r="AB166" s="133"/>
      <c r="AC166" s="140">
        <f>AC161-AC167</f>
        <v>0</v>
      </c>
      <c r="AD166" s="117"/>
    </row>
    <row r="167" spans="1:31" ht="15" customHeight="1">
      <c r="A167" s="114" t="s">
        <v>385</v>
      </c>
      <c r="B167" s="122" t="s">
        <v>386</v>
      </c>
      <c r="C167" s="127"/>
      <c r="D167" s="128"/>
      <c r="E167" s="128"/>
      <c r="F167" s="128"/>
      <c r="G167" s="128"/>
      <c r="H167" s="128"/>
      <c r="I167" s="128"/>
      <c r="J167" s="128"/>
      <c r="K167" s="128"/>
      <c r="L167" s="128"/>
      <c r="M167" s="128"/>
      <c r="N167" s="128"/>
      <c r="O167" s="128"/>
      <c r="P167" s="128"/>
      <c r="Q167" s="128"/>
      <c r="R167" s="128"/>
      <c r="S167" s="128"/>
      <c r="T167" s="128"/>
      <c r="U167" s="128"/>
      <c r="V167" s="128"/>
      <c r="W167" s="128"/>
      <c r="X167" s="128"/>
      <c r="Y167" s="128"/>
      <c r="Z167" s="128">
        <f t="shared" si="18"/>
        <v>0</v>
      </c>
      <c r="AA167" s="129">
        <f>SUMIF('调整分录-上期'!$D:$D,$A167,'调整分录-上期'!F:F)</f>
        <v>0</v>
      </c>
      <c r="AB167" s="129">
        <f>SUMIF('调整分录-上期'!$D:$D,$A167,'调整分录-上期'!G:G)</f>
        <v>0</v>
      </c>
      <c r="AC167" s="149">
        <f>Z167+AA167-AB167</f>
        <v>0</v>
      </c>
      <c r="AD167" s="117"/>
    </row>
    <row r="168" spans="1:31" ht="15" customHeight="1">
      <c r="A168" s="114" t="s">
        <v>387</v>
      </c>
      <c r="B168" s="151" t="s">
        <v>388</v>
      </c>
      <c r="C168" s="127"/>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f t="shared" si="18"/>
        <v>0</v>
      </c>
      <c r="AA168" s="129">
        <f>SUMIF('调整分录-上期'!$D:$D,$A168,'调整分录-上期'!F:F)</f>
        <v>0</v>
      </c>
      <c r="AB168" s="129">
        <f>SUMIF('调整分录-上期'!$D:$D,$A168,'调整分录-上期'!G:G)</f>
        <v>0</v>
      </c>
      <c r="AC168" s="149">
        <f>Z168+AB168-AA168</f>
        <v>0</v>
      </c>
      <c r="AD168" s="117"/>
    </row>
    <row r="169" spans="1:31" ht="15" customHeight="1">
      <c r="A169" s="114" t="s">
        <v>170</v>
      </c>
      <c r="B169" s="151" t="s">
        <v>389</v>
      </c>
      <c r="C169" s="127"/>
      <c r="D169" s="128"/>
      <c r="E169" s="128"/>
      <c r="F169" s="128"/>
      <c r="G169" s="128"/>
      <c r="H169" s="128"/>
      <c r="I169" s="128"/>
      <c r="J169" s="128"/>
      <c r="K169" s="128"/>
      <c r="L169" s="128"/>
      <c r="M169" s="128"/>
      <c r="N169" s="128"/>
      <c r="O169" s="128"/>
      <c r="P169" s="128"/>
      <c r="Q169" s="128"/>
      <c r="R169" s="128"/>
      <c r="S169" s="128"/>
      <c r="T169" s="128"/>
      <c r="U169" s="128"/>
      <c r="V169" s="128"/>
      <c r="W169" s="128"/>
      <c r="X169" s="128"/>
      <c r="Y169" s="128"/>
      <c r="Z169" s="128">
        <f t="shared" si="18"/>
        <v>0</v>
      </c>
      <c r="AA169" s="129">
        <f>SUMIF('调整分录-上期'!$D:$D,$A169,'调整分录-上期'!F:F)</f>
        <v>0</v>
      </c>
      <c r="AB169" s="129">
        <f>SUMIF('调整分录-上期'!$D:$D,$A169,'调整分录-上期'!G:G)</f>
        <v>0</v>
      </c>
      <c r="AC169" s="149">
        <f>Z169+AB169-AA169</f>
        <v>0</v>
      </c>
      <c r="AD169" s="117"/>
    </row>
    <row r="170" spans="1:31" ht="15" customHeight="1">
      <c r="A170" s="114" t="s">
        <v>205</v>
      </c>
      <c r="B170" s="151"/>
      <c r="C170" s="127"/>
      <c r="D170" s="128"/>
      <c r="E170" s="128"/>
      <c r="F170" s="128"/>
      <c r="G170" s="128"/>
      <c r="H170" s="128"/>
      <c r="I170" s="128"/>
      <c r="J170" s="128"/>
      <c r="K170" s="128"/>
      <c r="L170" s="128"/>
      <c r="M170" s="128"/>
      <c r="N170" s="128"/>
      <c r="O170" s="128"/>
      <c r="P170" s="128"/>
      <c r="Q170" s="128"/>
      <c r="R170" s="128"/>
      <c r="S170" s="128"/>
      <c r="T170" s="128"/>
      <c r="U170" s="128"/>
      <c r="V170" s="128"/>
      <c r="W170" s="128"/>
      <c r="X170" s="128"/>
      <c r="Y170" s="128"/>
      <c r="Z170" s="128">
        <f t="shared" si="18"/>
        <v>0</v>
      </c>
      <c r="AA170" s="129">
        <f>SUMIF('调整分录-上期'!$D:$D,$A170,'调整分录-上期'!F:F)</f>
        <v>0</v>
      </c>
      <c r="AB170" s="129">
        <f>SUMIF('调整分录-上期'!$D:$D,$A170,'调整分录-上期'!G:G)</f>
        <v>0</v>
      </c>
      <c r="AC170" s="130"/>
      <c r="AD170" s="117"/>
    </row>
    <row r="171" spans="1:31" ht="15" customHeight="1">
      <c r="A171" s="114" t="s">
        <v>205</v>
      </c>
      <c r="B171" s="152" t="s">
        <v>390</v>
      </c>
      <c r="C171" s="138"/>
      <c r="D171" s="139">
        <f>D166+D168+D169</f>
        <v>0</v>
      </c>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2">
        <f t="shared" si="18"/>
        <v>0</v>
      </c>
      <c r="AA171" s="139"/>
      <c r="AB171" s="139"/>
      <c r="AC171" s="140">
        <f>AC166+AC168+AC169</f>
        <v>0</v>
      </c>
      <c r="AD171" s="117"/>
    </row>
    <row r="172" spans="1:31" ht="15" customHeight="1">
      <c r="A172" s="114" t="s">
        <v>391</v>
      </c>
      <c r="B172" s="151" t="s">
        <v>392</v>
      </c>
      <c r="C172" s="127"/>
      <c r="D172" s="128"/>
      <c r="E172" s="128"/>
      <c r="F172" s="128"/>
      <c r="G172" s="128"/>
      <c r="H172" s="128"/>
      <c r="I172" s="128"/>
      <c r="J172" s="128"/>
      <c r="K172" s="128"/>
      <c r="L172" s="128"/>
      <c r="M172" s="128"/>
      <c r="N172" s="128"/>
      <c r="O172" s="128"/>
      <c r="P172" s="128"/>
      <c r="Q172" s="128"/>
      <c r="R172" s="128"/>
      <c r="S172" s="128"/>
      <c r="T172" s="128"/>
      <c r="U172" s="128"/>
      <c r="V172" s="128"/>
      <c r="W172" s="128"/>
      <c r="X172" s="128"/>
      <c r="Y172" s="128"/>
      <c r="Z172" s="128">
        <f t="shared" si="18"/>
        <v>0</v>
      </c>
      <c r="AA172" s="129">
        <f>SUMIF('调整分录-上期'!$D:$D,$A172,'调整分录-上期'!F:F)</f>
        <v>0</v>
      </c>
      <c r="AB172" s="129">
        <f>SUMIF('调整分录-上期'!$D:$D,$A172,'调整分录-上期'!G:G)</f>
        <v>0</v>
      </c>
      <c r="AC172" s="130">
        <f>Z172+AA172-AB172</f>
        <v>0</v>
      </c>
      <c r="AD172" s="117"/>
      <c r="AE172" s="115"/>
    </row>
    <row r="173" spans="1:31" ht="15" customHeight="1">
      <c r="A173" s="114" t="s">
        <v>172</v>
      </c>
      <c r="B173" s="151" t="s">
        <v>393</v>
      </c>
      <c r="C173" s="127"/>
      <c r="D173" s="128"/>
      <c r="E173" s="128"/>
      <c r="F173" s="128"/>
      <c r="G173" s="128"/>
      <c r="H173" s="128"/>
      <c r="I173" s="128"/>
      <c r="J173" s="128"/>
      <c r="K173" s="128"/>
      <c r="L173" s="128"/>
      <c r="M173" s="128"/>
      <c r="N173" s="128"/>
      <c r="O173" s="128"/>
      <c r="P173" s="128"/>
      <c r="Q173" s="128"/>
      <c r="R173" s="128"/>
      <c r="S173" s="128"/>
      <c r="T173" s="128"/>
      <c r="U173" s="128"/>
      <c r="V173" s="128"/>
      <c r="W173" s="128"/>
      <c r="X173" s="128"/>
      <c r="Y173" s="128"/>
      <c r="Z173" s="128">
        <f t="shared" si="18"/>
        <v>0</v>
      </c>
      <c r="AA173" s="129">
        <f>SUMIF('调整分录-上期'!$D:$D,$A173,'调整分录-上期'!F:F)</f>
        <v>0</v>
      </c>
      <c r="AB173" s="129">
        <f>SUMIF('调整分录-上期'!$D:$D,$A173,'调整分录-上期'!G:G)</f>
        <v>0</v>
      </c>
      <c r="AC173" s="130">
        <f t="shared" ref="AC173:AC178" si="24">Z173+AA173-AB173</f>
        <v>0</v>
      </c>
      <c r="AD173" s="117"/>
    </row>
    <row r="174" spans="1:31" ht="15" customHeight="1">
      <c r="A174" s="114" t="s">
        <v>173</v>
      </c>
      <c r="B174" s="151" t="s">
        <v>394</v>
      </c>
      <c r="C174" s="127"/>
      <c r="D174" s="128"/>
      <c r="E174" s="128"/>
      <c r="F174" s="128"/>
      <c r="G174" s="128"/>
      <c r="H174" s="128"/>
      <c r="I174" s="128"/>
      <c r="J174" s="128"/>
      <c r="K174" s="128"/>
      <c r="L174" s="128"/>
      <c r="M174" s="128"/>
      <c r="N174" s="128"/>
      <c r="O174" s="128"/>
      <c r="P174" s="128"/>
      <c r="Q174" s="128"/>
      <c r="R174" s="128"/>
      <c r="S174" s="128"/>
      <c r="T174" s="128"/>
      <c r="U174" s="128"/>
      <c r="V174" s="128"/>
      <c r="W174" s="128"/>
      <c r="X174" s="128"/>
      <c r="Y174" s="128"/>
      <c r="Z174" s="128">
        <f t="shared" ref="Z174:Z186" si="25">SUM(D174:Y174)</f>
        <v>0</v>
      </c>
      <c r="AA174" s="129">
        <f>SUMIF('调整分录-上期'!$D:$D,$A174,'调整分录-上期'!F:F)</f>
        <v>0</v>
      </c>
      <c r="AB174" s="129">
        <f>SUMIF('调整分录-上期'!$D:$D,$A174,'调整分录-上期'!G:G)</f>
        <v>0</v>
      </c>
      <c r="AC174" s="130">
        <f t="shared" si="24"/>
        <v>0</v>
      </c>
      <c r="AD174" s="117"/>
    </row>
    <row r="175" spans="1:31" ht="15" customHeight="1">
      <c r="A175" s="114" t="s">
        <v>174</v>
      </c>
      <c r="B175" s="151" t="s">
        <v>395</v>
      </c>
      <c r="C175" s="127"/>
      <c r="D175" s="128"/>
      <c r="E175" s="128"/>
      <c r="F175" s="128"/>
      <c r="G175" s="128"/>
      <c r="H175" s="128"/>
      <c r="I175" s="128"/>
      <c r="J175" s="128"/>
      <c r="K175" s="128"/>
      <c r="L175" s="128"/>
      <c r="M175" s="128"/>
      <c r="N175" s="128"/>
      <c r="O175" s="128"/>
      <c r="P175" s="128"/>
      <c r="Q175" s="128"/>
      <c r="R175" s="128"/>
      <c r="S175" s="128"/>
      <c r="T175" s="128"/>
      <c r="U175" s="128"/>
      <c r="V175" s="128"/>
      <c r="W175" s="128"/>
      <c r="X175" s="128"/>
      <c r="Y175" s="128"/>
      <c r="Z175" s="128">
        <f t="shared" si="25"/>
        <v>0</v>
      </c>
      <c r="AA175" s="129">
        <f>SUMIF('调整分录-上期'!$D:$D,$A175,'调整分录-上期'!F:F)</f>
        <v>0</v>
      </c>
      <c r="AB175" s="129">
        <f>SUMIF('调整分录-上期'!$D:$D,$A175,'调整分录-上期'!G:G)</f>
        <v>0</v>
      </c>
      <c r="AC175" s="130">
        <f t="shared" si="24"/>
        <v>0</v>
      </c>
      <c r="AD175" s="117"/>
    </row>
    <row r="176" spans="1:31" ht="15" customHeight="1">
      <c r="A176" s="114" t="s">
        <v>175</v>
      </c>
      <c r="B176" s="151" t="s">
        <v>396</v>
      </c>
      <c r="C176" s="127"/>
      <c r="D176" s="128"/>
      <c r="E176" s="128"/>
      <c r="F176" s="128"/>
      <c r="G176" s="128"/>
      <c r="H176" s="128"/>
      <c r="I176" s="128"/>
      <c r="J176" s="128"/>
      <c r="K176" s="128"/>
      <c r="L176" s="128"/>
      <c r="M176" s="128"/>
      <c r="N176" s="128"/>
      <c r="O176" s="128"/>
      <c r="P176" s="128"/>
      <c r="Q176" s="128"/>
      <c r="R176" s="128"/>
      <c r="S176" s="128"/>
      <c r="T176" s="128"/>
      <c r="U176" s="128"/>
      <c r="V176" s="128"/>
      <c r="W176" s="128"/>
      <c r="X176" s="128"/>
      <c r="Y176" s="128"/>
      <c r="Z176" s="128">
        <f t="shared" si="25"/>
        <v>0</v>
      </c>
      <c r="AA176" s="129">
        <f>SUMIF('调整分录-上期'!$D:$D,$A176,'调整分录-上期'!F:F)</f>
        <v>0</v>
      </c>
      <c r="AB176" s="129">
        <f>SUMIF('调整分录-上期'!$D:$D,$A176,'调整分录-上期'!G:G)</f>
        <v>0</v>
      </c>
      <c r="AC176" s="130">
        <f t="shared" si="24"/>
        <v>0</v>
      </c>
      <c r="AD176" s="117"/>
      <c r="AE176" s="117"/>
    </row>
    <row r="177" spans="1:30" ht="15" customHeight="1">
      <c r="A177" s="114" t="s">
        <v>176</v>
      </c>
      <c r="B177" s="151" t="s">
        <v>397</v>
      </c>
      <c r="C177" s="127"/>
      <c r="D177" s="128"/>
      <c r="E177" s="128"/>
      <c r="F177" s="128"/>
      <c r="G177" s="128"/>
      <c r="H177" s="128"/>
      <c r="I177" s="128"/>
      <c r="J177" s="128"/>
      <c r="K177" s="128"/>
      <c r="L177" s="128"/>
      <c r="M177" s="128"/>
      <c r="N177" s="128"/>
      <c r="O177" s="128"/>
      <c r="P177" s="128"/>
      <c r="Q177" s="128"/>
      <c r="R177" s="128"/>
      <c r="S177" s="128"/>
      <c r="T177" s="128"/>
      <c r="U177" s="128"/>
      <c r="V177" s="128"/>
      <c r="W177" s="128"/>
      <c r="X177" s="128"/>
      <c r="Y177" s="128"/>
      <c r="Z177" s="128">
        <f t="shared" si="25"/>
        <v>0</v>
      </c>
      <c r="AA177" s="129">
        <f>SUMIF('调整分录-上期'!$D:$D,$A177,'调整分录-上期'!F:F)</f>
        <v>0</v>
      </c>
      <c r="AB177" s="129">
        <f>SUMIF('调整分录-上期'!$D:$D,$A177,'调整分录-上期'!G:G)</f>
        <v>0</v>
      </c>
      <c r="AC177" s="130">
        <f t="shared" si="24"/>
        <v>0</v>
      </c>
      <c r="AD177" s="117"/>
    </row>
    <row r="178" spans="1:30" ht="15" customHeight="1">
      <c r="A178" s="114" t="s">
        <v>205</v>
      </c>
      <c r="B178" s="151"/>
      <c r="C178" s="127"/>
      <c r="D178" s="128"/>
      <c r="E178" s="128"/>
      <c r="F178" s="128"/>
      <c r="G178" s="128"/>
      <c r="H178" s="128"/>
      <c r="I178" s="128"/>
      <c r="J178" s="128"/>
      <c r="K178" s="128"/>
      <c r="L178" s="128"/>
      <c r="M178" s="128"/>
      <c r="N178" s="128"/>
      <c r="O178" s="128"/>
      <c r="P178" s="128"/>
      <c r="Q178" s="128"/>
      <c r="R178" s="128"/>
      <c r="S178" s="128"/>
      <c r="T178" s="128"/>
      <c r="U178" s="128"/>
      <c r="V178" s="128"/>
      <c r="W178" s="128"/>
      <c r="X178" s="128"/>
      <c r="Y178" s="128"/>
      <c r="Z178" s="128">
        <f t="shared" si="25"/>
        <v>0</v>
      </c>
      <c r="AA178" s="129">
        <f>SUMIF('调整分录-上期'!$D:$D,$A178,'调整分录-上期'!F:F)</f>
        <v>0</v>
      </c>
      <c r="AB178" s="129">
        <f>SUMIF('调整分录-上期'!$D:$D,$A178,'调整分录-上期'!G:G)</f>
        <v>0</v>
      </c>
      <c r="AC178" s="130">
        <f t="shared" si="24"/>
        <v>0</v>
      </c>
      <c r="AD178" s="117"/>
    </row>
    <row r="179" spans="1:30" ht="15" customHeight="1">
      <c r="A179" s="114" t="s">
        <v>205</v>
      </c>
      <c r="B179" s="152" t="s">
        <v>398</v>
      </c>
      <c r="C179" s="138"/>
      <c r="D179" s="139">
        <f>D171-SUM(D172:D178)</f>
        <v>0</v>
      </c>
      <c r="E179" s="139"/>
      <c r="F179" s="139"/>
      <c r="G179" s="139"/>
      <c r="H179" s="139"/>
      <c r="I179" s="139"/>
      <c r="J179" s="139"/>
      <c r="K179" s="139"/>
      <c r="L179" s="139"/>
      <c r="M179" s="139"/>
      <c r="N179" s="139"/>
      <c r="O179" s="139"/>
      <c r="P179" s="139"/>
      <c r="Q179" s="139"/>
      <c r="R179" s="139"/>
      <c r="S179" s="139"/>
      <c r="T179" s="139"/>
      <c r="U179" s="139"/>
      <c r="V179" s="139"/>
      <c r="W179" s="139"/>
      <c r="X179" s="139"/>
      <c r="Y179" s="139"/>
      <c r="Z179" s="132">
        <f t="shared" si="25"/>
        <v>0</v>
      </c>
      <c r="AA179" s="139"/>
      <c r="AB179" s="139"/>
      <c r="AC179" s="140">
        <f>AC171-SUM(AC172:AC178)</f>
        <v>0</v>
      </c>
      <c r="AD179" s="117"/>
    </row>
    <row r="180" spans="1:30" ht="15" customHeight="1">
      <c r="A180" s="114" t="s">
        <v>399</v>
      </c>
      <c r="B180" s="151" t="s">
        <v>400</v>
      </c>
      <c r="C180" s="127"/>
      <c r="D180" s="128"/>
      <c r="E180" s="128"/>
      <c r="F180" s="128"/>
      <c r="G180" s="128"/>
      <c r="H180" s="128"/>
      <c r="I180" s="128"/>
      <c r="J180" s="128"/>
      <c r="K180" s="128"/>
      <c r="L180" s="128"/>
      <c r="M180" s="128"/>
      <c r="N180" s="128"/>
      <c r="O180" s="128"/>
      <c r="P180" s="128"/>
      <c r="Q180" s="128"/>
      <c r="R180" s="128"/>
      <c r="S180" s="128"/>
      <c r="T180" s="128"/>
      <c r="U180" s="128"/>
      <c r="V180" s="128"/>
      <c r="W180" s="128"/>
      <c r="X180" s="128"/>
      <c r="Y180" s="128"/>
      <c r="Z180" s="128">
        <f t="shared" si="25"/>
        <v>0</v>
      </c>
      <c r="AA180" s="129">
        <f>SUMIF('调整分录-上期'!$D:$D,$A180,'调整分录-上期'!F:F)</f>
        <v>0</v>
      </c>
      <c r="AB180" s="129">
        <f>SUMIF('调整分录-上期'!$D:$D,$A180,'调整分录-上期'!G:G)</f>
        <v>0</v>
      </c>
      <c r="AC180" s="130">
        <f t="shared" ref="AC180:AC186" si="26">Z180+AA180-AB180</f>
        <v>0</v>
      </c>
      <c r="AD180" s="117"/>
    </row>
    <row r="181" spans="1:30" ht="15" customHeight="1">
      <c r="A181" s="114" t="s">
        <v>178</v>
      </c>
      <c r="B181" s="151" t="s">
        <v>401</v>
      </c>
      <c r="C181" s="127"/>
      <c r="D181" s="128"/>
      <c r="E181" s="128"/>
      <c r="F181" s="128"/>
      <c r="G181" s="128"/>
      <c r="H181" s="128"/>
      <c r="I181" s="128"/>
      <c r="J181" s="128"/>
      <c r="K181" s="128"/>
      <c r="L181" s="128"/>
      <c r="M181" s="128"/>
      <c r="N181" s="128"/>
      <c r="O181" s="128"/>
      <c r="P181" s="128"/>
      <c r="Q181" s="128"/>
      <c r="R181" s="128"/>
      <c r="S181" s="128"/>
      <c r="T181" s="128"/>
      <c r="U181" s="128"/>
      <c r="V181" s="128"/>
      <c r="W181" s="128"/>
      <c r="X181" s="128"/>
      <c r="Y181" s="128"/>
      <c r="Z181" s="128">
        <f t="shared" si="25"/>
        <v>0</v>
      </c>
      <c r="AA181" s="129">
        <f>SUMIF('调整分录-上期'!$D:$D,$A181,'调整分录-上期'!F:F)</f>
        <v>0</v>
      </c>
      <c r="AB181" s="129">
        <f>SUMIF('调整分录-上期'!$D:$D,$A181,'调整分录-上期'!G:G)</f>
        <v>0</v>
      </c>
      <c r="AC181" s="130">
        <f t="shared" si="26"/>
        <v>0</v>
      </c>
      <c r="AD181" s="117"/>
    </row>
    <row r="182" spans="1:30" ht="15" customHeight="1">
      <c r="A182" s="114" t="s">
        <v>179</v>
      </c>
      <c r="B182" s="151" t="s">
        <v>402</v>
      </c>
      <c r="C182" s="127"/>
      <c r="D182" s="153"/>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f t="shared" si="25"/>
        <v>0</v>
      </c>
      <c r="AA182" s="154">
        <f>SUMIF('调整分录-上期'!$D:$D,$A182,'调整分录-上期'!F:F)</f>
        <v>0</v>
      </c>
      <c r="AB182" s="154">
        <f>SUMIF('调整分录-上期'!$D:$D,$A182,'调整分录-上期'!G:G)</f>
        <v>0</v>
      </c>
      <c r="AC182" s="155">
        <f t="shared" si="26"/>
        <v>0</v>
      </c>
      <c r="AD182" s="117"/>
    </row>
    <row r="183" spans="1:30" ht="15" customHeight="1">
      <c r="A183" s="114" t="s">
        <v>180</v>
      </c>
      <c r="B183" s="151" t="s">
        <v>403</v>
      </c>
      <c r="C183" s="127"/>
      <c r="D183" s="128"/>
      <c r="E183" s="128"/>
      <c r="F183" s="128"/>
      <c r="G183" s="128"/>
      <c r="H183" s="128"/>
      <c r="I183" s="128"/>
      <c r="J183" s="128"/>
      <c r="K183" s="128"/>
      <c r="L183" s="128"/>
      <c r="M183" s="128"/>
      <c r="N183" s="128"/>
      <c r="O183" s="128"/>
      <c r="P183" s="128"/>
      <c r="Q183" s="128"/>
      <c r="R183" s="128"/>
      <c r="S183" s="128"/>
      <c r="T183" s="128"/>
      <c r="U183" s="128"/>
      <c r="V183" s="128"/>
      <c r="W183" s="128"/>
      <c r="X183" s="128"/>
      <c r="Y183" s="128"/>
      <c r="Z183" s="128">
        <f t="shared" si="25"/>
        <v>0</v>
      </c>
      <c r="AA183" s="129">
        <f>SUMIF('调整分录-上期'!$D:$D,$A183,'调整分录-上期'!F:F)</f>
        <v>0</v>
      </c>
      <c r="AB183" s="129">
        <f>SUMIF('调整分录-上期'!$D:$D,$A183,'调整分录-上期'!G:G)</f>
        <v>0</v>
      </c>
      <c r="AC183" s="130">
        <f t="shared" si="26"/>
        <v>0</v>
      </c>
      <c r="AD183" s="117"/>
    </row>
    <row r="184" spans="1:30" ht="15" customHeight="1">
      <c r="A184" s="114" t="s">
        <v>181</v>
      </c>
      <c r="B184" s="151" t="s">
        <v>404</v>
      </c>
      <c r="C184" s="127"/>
      <c r="D184" s="128"/>
      <c r="E184" s="128"/>
      <c r="F184" s="128"/>
      <c r="G184" s="128"/>
      <c r="H184" s="128"/>
      <c r="I184" s="128"/>
      <c r="J184" s="128"/>
      <c r="K184" s="128"/>
      <c r="L184" s="128"/>
      <c r="M184" s="128"/>
      <c r="N184" s="128"/>
      <c r="O184" s="128"/>
      <c r="P184" s="128"/>
      <c r="Q184" s="128"/>
      <c r="R184" s="128"/>
      <c r="S184" s="128"/>
      <c r="T184" s="128"/>
      <c r="U184" s="128"/>
      <c r="V184" s="128"/>
      <c r="W184" s="128"/>
      <c r="X184" s="128"/>
      <c r="Y184" s="128"/>
      <c r="Z184" s="128">
        <f t="shared" si="25"/>
        <v>0</v>
      </c>
      <c r="AA184" s="129">
        <f>SUMIF('调整分录-上期'!$D:$D,$A184,'调整分录-上期'!F:F)</f>
        <v>0</v>
      </c>
      <c r="AB184" s="129">
        <f>SUMIF('调整分录-上期'!$D:$D,$A184,'调整分录-上期'!G:G)</f>
        <v>0</v>
      </c>
      <c r="AC184" s="130">
        <f t="shared" si="26"/>
        <v>0</v>
      </c>
      <c r="AD184" s="117"/>
    </row>
    <row r="185" spans="1:30" ht="15" customHeight="1">
      <c r="A185" s="114" t="s">
        <v>182</v>
      </c>
      <c r="B185" s="151" t="s">
        <v>405</v>
      </c>
      <c r="C185" s="127"/>
      <c r="D185" s="128"/>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f t="shared" si="25"/>
        <v>0</v>
      </c>
      <c r="AA185" s="129">
        <f>SUMIF('调整分录-上期'!$D:$D,$A185,'调整分录-上期'!F:F)</f>
        <v>0</v>
      </c>
      <c r="AB185" s="129">
        <f>SUMIF('调整分录-上期'!$D:$D,$A185,'调整分录-上期'!G:G)</f>
        <v>0</v>
      </c>
      <c r="AC185" s="130">
        <f t="shared" si="26"/>
        <v>0</v>
      </c>
      <c r="AD185" s="117"/>
    </row>
    <row r="186" spans="1:30" ht="15" customHeight="1">
      <c r="A186" s="114" t="s">
        <v>205</v>
      </c>
      <c r="B186" s="151"/>
      <c r="C186" s="127"/>
      <c r="D186" s="128"/>
      <c r="E186" s="128"/>
      <c r="F186" s="128"/>
      <c r="G186" s="128"/>
      <c r="H186" s="128"/>
      <c r="I186" s="128"/>
      <c r="J186" s="128"/>
      <c r="K186" s="128"/>
      <c r="L186" s="128"/>
      <c r="M186" s="128"/>
      <c r="N186" s="128"/>
      <c r="O186" s="128"/>
      <c r="P186" s="128"/>
      <c r="Q186" s="128"/>
      <c r="R186" s="128"/>
      <c r="S186" s="128"/>
      <c r="T186" s="128"/>
      <c r="U186" s="128"/>
      <c r="V186" s="128"/>
      <c r="W186" s="128"/>
      <c r="X186" s="128"/>
      <c r="Y186" s="128"/>
      <c r="Z186" s="128">
        <f t="shared" si="25"/>
        <v>0</v>
      </c>
      <c r="AA186" s="129">
        <f>SUMIF('调整分录-上期'!$D:$D,$A186,'调整分录-上期'!F:F)</f>
        <v>0</v>
      </c>
      <c r="AB186" s="129">
        <f>SUMIF('调整分录-上期'!$D:$D,$A186,'调整分录-上期'!G:G)</f>
        <v>0</v>
      </c>
      <c r="AC186" s="130">
        <f t="shared" si="26"/>
        <v>0</v>
      </c>
      <c r="AD186" s="117"/>
    </row>
    <row r="187" spans="1:30" ht="15" customHeight="1" thickBot="1">
      <c r="A187" s="114" t="s">
        <v>136</v>
      </c>
      <c r="B187" s="156" t="s">
        <v>406</v>
      </c>
      <c r="C187" s="157"/>
      <c r="D187" s="158">
        <f>D179-SUM(D180:D186)</f>
        <v>0</v>
      </c>
      <c r="E187" s="158"/>
      <c r="F187" s="158"/>
      <c r="G187" s="158"/>
      <c r="H187" s="158"/>
      <c r="I187" s="158"/>
      <c r="J187" s="158"/>
      <c r="K187" s="158"/>
      <c r="L187" s="158"/>
      <c r="M187" s="158"/>
      <c r="N187" s="158"/>
      <c r="O187" s="158"/>
      <c r="P187" s="158"/>
      <c r="Q187" s="158"/>
      <c r="R187" s="158"/>
      <c r="S187" s="158"/>
      <c r="T187" s="158"/>
      <c r="U187" s="158"/>
      <c r="V187" s="158"/>
      <c r="W187" s="158"/>
      <c r="X187" s="158"/>
      <c r="Y187" s="158"/>
      <c r="Z187" s="158">
        <f>Z179-SUM(Z180:Z186)</f>
        <v>0</v>
      </c>
      <c r="AA187" s="158">
        <f>AA161+SUM(AA167:AA185)+SUMIF('调整分录-上期'!$D:$D,$A187,'调整分录-上期'!F:F)</f>
        <v>0</v>
      </c>
      <c r="AB187" s="158">
        <f>AB161+SUM(AB167:AB185)+SUMIF('调整分录-上期'!$D:$D,$A187,'调整分录-上期'!G:G)</f>
        <v>0</v>
      </c>
      <c r="AC187" s="159">
        <f>AC179-SUM(AC180:AC186)</f>
        <v>0</v>
      </c>
      <c r="AD187" s="117"/>
    </row>
    <row r="188" spans="1:30" ht="15">
      <c r="D188" s="160"/>
      <c r="E188" s="160"/>
      <c r="F188" s="160"/>
      <c r="G188" s="160"/>
      <c r="H188" s="160"/>
      <c r="I188" s="160"/>
      <c r="J188" s="160"/>
      <c r="K188" s="160"/>
      <c r="L188" s="160"/>
      <c r="M188" s="160"/>
      <c r="N188" s="160"/>
      <c r="O188" s="160"/>
      <c r="P188" s="160"/>
      <c r="Q188" s="160"/>
      <c r="R188" s="160"/>
      <c r="S188" s="160"/>
      <c r="T188" s="160"/>
      <c r="U188" s="160"/>
      <c r="V188" s="160"/>
      <c r="W188" s="160"/>
      <c r="X188" s="160"/>
      <c r="Y188" s="160"/>
      <c r="Z188" s="160"/>
      <c r="AA188" s="160"/>
      <c r="AB188" s="160"/>
      <c r="AC188" s="160"/>
    </row>
    <row r="189" spans="1:30" ht="15">
      <c r="D189" s="161">
        <f t="shared" ref="D189" si="27">D69-D124</f>
        <v>0</v>
      </c>
      <c r="E189" s="161"/>
      <c r="F189" s="161"/>
      <c r="G189" s="161"/>
      <c r="H189" s="161"/>
      <c r="I189" s="161"/>
      <c r="J189" s="161"/>
      <c r="K189" s="161"/>
      <c r="L189" s="161"/>
      <c r="M189" s="161"/>
      <c r="N189" s="161"/>
      <c r="O189" s="161"/>
      <c r="P189" s="161"/>
      <c r="Q189" s="161"/>
      <c r="R189" s="161"/>
      <c r="S189" s="161"/>
      <c r="T189" s="161"/>
      <c r="U189" s="161"/>
      <c r="V189" s="161"/>
      <c r="W189" s="161"/>
      <c r="X189" s="161"/>
      <c r="Y189" s="161"/>
      <c r="Z189" s="161">
        <f>Z69-Z124</f>
        <v>0</v>
      </c>
      <c r="AA189" s="161"/>
      <c r="AB189" s="161"/>
      <c r="AC189" s="161">
        <f>AC69-AC124</f>
        <v>0</v>
      </c>
    </row>
    <row r="190" spans="1:30" ht="15">
      <c r="D190" s="161">
        <f>D187-D120</f>
        <v>-20194490.260000002</v>
      </c>
      <c r="E190" s="161"/>
      <c r="F190" s="161"/>
      <c r="G190" s="161"/>
      <c r="H190" s="161"/>
      <c r="I190" s="161"/>
      <c r="J190" s="161"/>
      <c r="K190" s="161"/>
      <c r="L190" s="161"/>
      <c r="M190" s="161"/>
      <c r="N190" s="161"/>
      <c r="O190" s="161"/>
      <c r="P190" s="161"/>
      <c r="Q190" s="161"/>
      <c r="R190" s="161"/>
      <c r="S190" s="161"/>
      <c r="T190" s="161"/>
      <c r="U190" s="161"/>
      <c r="V190" s="161"/>
      <c r="W190" s="161"/>
      <c r="X190" s="161"/>
      <c r="Y190" s="161"/>
      <c r="Z190" s="161">
        <f>Z187-Z120</f>
        <v>-20194490.260000002</v>
      </c>
      <c r="AA190" s="161"/>
      <c r="AB190" s="161"/>
      <c r="AC190" s="161">
        <f>AC187-AC120</f>
        <v>-20194490.260000002</v>
      </c>
    </row>
    <row r="191" spans="1:30">
      <c r="AC191" s="115"/>
    </row>
  </sheetData>
  <autoFilter ref="A5:AE187" xr:uid="{0BFD5184-7137-47A2-9A82-9AAE7B8CD535}"/>
  <mergeCells count="5">
    <mergeCell ref="B4:B5"/>
    <mergeCell ref="C4:C5"/>
    <mergeCell ref="Z4:Z5"/>
    <mergeCell ref="AA4:AB4"/>
    <mergeCell ref="AC4:AC5"/>
  </mergeCells>
  <phoneticPr fontId="4" type="noConversion"/>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80A49-A0A1-4511-9416-169F69F0BADE}">
  <dimension ref="A1:O477"/>
  <sheetViews>
    <sheetView topLeftCell="B136" workbookViewId="0">
      <selection activeCell="D139" sqref="D139"/>
    </sheetView>
  </sheetViews>
  <sheetFormatPr defaultRowHeight="15"/>
  <cols>
    <col min="1" max="1" width="13" style="84" hidden="1" customWidth="1"/>
    <col min="2" max="2" width="13.25" style="173" customWidth="1"/>
    <col min="3" max="3" width="29" style="89" customWidth="1"/>
    <col min="4" max="4" width="19.375" style="89" customWidth="1"/>
    <col min="5" max="5" width="17.25" style="89" customWidth="1"/>
    <col min="6" max="6" width="16.25" style="92" customWidth="1"/>
    <col min="7" max="7" width="16.625" style="92" customWidth="1"/>
    <col min="8" max="8" width="19.125" style="94" customWidth="1"/>
    <col min="9" max="9" width="14.875" style="84" customWidth="1"/>
    <col min="10" max="10" width="15.125" style="84" customWidth="1"/>
    <col min="11" max="11" width="18" style="84" customWidth="1"/>
    <col min="12" max="12" width="23.125" style="84" customWidth="1"/>
    <col min="13" max="13" width="22.5" style="84" customWidth="1"/>
    <col min="14" max="14" width="18.875" style="84" customWidth="1"/>
    <col min="15" max="15" width="15.125" style="84" customWidth="1"/>
    <col min="16" max="16384" width="9" style="84"/>
  </cols>
  <sheetData>
    <row r="1" spans="1:2" customFormat="1" ht="14.25" hidden="1">
      <c r="A1" s="83" t="s">
        <v>48</v>
      </c>
      <c r="B1" s="162"/>
    </row>
    <row r="2" spans="1:2" customFormat="1" ht="14.25" hidden="1">
      <c r="A2" s="83" t="s">
        <v>49</v>
      </c>
      <c r="B2" s="162"/>
    </row>
    <row r="3" spans="1:2" customFormat="1" ht="14.25" hidden="1">
      <c r="A3" s="83" t="s">
        <v>50</v>
      </c>
      <c r="B3" s="162"/>
    </row>
    <row r="4" spans="1:2" customFormat="1" ht="14.25" hidden="1">
      <c r="A4" s="83" t="s">
        <v>51</v>
      </c>
      <c r="B4" s="162"/>
    </row>
    <row r="5" spans="1:2" customFormat="1" ht="14.25" hidden="1">
      <c r="A5" s="83" t="s">
        <v>52</v>
      </c>
      <c r="B5" s="162"/>
    </row>
    <row r="6" spans="1:2" customFormat="1" ht="14.25" hidden="1">
      <c r="A6" s="83" t="s">
        <v>53</v>
      </c>
      <c r="B6" s="162"/>
    </row>
    <row r="7" spans="1:2" customFormat="1" ht="14.25" hidden="1">
      <c r="A7" s="83" t="s">
        <v>54</v>
      </c>
      <c r="B7" s="162"/>
    </row>
    <row r="8" spans="1:2" customFormat="1" ht="14.25" hidden="1">
      <c r="A8" s="83" t="s">
        <v>55</v>
      </c>
      <c r="B8" s="162"/>
    </row>
    <row r="9" spans="1:2" customFormat="1" ht="14.25" hidden="1">
      <c r="A9" s="83" t="s">
        <v>56</v>
      </c>
      <c r="B9" s="162"/>
    </row>
    <row r="10" spans="1:2" customFormat="1" ht="14.25" hidden="1">
      <c r="A10" s="83" t="s">
        <v>57</v>
      </c>
      <c r="B10" s="162"/>
    </row>
    <row r="11" spans="1:2" customFormat="1" ht="14.25" hidden="1">
      <c r="A11" s="83" t="s">
        <v>58</v>
      </c>
      <c r="B11" s="162"/>
    </row>
    <row r="12" spans="1:2" customFormat="1" ht="14.25" hidden="1">
      <c r="A12" s="83" t="s">
        <v>59</v>
      </c>
      <c r="B12" s="162"/>
    </row>
    <row r="13" spans="1:2" customFormat="1" ht="14.25" hidden="1">
      <c r="A13" s="83" t="s">
        <v>60</v>
      </c>
      <c r="B13" s="162"/>
    </row>
    <row r="14" spans="1:2" customFormat="1" ht="14.25" hidden="1">
      <c r="A14" s="83" t="s">
        <v>61</v>
      </c>
      <c r="B14" s="162"/>
    </row>
    <row r="15" spans="1:2" customFormat="1" ht="14.25" hidden="1">
      <c r="A15" s="83" t="s">
        <v>62</v>
      </c>
      <c r="B15" s="162"/>
    </row>
    <row r="16" spans="1:2" customFormat="1" ht="14.25" hidden="1">
      <c r="A16" s="83" t="s">
        <v>63</v>
      </c>
      <c r="B16" s="162"/>
    </row>
    <row r="17" spans="1:2" customFormat="1" ht="14.25" hidden="1">
      <c r="A17" s="83" t="s">
        <v>64</v>
      </c>
      <c r="B17" s="162"/>
    </row>
    <row r="18" spans="1:2" customFormat="1" ht="14.25" hidden="1">
      <c r="A18" s="83" t="s">
        <v>65</v>
      </c>
      <c r="B18" s="162"/>
    </row>
    <row r="19" spans="1:2" customFormat="1" ht="14.25" hidden="1">
      <c r="A19" s="83" t="s">
        <v>66</v>
      </c>
      <c r="B19" s="162"/>
    </row>
    <row r="20" spans="1:2" customFormat="1" ht="14.25" hidden="1">
      <c r="A20" s="83" t="s">
        <v>67</v>
      </c>
      <c r="B20" s="162"/>
    </row>
    <row r="21" spans="1:2" customFormat="1" ht="14.25" hidden="1">
      <c r="A21" s="83" t="s">
        <v>68</v>
      </c>
      <c r="B21" s="162"/>
    </row>
    <row r="22" spans="1:2" customFormat="1" ht="14.25" hidden="1">
      <c r="A22" s="83" t="s">
        <v>69</v>
      </c>
      <c r="B22" s="162"/>
    </row>
    <row r="23" spans="1:2" customFormat="1" ht="14.25" hidden="1">
      <c r="A23" s="83" t="s">
        <v>70</v>
      </c>
      <c r="B23" s="162"/>
    </row>
    <row r="24" spans="1:2" customFormat="1" ht="14.25" hidden="1">
      <c r="A24" s="83" t="s">
        <v>71</v>
      </c>
      <c r="B24" s="162"/>
    </row>
    <row r="25" spans="1:2" customFormat="1" ht="14.25" hidden="1">
      <c r="A25" s="83" t="s">
        <v>72</v>
      </c>
      <c r="B25" s="162"/>
    </row>
    <row r="26" spans="1:2" customFormat="1" ht="14.25" hidden="1">
      <c r="A26" s="83" t="s">
        <v>73</v>
      </c>
      <c r="B26" s="162"/>
    </row>
    <row r="27" spans="1:2" customFormat="1" ht="14.25" hidden="1">
      <c r="A27" s="83" t="s">
        <v>74</v>
      </c>
      <c r="B27" s="162"/>
    </row>
    <row r="28" spans="1:2" customFormat="1" ht="14.25" hidden="1">
      <c r="A28" s="83" t="s">
        <v>75</v>
      </c>
      <c r="B28" s="162"/>
    </row>
    <row r="29" spans="1:2" customFormat="1" ht="14.25" hidden="1">
      <c r="A29" s="83" t="s">
        <v>76</v>
      </c>
      <c r="B29" s="162"/>
    </row>
    <row r="30" spans="1:2" customFormat="1" ht="14.25" hidden="1">
      <c r="A30" s="83" t="s">
        <v>77</v>
      </c>
      <c r="B30" s="162"/>
    </row>
    <row r="31" spans="1:2" customFormat="1" ht="14.25" hidden="1">
      <c r="A31" s="83" t="s">
        <v>78</v>
      </c>
      <c r="B31" s="162"/>
    </row>
    <row r="32" spans="1:2" customFormat="1" ht="14.25" hidden="1">
      <c r="A32" s="83" t="s">
        <v>79</v>
      </c>
      <c r="B32" s="162"/>
    </row>
    <row r="33" spans="1:2" customFormat="1" ht="14.25" hidden="1">
      <c r="A33" s="83" t="s">
        <v>80</v>
      </c>
      <c r="B33" s="162"/>
    </row>
    <row r="34" spans="1:2" customFormat="1" ht="14.25" hidden="1">
      <c r="A34" s="83" t="s">
        <v>81</v>
      </c>
      <c r="B34" s="162"/>
    </row>
    <row r="35" spans="1:2" customFormat="1" ht="14.25" hidden="1">
      <c r="A35" s="83" t="s">
        <v>82</v>
      </c>
      <c r="B35" s="162"/>
    </row>
    <row r="36" spans="1:2" customFormat="1" ht="14.25" hidden="1">
      <c r="A36" s="83" t="s">
        <v>83</v>
      </c>
      <c r="B36" s="162"/>
    </row>
    <row r="37" spans="1:2" customFormat="1" ht="14.25" hidden="1">
      <c r="A37" s="83" t="s">
        <v>84</v>
      </c>
      <c r="B37" s="162"/>
    </row>
    <row r="38" spans="1:2" customFormat="1" ht="14.25" hidden="1">
      <c r="A38" s="83" t="s">
        <v>85</v>
      </c>
      <c r="B38" s="162"/>
    </row>
    <row r="39" spans="1:2" customFormat="1" ht="14.25" hidden="1">
      <c r="A39" s="83" t="s">
        <v>86</v>
      </c>
      <c r="B39" s="162"/>
    </row>
    <row r="40" spans="1:2" customFormat="1" ht="14.25" hidden="1">
      <c r="A40" s="83" t="s">
        <v>87</v>
      </c>
      <c r="B40" s="162"/>
    </row>
    <row r="41" spans="1:2" customFormat="1" ht="14.25" hidden="1">
      <c r="A41" s="83" t="s">
        <v>88</v>
      </c>
      <c r="B41" s="162"/>
    </row>
    <row r="42" spans="1:2" customFormat="1" ht="14.25" hidden="1">
      <c r="A42" s="83" t="s">
        <v>89</v>
      </c>
      <c r="B42" s="162"/>
    </row>
    <row r="43" spans="1:2" customFormat="1" ht="14.25" hidden="1">
      <c r="A43" s="83" t="s">
        <v>90</v>
      </c>
      <c r="B43" s="162"/>
    </row>
    <row r="44" spans="1:2" customFormat="1" ht="14.25" hidden="1">
      <c r="A44" s="83" t="s">
        <v>91</v>
      </c>
      <c r="B44" s="162"/>
    </row>
    <row r="45" spans="1:2" customFormat="1" ht="14.25" hidden="1">
      <c r="A45" s="83" t="s">
        <v>92</v>
      </c>
      <c r="B45" s="162"/>
    </row>
    <row r="46" spans="1:2" customFormat="1" ht="14.25" hidden="1">
      <c r="A46" s="83" t="s">
        <v>93</v>
      </c>
      <c r="B46" s="162"/>
    </row>
    <row r="47" spans="1:2" customFormat="1" ht="14.25" hidden="1">
      <c r="A47" s="83" t="s">
        <v>94</v>
      </c>
      <c r="B47" s="162"/>
    </row>
    <row r="48" spans="1:2" customFormat="1" ht="14.25" hidden="1">
      <c r="A48" s="83" t="s">
        <v>95</v>
      </c>
      <c r="B48" s="162"/>
    </row>
    <row r="49" spans="1:2" customFormat="1" ht="14.25" hidden="1">
      <c r="A49" s="83" t="s">
        <v>96</v>
      </c>
      <c r="B49" s="162"/>
    </row>
    <row r="50" spans="1:2" customFormat="1" ht="14.25" hidden="1">
      <c r="A50" s="83" t="s">
        <v>97</v>
      </c>
      <c r="B50" s="162"/>
    </row>
    <row r="51" spans="1:2" customFormat="1" ht="14.25" hidden="1">
      <c r="A51" s="83" t="s">
        <v>98</v>
      </c>
      <c r="B51" s="162"/>
    </row>
    <row r="52" spans="1:2" customFormat="1" ht="14.25" hidden="1">
      <c r="A52" s="83" t="s">
        <v>99</v>
      </c>
      <c r="B52" s="162"/>
    </row>
    <row r="53" spans="1:2" customFormat="1" ht="14.25" hidden="1">
      <c r="A53" s="83" t="s">
        <v>100</v>
      </c>
      <c r="B53" s="162"/>
    </row>
    <row r="54" spans="1:2" customFormat="1" ht="14.25" hidden="1">
      <c r="A54" s="83" t="s">
        <v>101</v>
      </c>
      <c r="B54" s="162"/>
    </row>
    <row r="55" spans="1:2" customFormat="1" ht="14.25" hidden="1">
      <c r="A55" s="83" t="s">
        <v>102</v>
      </c>
      <c r="B55" s="162"/>
    </row>
    <row r="56" spans="1:2" customFormat="1" ht="14.25" hidden="1">
      <c r="A56" s="83" t="s">
        <v>103</v>
      </c>
      <c r="B56" s="162"/>
    </row>
    <row r="57" spans="1:2" customFormat="1" ht="14.25" hidden="1">
      <c r="A57" s="83" t="s">
        <v>104</v>
      </c>
      <c r="B57" s="162"/>
    </row>
    <row r="58" spans="1:2" customFormat="1" ht="14.25" hidden="1">
      <c r="A58" s="83" t="s">
        <v>105</v>
      </c>
      <c r="B58" s="162"/>
    </row>
    <row r="59" spans="1:2" customFormat="1" ht="14.25" hidden="1">
      <c r="A59" s="83" t="s">
        <v>106</v>
      </c>
      <c r="B59" s="162"/>
    </row>
    <row r="60" spans="1:2" customFormat="1" ht="14.25" hidden="1">
      <c r="A60" s="83" t="s">
        <v>107</v>
      </c>
      <c r="B60" s="162"/>
    </row>
    <row r="61" spans="1:2" customFormat="1" ht="14.25" hidden="1">
      <c r="A61" s="83" t="s">
        <v>108</v>
      </c>
      <c r="B61" s="162"/>
    </row>
    <row r="62" spans="1:2" customFormat="1" ht="14.25" hidden="1">
      <c r="A62" s="83" t="s">
        <v>109</v>
      </c>
      <c r="B62" s="162"/>
    </row>
    <row r="63" spans="1:2" customFormat="1" ht="14.25" hidden="1">
      <c r="A63" s="83" t="s">
        <v>110</v>
      </c>
      <c r="B63" s="162"/>
    </row>
    <row r="64" spans="1:2" customFormat="1" ht="14.25" hidden="1">
      <c r="A64" s="83" t="s">
        <v>111</v>
      </c>
      <c r="B64" s="162"/>
    </row>
    <row r="65" spans="1:2" customFormat="1" ht="14.25" hidden="1">
      <c r="A65" s="83" t="s">
        <v>112</v>
      </c>
      <c r="B65" s="162"/>
    </row>
    <row r="66" spans="1:2" customFormat="1" ht="14.25" hidden="1">
      <c r="A66" s="83" t="s">
        <v>113</v>
      </c>
      <c r="B66" s="162"/>
    </row>
    <row r="67" spans="1:2" customFormat="1" ht="14.25" hidden="1">
      <c r="A67" s="83" t="s">
        <v>114</v>
      </c>
      <c r="B67" s="162"/>
    </row>
    <row r="68" spans="1:2" customFormat="1" ht="14.25" hidden="1">
      <c r="A68" s="83" t="s">
        <v>115</v>
      </c>
      <c r="B68" s="162"/>
    </row>
    <row r="69" spans="1:2" customFormat="1" ht="14.25" hidden="1">
      <c r="A69" s="83" t="s">
        <v>116</v>
      </c>
      <c r="B69" s="162"/>
    </row>
    <row r="70" spans="1:2" customFormat="1" ht="14.25" hidden="1">
      <c r="A70" s="83" t="s">
        <v>117</v>
      </c>
      <c r="B70" s="162"/>
    </row>
    <row r="71" spans="1:2" customFormat="1" ht="14.25" hidden="1">
      <c r="A71" s="83" t="s">
        <v>118</v>
      </c>
      <c r="B71" s="162"/>
    </row>
    <row r="72" spans="1:2" customFormat="1" ht="14.25" hidden="1">
      <c r="A72" s="83" t="s">
        <v>119</v>
      </c>
      <c r="B72" s="162"/>
    </row>
    <row r="73" spans="1:2" customFormat="1" ht="14.25" hidden="1">
      <c r="A73" s="83" t="s">
        <v>120</v>
      </c>
      <c r="B73" s="162"/>
    </row>
    <row r="74" spans="1:2" customFormat="1" ht="14.25" hidden="1">
      <c r="A74" s="83" t="s">
        <v>121</v>
      </c>
      <c r="B74" s="162"/>
    </row>
    <row r="75" spans="1:2" customFormat="1" ht="14.25" hidden="1">
      <c r="A75" s="83" t="s">
        <v>122</v>
      </c>
      <c r="B75" s="162"/>
    </row>
    <row r="76" spans="1:2" customFormat="1" ht="14.25" hidden="1">
      <c r="A76" s="83" t="s">
        <v>123</v>
      </c>
      <c r="B76" s="162"/>
    </row>
    <row r="77" spans="1:2" customFormat="1" ht="14.25" hidden="1">
      <c r="A77" s="83" t="s">
        <v>124</v>
      </c>
      <c r="B77" s="162"/>
    </row>
    <row r="78" spans="1:2" customFormat="1" ht="14.25" hidden="1">
      <c r="A78" s="83" t="s">
        <v>125</v>
      </c>
      <c r="B78" s="162"/>
    </row>
    <row r="79" spans="1:2" customFormat="1" ht="14.25" hidden="1">
      <c r="A79" s="83" t="s">
        <v>126</v>
      </c>
      <c r="B79" s="162"/>
    </row>
    <row r="80" spans="1:2" customFormat="1" ht="14.25" hidden="1">
      <c r="A80" s="83" t="s">
        <v>127</v>
      </c>
      <c r="B80" s="162"/>
    </row>
    <row r="81" spans="1:2" customFormat="1" ht="14.25" hidden="1">
      <c r="A81" s="83" t="s">
        <v>128</v>
      </c>
      <c r="B81" s="162"/>
    </row>
    <row r="82" spans="1:2" customFormat="1" ht="14.25" hidden="1">
      <c r="A82" s="83" t="s">
        <v>129</v>
      </c>
      <c r="B82" s="162"/>
    </row>
    <row r="83" spans="1:2" customFormat="1" ht="14.25" hidden="1">
      <c r="A83" s="83" t="s">
        <v>130</v>
      </c>
      <c r="B83" s="162"/>
    </row>
    <row r="84" spans="1:2" customFormat="1" ht="14.25" hidden="1">
      <c r="A84" s="83" t="s">
        <v>131</v>
      </c>
      <c r="B84" s="162"/>
    </row>
    <row r="85" spans="1:2" customFormat="1" ht="14.25" hidden="1">
      <c r="A85" s="83" t="s">
        <v>132</v>
      </c>
      <c r="B85" s="162"/>
    </row>
    <row r="86" spans="1:2" customFormat="1" ht="14.25" hidden="1">
      <c r="A86" s="83" t="s">
        <v>133</v>
      </c>
      <c r="B86" s="162"/>
    </row>
    <row r="87" spans="1:2" customFormat="1" ht="14.25" hidden="1">
      <c r="A87" s="83" t="s">
        <v>134</v>
      </c>
      <c r="B87" s="162"/>
    </row>
    <row r="88" spans="1:2" customFormat="1" ht="14.25" hidden="1">
      <c r="A88" s="83" t="s">
        <v>135</v>
      </c>
      <c r="B88" s="162"/>
    </row>
    <row r="89" spans="1:2" customFormat="1" ht="14.25" hidden="1">
      <c r="A89" s="83" t="s">
        <v>136</v>
      </c>
      <c r="B89" s="162"/>
    </row>
    <row r="90" spans="1:2" customFormat="1" ht="14.25" hidden="1">
      <c r="A90" s="83" t="s">
        <v>137</v>
      </c>
      <c r="B90" s="162"/>
    </row>
    <row r="91" spans="1:2" customFormat="1" ht="14.25" hidden="1">
      <c r="A91" s="83" t="s">
        <v>138</v>
      </c>
      <c r="B91" s="162"/>
    </row>
    <row r="92" spans="1:2" customFormat="1" ht="14.25" hidden="1">
      <c r="A92" s="83" t="s">
        <v>139</v>
      </c>
      <c r="B92" s="162"/>
    </row>
    <row r="93" spans="1:2" customFormat="1" ht="14.25" hidden="1">
      <c r="A93" s="83" t="s">
        <v>140</v>
      </c>
      <c r="B93" s="162"/>
    </row>
    <row r="94" spans="1:2" customFormat="1" ht="14.25" hidden="1">
      <c r="A94" s="83" t="s">
        <v>141</v>
      </c>
      <c r="B94" s="162"/>
    </row>
    <row r="95" spans="1:2" customFormat="1" ht="14.25" hidden="1">
      <c r="A95" s="83" t="s">
        <v>142</v>
      </c>
      <c r="B95" s="162"/>
    </row>
    <row r="96" spans="1:2" customFormat="1" ht="14.25" hidden="1">
      <c r="A96" s="83" t="s">
        <v>143</v>
      </c>
      <c r="B96" s="162"/>
    </row>
    <row r="97" spans="1:2" customFormat="1" ht="14.25" hidden="1">
      <c r="A97" s="83" t="s">
        <v>144</v>
      </c>
      <c r="B97" s="162"/>
    </row>
    <row r="98" spans="1:2" customFormat="1" ht="14.25" hidden="1">
      <c r="A98" s="83" t="s">
        <v>145</v>
      </c>
      <c r="B98" s="162"/>
    </row>
    <row r="99" spans="1:2" customFormat="1" ht="14.25" hidden="1">
      <c r="A99" s="83" t="s">
        <v>146</v>
      </c>
      <c r="B99" s="162"/>
    </row>
    <row r="100" spans="1:2" customFormat="1" ht="14.25" hidden="1">
      <c r="A100" s="83" t="s">
        <v>147</v>
      </c>
      <c r="B100" s="162"/>
    </row>
    <row r="101" spans="1:2" customFormat="1" ht="14.25" hidden="1">
      <c r="A101" s="83" t="s">
        <v>148</v>
      </c>
      <c r="B101" s="162"/>
    </row>
    <row r="102" spans="1:2" customFormat="1" ht="14.25" hidden="1">
      <c r="A102" s="83" t="s">
        <v>149</v>
      </c>
      <c r="B102" s="162"/>
    </row>
    <row r="103" spans="1:2" customFormat="1" ht="14.25" hidden="1">
      <c r="A103" s="83" t="s">
        <v>150</v>
      </c>
      <c r="B103" s="162"/>
    </row>
    <row r="104" spans="1:2" customFormat="1" ht="14.25" hidden="1">
      <c r="A104" s="83" t="s">
        <v>151</v>
      </c>
      <c r="B104" s="162"/>
    </row>
    <row r="105" spans="1:2" customFormat="1" ht="14.25" hidden="1">
      <c r="A105" s="83" t="s">
        <v>152</v>
      </c>
      <c r="B105" s="162"/>
    </row>
    <row r="106" spans="1:2" customFormat="1" ht="14.25" hidden="1">
      <c r="A106" s="83" t="s">
        <v>153</v>
      </c>
      <c r="B106" s="162"/>
    </row>
    <row r="107" spans="1:2" customFormat="1" ht="14.25" hidden="1">
      <c r="A107" s="83" t="s">
        <v>154</v>
      </c>
      <c r="B107" s="162"/>
    </row>
    <row r="108" spans="1:2" customFormat="1" ht="14.25" hidden="1">
      <c r="A108" s="83" t="s">
        <v>155</v>
      </c>
      <c r="B108" s="162"/>
    </row>
    <row r="109" spans="1:2" customFormat="1" ht="14.25" hidden="1">
      <c r="A109" s="83" t="s">
        <v>156</v>
      </c>
      <c r="B109" s="162"/>
    </row>
    <row r="110" spans="1:2" customFormat="1" ht="14.25" hidden="1">
      <c r="A110" s="83" t="s">
        <v>157</v>
      </c>
      <c r="B110" s="162"/>
    </row>
    <row r="111" spans="1:2" customFormat="1" ht="14.25" hidden="1">
      <c r="A111" s="83" t="s">
        <v>158</v>
      </c>
      <c r="B111" s="162"/>
    </row>
    <row r="112" spans="1:2" customFormat="1" ht="14.25" hidden="1">
      <c r="A112" s="83" t="s">
        <v>159</v>
      </c>
      <c r="B112" s="162"/>
    </row>
    <row r="113" spans="1:2" customFormat="1" ht="14.25" hidden="1">
      <c r="A113" s="83" t="s">
        <v>160</v>
      </c>
      <c r="B113" s="162"/>
    </row>
    <row r="114" spans="1:2" customFormat="1" ht="14.25" hidden="1">
      <c r="A114" s="83" t="s">
        <v>161</v>
      </c>
      <c r="B114" s="162"/>
    </row>
    <row r="115" spans="1:2" customFormat="1" ht="14.25" hidden="1">
      <c r="A115" s="83" t="s">
        <v>162</v>
      </c>
      <c r="B115" s="162"/>
    </row>
    <row r="116" spans="1:2" customFormat="1" ht="14.25" hidden="1">
      <c r="A116" s="83" t="s">
        <v>163</v>
      </c>
      <c r="B116" s="162"/>
    </row>
    <row r="117" spans="1:2" customFormat="1" ht="14.25" hidden="1">
      <c r="A117" s="83" t="s">
        <v>164</v>
      </c>
      <c r="B117" s="162"/>
    </row>
    <row r="118" spans="1:2" customFormat="1" ht="14.25" hidden="1">
      <c r="A118" s="83" t="s">
        <v>165</v>
      </c>
      <c r="B118" s="162"/>
    </row>
    <row r="119" spans="1:2" customFormat="1" ht="14.25" hidden="1">
      <c r="A119" s="83" t="s">
        <v>166</v>
      </c>
      <c r="B119" s="162"/>
    </row>
    <row r="120" spans="1:2" customFormat="1" ht="14.25" hidden="1">
      <c r="A120" s="83" t="s">
        <v>167</v>
      </c>
      <c r="B120" s="162"/>
    </row>
    <row r="121" spans="1:2" customFormat="1" ht="14.25" hidden="1">
      <c r="A121" s="83" t="s">
        <v>168</v>
      </c>
      <c r="B121" s="162"/>
    </row>
    <row r="122" spans="1:2" customFormat="1" ht="14.25" hidden="1">
      <c r="A122" s="83" t="s">
        <v>169</v>
      </c>
      <c r="B122" s="162"/>
    </row>
    <row r="123" spans="1:2" customFormat="1" ht="14.25" hidden="1">
      <c r="A123" s="83" t="s">
        <v>170</v>
      </c>
      <c r="B123" s="162"/>
    </row>
    <row r="124" spans="1:2" customFormat="1" ht="14.25" hidden="1">
      <c r="A124" s="83" t="s">
        <v>171</v>
      </c>
      <c r="B124" s="162"/>
    </row>
    <row r="125" spans="1:2" customFormat="1" ht="14.25" hidden="1">
      <c r="A125" s="83" t="s">
        <v>172</v>
      </c>
      <c r="B125" s="162"/>
    </row>
    <row r="126" spans="1:2" customFormat="1" ht="14.25" hidden="1">
      <c r="A126" s="83" t="s">
        <v>173</v>
      </c>
      <c r="B126" s="162"/>
    </row>
    <row r="127" spans="1:2" customFormat="1" ht="14.25" hidden="1">
      <c r="A127" s="83" t="s">
        <v>174</v>
      </c>
      <c r="B127" s="162"/>
    </row>
    <row r="128" spans="1:2" customFormat="1" ht="14.25" hidden="1">
      <c r="A128" s="83" t="s">
        <v>175</v>
      </c>
      <c r="B128" s="162"/>
    </row>
    <row r="129" spans="1:15" customFormat="1" ht="14.25" hidden="1">
      <c r="A129" s="83" t="s">
        <v>176</v>
      </c>
      <c r="B129" s="162"/>
    </row>
    <row r="130" spans="1:15" customFormat="1" ht="14.25" hidden="1">
      <c r="A130" s="83" t="s">
        <v>177</v>
      </c>
      <c r="B130" s="162"/>
    </row>
    <row r="131" spans="1:15" customFormat="1" ht="14.25" hidden="1">
      <c r="A131" s="83" t="s">
        <v>178</v>
      </c>
      <c r="B131" s="162"/>
    </row>
    <row r="132" spans="1:15" customFormat="1" ht="14.25" hidden="1">
      <c r="A132" s="83" t="s">
        <v>179</v>
      </c>
      <c r="B132" s="162"/>
    </row>
    <row r="133" spans="1:15" customFormat="1" ht="14.25" hidden="1">
      <c r="A133" s="83" t="s">
        <v>180</v>
      </c>
      <c r="B133" s="162"/>
    </row>
    <row r="134" spans="1:15" customFormat="1" ht="14.25" hidden="1">
      <c r="A134" s="83" t="s">
        <v>181</v>
      </c>
      <c r="B134" s="162"/>
    </row>
    <row r="135" spans="1:15" customFormat="1" ht="14.25" hidden="1">
      <c r="A135" s="83" t="s">
        <v>182</v>
      </c>
      <c r="B135" s="162"/>
    </row>
    <row r="136" spans="1:15" customFormat="1" ht="29.25" customHeight="1">
      <c r="A136" s="85"/>
      <c r="B136" s="86" t="s">
        <v>183</v>
      </c>
      <c r="C136" s="86" t="s">
        <v>184</v>
      </c>
      <c r="D136" s="86" t="s">
        <v>185</v>
      </c>
      <c r="E136" s="86" t="s">
        <v>186</v>
      </c>
      <c r="F136" s="86" t="s">
        <v>187</v>
      </c>
      <c r="G136" s="86" t="s">
        <v>188</v>
      </c>
      <c r="J136" s="88" t="s">
        <v>189</v>
      </c>
      <c r="K136" s="88" t="s">
        <v>190</v>
      </c>
      <c r="L136" s="88" t="s">
        <v>191</v>
      </c>
      <c r="M136" s="88" t="s">
        <v>192</v>
      </c>
      <c r="N136" s="88" t="s">
        <v>193</v>
      </c>
      <c r="O136" s="88" t="s">
        <v>194</v>
      </c>
    </row>
    <row r="137" spans="1:15">
      <c r="A137" s="89"/>
      <c r="B137" s="163"/>
      <c r="C137" s="164"/>
      <c r="D137" s="164"/>
      <c r="E137" s="164"/>
      <c r="F137" s="165"/>
      <c r="G137" s="165"/>
      <c r="I137" s="94"/>
      <c r="J137" s="166"/>
      <c r="K137" s="93"/>
    </row>
    <row r="138" spans="1:15" ht="16.5">
      <c r="A138" s="89"/>
      <c r="B138" s="163"/>
      <c r="C138" s="164"/>
      <c r="D138" s="164"/>
      <c r="E138" s="164"/>
      <c r="F138" s="167"/>
      <c r="G138" s="165"/>
      <c r="I138" s="94"/>
      <c r="J138" s="166"/>
      <c r="K138" s="93"/>
    </row>
    <row r="139" spans="1:15" ht="16.5">
      <c r="A139" s="89"/>
      <c r="B139" s="163"/>
      <c r="C139" s="164"/>
      <c r="D139" s="164"/>
      <c r="E139" s="164"/>
      <c r="F139" s="167"/>
      <c r="G139" s="165"/>
      <c r="I139" s="94"/>
      <c r="J139" s="166"/>
      <c r="K139" s="93"/>
    </row>
    <row r="140" spans="1:15" ht="16.5">
      <c r="A140" s="89"/>
      <c r="B140" s="163"/>
      <c r="C140" s="164"/>
      <c r="D140" s="164"/>
      <c r="E140" s="164"/>
      <c r="F140" s="167"/>
      <c r="G140" s="165"/>
      <c r="I140" s="94"/>
      <c r="J140" s="166"/>
      <c r="K140" s="93"/>
    </row>
    <row r="141" spans="1:15" ht="16.5">
      <c r="A141" s="89"/>
      <c r="B141" s="163"/>
      <c r="C141" s="164"/>
      <c r="D141" s="164"/>
      <c r="E141" s="164"/>
      <c r="F141" s="167"/>
      <c r="G141" s="165"/>
      <c r="I141" s="94"/>
      <c r="J141" s="166"/>
      <c r="K141" s="93"/>
    </row>
    <row r="142" spans="1:15" ht="16.5">
      <c r="A142" s="89"/>
      <c r="B142" s="163"/>
      <c r="C142" s="164"/>
      <c r="D142" s="164"/>
      <c r="E142" s="164"/>
      <c r="F142" s="167"/>
      <c r="G142" s="165"/>
      <c r="I142" s="94"/>
      <c r="K142" s="93"/>
    </row>
    <row r="143" spans="1:15" ht="16.5">
      <c r="A143" s="89"/>
      <c r="B143" s="163"/>
      <c r="C143" s="164"/>
      <c r="D143" s="164"/>
      <c r="E143" s="164"/>
      <c r="F143" s="167"/>
      <c r="G143" s="165"/>
      <c r="I143" s="94"/>
      <c r="K143" s="93"/>
    </row>
    <row r="144" spans="1:15" ht="16.5">
      <c r="A144" s="89"/>
      <c r="B144" s="163"/>
      <c r="C144" s="164"/>
      <c r="D144" s="164"/>
      <c r="E144" s="164"/>
      <c r="F144" s="167"/>
      <c r="G144" s="165"/>
      <c r="I144" s="94"/>
      <c r="K144" s="93"/>
    </row>
    <row r="145" spans="1:11" ht="16.5">
      <c r="A145" s="89"/>
      <c r="B145" s="163"/>
      <c r="C145" s="164"/>
      <c r="D145" s="164"/>
      <c r="E145" s="167"/>
      <c r="F145" s="167"/>
      <c r="G145" s="165"/>
      <c r="I145" s="94"/>
      <c r="K145" s="93"/>
    </row>
    <row r="146" spans="1:11" ht="16.5">
      <c r="A146" s="89"/>
      <c r="B146" s="163"/>
      <c r="C146" s="164"/>
      <c r="D146" s="164"/>
      <c r="E146" s="164"/>
      <c r="F146" s="167"/>
      <c r="G146" s="165"/>
      <c r="I146" s="94"/>
      <c r="K146" s="93"/>
    </row>
    <row r="147" spans="1:11" ht="16.5">
      <c r="A147" s="89"/>
      <c r="B147" s="163"/>
      <c r="C147" s="164"/>
      <c r="D147" s="164"/>
      <c r="E147" s="164"/>
      <c r="F147" s="167"/>
      <c r="G147" s="165"/>
      <c r="I147" s="94"/>
      <c r="K147" s="93"/>
    </row>
    <row r="148" spans="1:11" ht="16.5">
      <c r="A148" s="89"/>
      <c r="B148" s="163"/>
      <c r="C148" s="164"/>
      <c r="D148" s="164"/>
      <c r="E148" s="164"/>
      <c r="F148" s="167"/>
      <c r="G148" s="165"/>
      <c r="I148" s="94"/>
      <c r="K148" s="93"/>
    </row>
    <row r="149" spans="1:11" ht="16.5">
      <c r="A149" s="89"/>
      <c r="B149" s="163"/>
      <c r="C149" s="164"/>
      <c r="D149" s="164"/>
      <c r="E149" s="164"/>
      <c r="F149" s="167"/>
      <c r="G149" s="165"/>
      <c r="I149" s="94"/>
      <c r="K149" s="93"/>
    </row>
    <row r="150" spans="1:11" ht="16.5">
      <c r="A150" s="89"/>
      <c r="B150" s="163"/>
      <c r="C150" s="164"/>
      <c r="D150" s="164"/>
      <c r="E150" s="164"/>
      <c r="F150" s="167"/>
      <c r="G150" s="165"/>
      <c r="I150" s="94"/>
      <c r="K150" s="93"/>
    </row>
    <row r="151" spans="1:11" ht="16.5">
      <c r="A151" s="89"/>
      <c r="B151" s="163"/>
      <c r="C151" s="164"/>
      <c r="D151" s="164"/>
      <c r="E151" s="164"/>
      <c r="F151" s="167"/>
      <c r="G151" s="165"/>
      <c r="I151" s="94"/>
      <c r="K151" s="93"/>
    </row>
    <row r="152" spans="1:11" ht="16.5">
      <c r="A152" s="89"/>
      <c r="B152" s="163"/>
      <c r="C152" s="164"/>
      <c r="D152" s="164"/>
      <c r="E152" s="164"/>
      <c r="F152" s="167"/>
      <c r="G152" s="165"/>
      <c r="I152" s="94"/>
      <c r="K152" s="93"/>
    </row>
    <row r="153" spans="1:11" ht="16.5">
      <c r="A153" s="89"/>
      <c r="B153" s="163"/>
      <c r="C153" s="164"/>
      <c r="D153" s="164"/>
      <c r="E153" s="164"/>
      <c r="F153" s="167"/>
      <c r="G153" s="165"/>
      <c r="I153" s="94"/>
      <c r="J153" s="166"/>
      <c r="K153" s="93"/>
    </row>
    <row r="154" spans="1:11">
      <c r="A154" s="89"/>
      <c r="B154" s="163"/>
      <c r="C154" s="164"/>
      <c r="D154" s="164"/>
      <c r="E154" s="164"/>
      <c r="F154" s="165"/>
      <c r="G154" s="165"/>
      <c r="I154" s="94"/>
      <c r="J154" s="166"/>
      <c r="K154" s="93"/>
    </row>
    <row r="155" spans="1:11">
      <c r="A155" s="89"/>
      <c r="B155" s="163"/>
      <c r="C155" s="164"/>
      <c r="D155" s="168"/>
      <c r="E155" s="164"/>
      <c r="F155" s="165"/>
      <c r="G155" s="165"/>
      <c r="I155" s="94"/>
      <c r="J155" s="166"/>
      <c r="K155" s="93"/>
    </row>
    <row r="156" spans="1:11">
      <c r="A156" s="89"/>
      <c r="B156" s="163"/>
      <c r="C156" s="164"/>
      <c r="D156" s="164"/>
      <c r="E156" s="164"/>
      <c r="F156" s="165"/>
      <c r="G156" s="165"/>
      <c r="I156" s="94"/>
      <c r="J156" s="166"/>
      <c r="K156" s="93"/>
    </row>
    <row r="157" spans="1:11">
      <c r="A157" s="89"/>
      <c r="B157" s="163"/>
      <c r="C157" s="164"/>
      <c r="D157" s="168"/>
      <c r="E157" s="164"/>
      <c r="F157" s="165"/>
      <c r="G157" s="165"/>
      <c r="I157" s="94"/>
      <c r="J157" s="166"/>
      <c r="K157" s="93"/>
    </row>
    <row r="158" spans="1:11">
      <c r="A158" s="89"/>
      <c r="B158" s="163"/>
      <c r="C158" s="164"/>
      <c r="D158" s="164"/>
      <c r="E158" s="164"/>
      <c r="F158" s="165"/>
      <c r="G158" s="165"/>
      <c r="I158" s="94"/>
      <c r="J158" s="166"/>
      <c r="K158" s="93"/>
    </row>
    <row r="159" spans="1:11">
      <c r="A159" s="89"/>
      <c r="B159" s="163"/>
      <c r="C159" s="164"/>
      <c r="D159" s="164"/>
      <c r="E159" s="164"/>
      <c r="F159" s="165"/>
      <c r="G159" s="165"/>
      <c r="I159" s="94"/>
      <c r="J159" s="166"/>
      <c r="K159" s="93"/>
    </row>
    <row r="160" spans="1:11">
      <c r="A160" s="89"/>
      <c r="B160" s="163"/>
      <c r="C160" s="164"/>
      <c r="D160" s="164"/>
      <c r="E160" s="164"/>
      <c r="F160" s="165"/>
      <c r="G160" s="165"/>
      <c r="I160" s="94"/>
      <c r="J160" s="166"/>
      <c r="K160" s="93"/>
    </row>
    <row r="161" spans="1:11">
      <c r="A161" s="89"/>
      <c r="B161" s="163"/>
      <c r="C161" s="164"/>
      <c r="D161" s="164"/>
      <c r="E161" s="164"/>
      <c r="F161" s="165"/>
      <c r="G161" s="165"/>
      <c r="I161" s="94"/>
      <c r="J161" s="166"/>
      <c r="K161" s="93"/>
    </row>
    <row r="162" spans="1:11">
      <c r="A162" s="89"/>
      <c r="B162" s="163"/>
      <c r="C162" s="164"/>
      <c r="D162" s="164"/>
      <c r="E162" s="164"/>
      <c r="F162" s="165"/>
      <c r="G162" s="165"/>
      <c r="I162" s="94"/>
      <c r="J162" s="166"/>
      <c r="K162" s="93"/>
    </row>
    <row r="163" spans="1:11">
      <c r="A163" s="89"/>
      <c r="B163" s="163"/>
      <c r="C163" s="164"/>
      <c r="D163" s="164"/>
      <c r="E163" s="164"/>
      <c r="F163" s="165"/>
      <c r="G163" s="165"/>
      <c r="I163" s="94"/>
      <c r="J163" s="166"/>
      <c r="K163" s="93"/>
    </row>
    <row r="164" spans="1:11">
      <c r="A164" s="89"/>
      <c r="B164" s="163"/>
      <c r="C164" s="164"/>
      <c r="D164" s="164"/>
      <c r="E164" s="164"/>
      <c r="F164" s="165"/>
      <c r="G164" s="165"/>
      <c r="I164" s="94"/>
      <c r="J164" s="166"/>
      <c r="K164" s="93"/>
    </row>
    <row r="165" spans="1:11">
      <c r="A165" s="89"/>
      <c r="B165" s="163"/>
      <c r="C165" s="164"/>
      <c r="D165" s="164"/>
      <c r="E165" s="164"/>
      <c r="F165" s="165"/>
      <c r="G165" s="165"/>
      <c r="I165" s="94"/>
      <c r="J165" s="166"/>
      <c r="K165" s="93"/>
    </row>
    <row r="166" spans="1:11">
      <c r="A166" s="89"/>
      <c r="B166" s="163"/>
      <c r="C166" s="164"/>
      <c r="D166" s="164"/>
      <c r="E166" s="164"/>
      <c r="F166" s="165"/>
      <c r="G166" s="165"/>
      <c r="I166" s="94"/>
      <c r="J166" s="166"/>
      <c r="K166" s="93"/>
    </row>
    <row r="167" spans="1:11">
      <c r="A167" s="89"/>
      <c r="B167" s="163"/>
      <c r="C167" s="164"/>
      <c r="D167" s="164"/>
      <c r="E167" s="164"/>
      <c r="F167" s="165"/>
      <c r="G167" s="165"/>
      <c r="I167" s="94"/>
      <c r="J167" s="166"/>
      <c r="K167" s="93"/>
    </row>
    <row r="168" spans="1:11">
      <c r="A168" s="89"/>
      <c r="B168" s="163"/>
      <c r="C168" s="164"/>
      <c r="D168" s="164"/>
      <c r="E168" s="164"/>
      <c r="F168" s="165"/>
      <c r="G168" s="165"/>
      <c r="I168" s="94"/>
      <c r="J168" s="166"/>
      <c r="K168" s="93"/>
    </row>
    <row r="169" spans="1:11">
      <c r="A169" s="89"/>
      <c r="B169" s="163"/>
      <c r="C169" s="164"/>
      <c r="D169" s="164"/>
      <c r="E169" s="164"/>
      <c r="F169" s="165"/>
      <c r="G169" s="165"/>
      <c r="I169" s="94"/>
      <c r="J169" s="166"/>
      <c r="K169" s="93"/>
    </row>
    <row r="170" spans="1:11">
      <c r="A170" s="89"/>
      <c r="B170" s="163"/>
      <c r="C170" s="164"/>
      <c r="D170" s="168"/>
      <c r="E170" s="164"/>
      <c r="F170" s="165"/>
      <c r="G170" s="165"/>
      <c r="I170" s="94"/>
      <c r="J170" s="166"/>
      <c r="K170" s="93"/>
    </row>
    <row r="171" spans="1:11">
      <c r="A171" s="89"/>
      <c r="B171" s="163"/>
      <c r="C171" s="164"/>
      <c r="D171" s="164"/>
      <c r="E171" s="164"/>
      <c r="F171" s="165"/>
      <c r="G171" s="165"/>
      <c r="I171" s="94"/>
      <c r="J171" s="166"/>
      <c r="K171" s="93"/>
    </row>
    <row r="172" spans="1:11">
      <c r="A172" s="89"/>
      <c r="B172" s="163"/>
      <c r="C172" s="164"/>
      <c r="D172" s="164"/>
      <c r="E172" s="164"/>
      <c r="F172" s="165"/>
      <c r="G172" s="165"/>
      <c r="I172" s="94"/>
      <c r="J172" s="166"/>
      <c r="K172" s="93"/>
    </row>
    <row r="173" spans="1:11">
      <c r="A173" s="89"/>
      <c r="B173" s="163"/>
      <c r="C173" s="164"/>
      <c r="D173" s="164"/>
      <c r="E173" s="164"/>
      <c r="F173" s="165"/>
      <c r="G173" s="165"/>
      <c r="I173" s="94"/>
      <c r="J173" s="166"/>
      <c r="K173" s="93"/>
    </row>
    <row r="174" spans="1:11">
      <c r="A174" s="89"/>
      <c r="B174" s="163"/>
      <c r="C174" s="164"/>
      <c r="D174" s="168"/>
      <c r="E174" s="164"/>
      <c r="F174" s="165"/>
      <c r="G174" s="165"/>
      <c r="I174" s="94"/>
      <c r="J174" s="166"/>
      <c r="K174" s="93"/>
    </row>
    <row r="175" spans="1:11">
      <c r="A175" s="89"/>
      <c r="B175" s="163"/>
      <c r="C175" s="164"/>
      <c r="D175" s="164"/>
      <c r="E175" s="164"/>
      <c r="F175" s="165"/>
      <c r="G175" s="165"/>
      <c r="I175" s="94"/>
      <c r="J175" s="166"/>
      <c r="K175" s="93"/>
    </row>
    <row r="176" spans="1:11">
      <c r="A176" s="89"/>
      <c r="B176" s="163"/>
      <c r="C176" s="164"/>
      <c r="D176" s="164"/>
      <c r="E176" s="164"/>
      <c r="F176" s="165"/>
      <c r="G176" s="165"/>
      <c r="I176" s="94"/>
      <c r="J176" s="166"/>
      <c r="K176" s="93"/>
    </row>
    <row r="177" spans="1:11">
      <c r="A177" s="89"/>
      <c r="B177" s="163"/>
      <c r="C177" s="164"/>
      <c r="D177" s="164"/>
      <c r="E177" s="164"/>
      <c r="F177" s="165"/>
      <c r="G177" s="165"/>
      <c r="I177" s="94"/>
      <c r="J177" s="166"/>
      <c r="K177" s="93"/>
    </row>
    <row r="178" spans="1:11">
      <c r="A178" s="89"/>
      <c r="B178" s="169"/>
      <c r="C178" s="164"/>
      <c r="D178" s="164"/>
      <c r="E178" s="164"/>
      <c r="F178" s="165"/>
      <c r="G178" s="165"/>
      <c r="I178" s="94"/>
      <c r="J178" s="166"/>
      <c r="K178" s="93"/>
    </row>
    <row r="179" spans="1:11">
      <c r="A179" s="89"/>
      <c r="B179" s="169"/>
      <c r="C179" s="164"/>
      <c r="D179" s="164"/>
      <c r="E179" s="164"/>
      <c r="F179" s="165"/>
      <c r="G179" s="165"/>
      <c r="I179" s="94"/>
      <c r="J179" s="166"/>
      <c r="K179" s="93"/>
    </row>
    <row r="180" spans="1:11">
      <c r="A180" s="89"/>
      <c r="B180" s="169"/>
      <c r="C180" s="164"/>
      <c r="D180" s="164"/>
      <c r="E180" s="164"/>
      <c r="F180" s="165"/>
      <c r="G180" s="165"/>
      <c r="I180" s="94"/>
      <c r="J180" s="166"/>
      <c r="K180" s="93"/>
    </row>
    <row r="181" spans="1:11">
      <c r="A181" s="89"/>
      <c r="B181" s="169"/>
      <c r="C181" s="164"/>
      <c r="D181" s="164"/>
      <c r="E181" s="164"/>
      <c r="F181" s="165"/>
      <c r="G181" s="165"/>
      <c r="I181" s="94"/>
      <c r="J181" s="166"/>
      <c r="K181" s="93"/>
    </row>
    <row r="182" spans="1:11">
      <c r="A182" s="89"/>
      <c r="B182" s="169"/>
      <c r="C182" s="164"/>
      <c r="D182" s="164"/>
      <c r="E182" s="164"/>
      <c r="F182" s="165"/>
      <c r="G182" s="165"/>
      <c r="I182" s="94"/>
      <c r="J182" s="166"/>
      <c r="K182" s="93"/>
    </row>
    <row r="183" spans="1:11">
      <c r="A183" s="89"/>
      <c r="B183" s="169"/>
      <c r="C183" s="164"/>
      <c r="D183" s="164"/>
      <c r="E183" s="164"/>
      <c r="F183" s="165"/>
      <c r="G183" s="165"/>
      <c r="I183" s="94"/>
      <c r="J183" s="166"/>
      <c r="K183" s="93"/>
    </row>
    <row r="184" spans="1:11">
      <c r="A184" s="89"/>
      <c r="B184" s="169"/>
      <c r="C184" s="164"/>
      <c r="D184" s="164"/>
      <c r="E184" s="164"/>
      <c r="F184" s="165"/>
      <c r="G184" s="165"/>
      <c r="I184" s="94"/>
      <c r="J184" s="166"/>
      <c r="K184" s="93"/>
    </row>
    <row r="185" spans="1:11">
      <c r="A185" s="89"/>
      <c r="B185" s="169"/>
      <c r="C185" s="164"/>
      <c r="D185" s="164"/>
      <c r="E185" s="164"/>
      <c r="F185" s="165"/>
      <c r="G185" s="165"/>
      <c r="I185" s="94"/>
      <c r="J185" s="166"/>
      <c r="K185" s="93"/>
    </row>
    <row r="186" spans="1:11">
      <c r="A186" s="89"/>
      <c r="B186" s="169"/>
      <c r="C186" s="164"/>
      <c r="D186" s="164"/>
      <c r="E186" s="164"/>
      <c r="F186" s="165"/>
      <c r="G186" s="165"/>
      <c r="I186" s="94"/>
      <c r="J186" s="166"/>
      <c r="K186" s="93"/>
    </row>
    <row r="187" spans="1:11">
      <c r="A187" s="89"/>
      <c r="B187" s="169"/>
      <c r="C187" s="164"/>
      <c r="D187" s="164"/>
      <c r="E187" s="164"/>
      <c r="F187" s="165"/>
      <c r="G187" s="165"/>
      <c r="I187" s="94"/>
      <c r="J187" s="166"/>
      <c r="K187" s="93"/>
    </row>
    <row r="188" spans="1:11">
      <c r="A188" s="89"/>
      <c r="B188" s="169"/>
      <c r="C188" s="164"/>
      <c r="D188" s="164"/>
      <c r="E188" s="164"/>
      <c r="F188" s="165"/>
      <c r="G188" s="165"/>
      <c r="I188" s="94"/>
      <c r="J188" s="166"/>
      <c r="K188" s="93"/>
    </row>
    <row r="189" spans="1:11">
      <c r="A189" s="89"/>
      <c r="B189" s="169"/>
      <c r="C189" s="164"/>
      <c r="D189" s="164"/>
      <c r="E189" s="164"/>
      <c r="F189" s="165"/>
      <c r="G189" s="165"/>
      <c r="I189" s="94"/>
      <c r="J189" s="166"/>
      <c r="K189" s="93"/>
    </row>
    <row r="190" spans="1:11">
      <c r="A190" s="89"/>
      <c r="B190" s="169"/>
      <c r="C190" s="164"/>
      <c r="D190" s="164"/>
      <c r="E190" s="164"/>
      <c r="F190" s="165"/>
      <c r="G190" s="165"/>
      <c r="I190" s="94"/>
      <c r="J190" s="166"/>
      <c r="K190" s="93"/>
    </row>
    <row r="191" spans="1:11">
      <c r="A191" s="89"/>
      <c r="B191" s="169"/>
      <c r="C191" s="164"/>
      <c r="D191" s="164"/>
      <c r="E191" s="164"/>
      <c r="F191" s="165"/>
      <c r="G191" s="165"/>
      <c r="I191" s="94"/>
      <c r="J191" s="166"/>
      <c r="K191" s="93"/>
    </row>
    <row r="192" spans="1:11">
      <c r="A192" s="89"/>
      <c r="B192" s="169"/>
      <c r="C192" s="91"/>
      <c r="D192" s="91"/>
      <c r="E192" s="91"/>
      <c r="I192" s="94"/>
      <c r="J192" s="166"/>
      <c r="K192" s="93"/>
    </row>
    <row r="193" spans="1:11">
      <c r="A193" s="89"/>
      <c r="B193" s="169"/>
      <c r="C193" s="91"/>
      <c r="D193" s="91"/>
      <c r="E193" s="91"/>
      <c r="I193" s="94"/>
      <c r="J193" s="166"/>
      <c r="K193" s="93"/>
    </row>
    <row r="194" spans="1:11">
      <c r="A194" s="89"/>
      <c r="B194" s="169"/>
      <c r="C194" s="91"/>
      <c r="D194" s="91"/>
      <c r="E194" s="91"/>
      <c r="I194" s="94"/>
      <c r="J194" s="166"/>
      <c r="K194" s="93"/>
    </row>
    <row r="195" spans="1:11">
      <c r="A195" s="89"/>
      <c r="B195" s="169"/>
      <c r="C195" s="91"/>
      <c r="D195" s="91"/>
      <c r="E195" s="91"/>
      <c r="I195" s="94"/>
      <c r="J195" s="166"/>
      <c r="K195" s="93"/>
    </row>
    <row r="196" spans="1:11">
      <c r="A196" s="89"/>
      <c r="B196" s="169"/>
      <c r="C196" s="91"/>
      <c r="D196" s="91"/>
      <c r="E196" s="91"/>
      <c r="I196" s="94"/>
      <c r="J196" s="166"/>
      <c r="K196" s="93"/>
    </row>
    <row r="197" spans="1:11">
      <c r="A197" s="89"/>
      <c r="B197" s="169"/>
      <c r="C197" s="91"/>
      <c r="D197" s="91"/>
      <c r="E197" s="91"/>
      <c r="I197" s="94"/>
      <c r="J197" s="166"/>
      <c r="K197" s="93"/>
    </row>
    <row r="198" spans="1:11">
      <c r="A198" s="89"/>
      <c r="B198" s="169"/>
      <c r="C198" s="91"/>
      <c r="D198" s="91"/>
      <c r="E198" s="91"/>
      <c r="I198" s="94"/>
      <c r="J198" s="166"/>
      <c r="K198" s="93"/>
    </row>
    <row r="199" spans="1:11">
      <c r="A199" s="89"/>
      <c r="B199" s="169"/>
      <c r="C199" s="91"/>
      <c r="D199" s="91"/>
      <c r="E199" s="91"/>
      <c r="I199" s="94"/>
      <c r="J199" s="166"/>
      <c r="K199" s="93"/>
    </row>
    <row r="200" spans="1:11">
      <c r="A200" s="89"/>
      <c r="B200" s="169"/>
      <c r="C200" s="91"/>
      <c r="D200" s="91"/>
      <c r="E200" s="91"/>
      <c r="I200" s="94"/>
      <c r="J200" s="166"/>
      <c r="K200" s="93"/>
    </row>
    <row r="201" spans="1:11">
      <c r="A201" s="89"/>
      <c r="B201" s="169"/>
      <c r="C201" s="91"/>
      <c r="D201" s="91"/>
      <c r="E201" s="91"/>
      <c r="I201" s="94"/>
      <c r="J201" s="166"/>
      <c r="K201" s="93"/>
    </row>
    <row r="202" spans="1:11">
      <c r="A202" s="89"/>
      <c r="B202" s="169"/>
      <c r="C202" s="91"/>
      <c r="D202" s="91"/>
      <c r="E202" s="91"/>
      <c r="I202" s="94"/>
      <c r="J202" s="166"/>
      <c r="K202" s="93"/>
    </row>
    <row r="203" spans="1:11">
      <c r="A203" s="89"/>
      <c r="B203" s="169"/>
      <c r="C203" s="91"/>
      <c r="D203" s="91"/>
      <c r="E203" s="91"/>
      <c r="I203" s="94"/>
      <c r="J203" s="166"/>
      <c r="K203" s="93"/>
    </row>
    <row r="204" spans="1:11">
      <c r="A204" s="89"/>
      <c r="B204" s="169"/>
      <c r="C204" s="91"/>
      <c r="D204" s="91"/>
      <c r="E204" s="91"/>
      <c r="I204" s="94"/>
      <c r="J204" s="166"/>
      <c r="K204" s="93"/>
    </row>
    <row r="205" spans="1:11">
      <c r="A205" s="89"/>
      <c r="B205" s="169"/>
      <c r="C205" s="91"/>
      <c r="D205" s="91"/>
      <c r="E205" s="91"/>
      <c r="I205" s="94"/>
      <c r="J205" s="166"/>
      <c r="K205" s="93"/>
    </row>
    <row r="206" spans="1:11">
      <c r="A206" s="89"/>
      <c r="B206" s="169"/>
      <c r="C206" s="91"/>
      <c r="D206" s="91"/>
      <c r="E206" s="91"/>
      <c r="I206" s="94"/>
      <c r="J206" s="166"/>
      <c r="K206" s="93"/>
    </row>
    <row r="207" spans="1:11">
      <c r="A207" s="89"/>
      <c r="B207" s="169"/>
      <c r="C207" s="91"/>
      <c r="D207" s="91"/>
      <c r="E207" s="91"/>
      <c r="I207" s="94"/>
      <c r="J207" s="166"/>
      <c r="K207" s="93"/>
    </row>
    <row r="208" spans="1:11">
      <c r="A208" s="89"/>
      <c r="B208" s="169"/>
      <c r="C208" s="91"/>
      <c r="D208" s="91"/>
      <c r="E208" s="91"/>
      <c r="I208" s="94"/>
      <c r="J208" s="166"/>
      <c r="K208" s="93"/>
    </row>
    <row r="209" spans="1:11">
      <c r="A209" s="89"/>
      <c r="B209" s="169"/>
      <c r="C209" s="91"/>
      <c r="D209" s="91"/>
      <c r="E209" s="91"/>
      <c r="I209" s="94"/>
      <c r="J209" s="166"/>
      <c r="K209" s="93"/>
    </row>
    <row r="210" spans="1:11">
      <c r="A210" s="89"/>
      <c r="B210" s="169"/>
      <c r="C210" s="91"/>
      <c r="D210" s="91"/>
      <c r="E210" s="91"/>
      <c r="I210" s="94"/>
      <c r="J210" s="166"/>
      <c r="K210" s="93"/>
    </row>
    <row r="211" spans="1:11">
      <c r="A211" s="89"/>
      <c r="B211" s="169"/>
      <c r="C211" s="91"/>
      <c r="D211" s="91"/>
      <c r="E211" s="91"/>
      <c r="I211" s="94"/>
      <c r="J211" s="166"/>
      <c r="K211" s="93"/>
    </row>
    <row r="212" spans="1:11">
      <c r="A212" s="89"/>
      <c r="B212" s="169"/>
      <c r="C212" s="91"/>
      <c r="D212" s="91"/>
      <c r="E212" s="91"/>
      <c r="I212" s="94"/>
      <c r="J212" s="166"/>
      <c r="K212" s="93"/>
    </row>
    <row r="213" spans="1:11">
      <c r="A213" s="89"/>
      <c r="B213" s="169"/>
      <c r="C213" s="91"/>
      <c r="D213" s="91"/>
      <c r="E213" s="91"/>
      <c r="I213" s="94"/>
      <c r="J213" s="166"/>
      <c r="K213" s="93"/>
    </row>
    <row r="214" spans="1:11">
      <c r="A214" s="89"/>
      <c r="B214" s="169"/>
      <c r="C214" s="91"/>
      <c r="D214" s="91"/>
      <c r="E214" s="91"/>
      <c r="I214" s="94"/>
      <c r="J214" s="166"/>
      <c r="K214" s="93"/>
    </row>
    <row r="215" spans="1:11">
      <c r="A215" s="89"/>
      <c r="B215" s="169"/>
      <c r="C215" s="91"/>
      <c r="D215" s="91"/>
      <c r="E215" s="91"/>
      <c r="I215" s="94"/>
      <c r="J215" s="166"/>
      <c r="K215" s="93"/>
    </row>
    <row r="216" spans="1:11">
      <c r="A216" s="89"/>
      <c r="B216" s="169"/>
      <c r="C216" s="91"/>
      <c r="D216" s="91"/>
      <c r="E216" s="91"/>
      <c r="I216" s="94"/>
      <c r="J216" s="166"/>
      <c r="K216" s="93"/>
    </row>
    <row r="217" spans="1:11">
      <c r="A217" s="89"/>
      <c r="B217" s="169"/>
      <c r="C217" s="91"/>
      <c r="D217" s="91"/>
      <c r="E217" s="91"/>
      <c r="I217" s="94"/>
      <c r="J217" s="166"/>
      <c r="K217" s="93"/>
    </row>
    <row r="218" spans="1:11">
      <c r="A218" s="89"/>
      <c r="B218" s="169"/>
      <c r="C218" s="91"/>
      <c r="D218" s="91"/>
      <c r="E218" s="91"/>
      <c r="I218" s="94"/>
      <c r="J218" s="166"/>
      <c r="K218" s="93"/>
    </row>
    <row r="219" spans="1:11">
      <c r="A219" s="89"/>
      <c r="B219" s="169"/>
      <c r="C219" s="91"/>
      <c r="D219" s="91"/>
      <c r="E219" s="91"/>
      <c r="I219" s="94"/>
      <c r="J219" s="166"/>
      <c r="K219" s="93"/>
    </row>
    <row r="220" spans="1:11">
      <c r="A220" s="89"/>
      <c r="B220" s="169"/>
      <c r="C220" s="91"/>
      <c r="D220" s="91"/>
      <c r="E220" s="91"/>
      <c r="I220" s="94"/>
      <c r="J220" s="166"/>
      <c r="K220" s="93"/>
    </row>
    <row r="221" spans="1:11">
      <c r="A221" s="89"/>
      <c r="B221" s="169"/>
      <c r="C221" s="91"/>
      <c r="D221" s="91"/>
      <c r="E221" s="91"/>
      <c r="I221" s="94"/>
      <c r="J221" s="166"/>
      <c r="K221" s="93"/>
    </row>
    <row r="222" spans="1:11">
      <c r="A222" s="89"/>
      <c r="B222" s="169"/>
      <c r="C222" s="91"/>
      <c r="D222" s="91"/>
      <c r="E222" s="91"/>
      <c r="I222" s="94"/>
      <c r="J222" s="166"/>
      <c r="K222" s="93"/>
    </row>
    <row r="223" spans="1:11">
      <c r="A223" s="89"/>
      <c r="B223" s="169"/>
      <c r="C223" s="91"/>
      <c r="D223" s="91"/>
      <c r="E223" s="91"/>
      <c r="I223" s="94"/>
      <c r="J223" s="166"/>
      <c r="K223" s="93"/>
    </row>
    <row r="224" spans="1:11">
      <c r="A224" s="89"/>
      <c r="B224" s="169"/>
      <c r="C224" s="91"/>
      <c r="D224" s="91"/>
      <c r="E224" s="91"/>
      <c r="I224" s="94"/>
      <c r="J224" s="166"/>
      <c r="K224" s="93"/>
    </row>
    <row r="225" spans="1:11">
      <c r="A225" s="89"/>
      <c r="B225" s="169"/>
      <c r="C225" s="91"/>
      <c r="D225" s="91"/>
      <c r="E225" s="91"/>
      <c r="I225" s="94"/>
      <c r="J225" s="166"/>
      <c r="K225" s="93"/>
    </row>
    <row r="226" spans="1:11">
      <c r="A226" s="89"/>
      <c r="B226" s="169"/>
      <c r="C226" s="91"/>
      <c r="D226" s="91"/>
      <c r="E226" s="91"/>
      <c r="I226" s="94"/>
      <c r="J226" s="166"/>
      <c r="K226" s="93"/>
    </row>
    <row r="227" spans="1:11">
      <c r="A227" s="89"/>
      <c r="B227" s="169"/>
      <c r="C227" s="91"/>
      <c r="D227" s="91"/>
      <c r="E227" s="91"/>
      <c r="I227" s="94"/>
      <c r="J227" s="166"/>
      <c r="K227" s="93"/>
    </row>
    <row r="228" spans="1:11">
      <c r="A228" s="89"/>
      <c r="B228" s="169"/>
      <c r="C228" s="91"/>
      <c r="D228" s="91"/>
      <c r="E228" s="91"/>
      <c r="I228" s="94"/>
      <c r="J228" s="166"/>
      <c r="K228" s="93"/>
    </row>
    <row r="229" spans="1:11">
      <c r="A229" s="89"/>
      <c r="B229" s="169"/>
      <c r="C229" s="91"/>
      <c r="D229" s="91"/>
      <c r="E229" s="91"/>
      <c r="I229" s="94"/>
      <c r="J229" s="166"/>
      <c r="K229" s="93"/>
    </row>
    <row r="230" spans="1:11">
      <c r="A230" s="89"/>
      <c r="B230" s="169"/>
      <c r="C230" s="91"/>
      <c r="D230" s="91"/>
      <c r="E230" s="91"/>
      <c r="I230" s="94"/>
      <c r="J230" s="166"/>
      <c r="K230" s="93"/>
    </row>
    <row r="231" spans="1:11">
      <c r="A231" s="89"/>
      <c r="B231" s="169"/>
      <c r="C231" s="91"/>
      <c r="D231" s="91"/>
      <c r="E231" s="91"/>
      <c r="I231" s="94"/>
      <c r="J231" s="166"/>
      <c r="K231" s="93"/>
    </row>
    <row r="232" spans="1:11">
      <c r="A232" s="89"/>
      <c r="B232" s="169"/>
      <c r="C232" s="91"/>
      <c r="D232" s="91"/>
      <c r="E232" s="91"/>
      <c r="I232" s="94"/>
      <c r="J232" s="166"/>
      <c r="K232" s="93"/>
    </row>
    <row r="233" spans="1:11">
      <c r="A233" s="89"/>
      <c r="B233" s="169"/>
      <c r="C233" s="91"/>
      <c r="D233" s="91"/>
      <c r="E233" s="91"/>
      <c r="I233" s="94"/>
      <c r="J233" s="166"/>
      <c r="K233" s="93"/>
    </row>
    <row r="234" spans="1:11">
      <c r="A234" s="89"/>
      <c r="B234" s="169"/>
      <c r="C234" s="91"/>
      <c r="D234" s="91"/>
      <c r="E234" s="91"/>
      <c r="I234" s="94"/>
      <c r="J234" s="166"/>
      <c r="K234" s="93"/>
    </row>
    <row r="235" spans="1:11">
      <c r="A235" s="89"/>
      <c r="B235" s="169"/>
      <c r="C235" s="91"/>
      <c r="D235" s="91"/>
      <c r="E235" s="91"/>
      <c r="I235" s="94"/>
      <c r="J235" s="166"/>
      <c r="K235" s="93"/>
    </row>
    <row r="236" spans="1:11">
      <c r="A236" s="89"/>
      <c r="B236" s="169"/>
      <c r="C236" s="91"/>
      <c r="D236" s="91"/>
      <c r="E236" s="91"/>
      <c r="I236" s="94"/>
      <c r="J236" s="166"/>
      <c r="K236" s="93"/>
    </row>
    <row r="237" spans="1:11">
      <c r="A237" s="89"/>
      <c r="B237" s="169"/>
      <c r="C237" s="91"/>
      <c r="D237" s="91"/>
      <c r="E237" s="91"/>
      <c r="I237" s="94"/>
      <c r="J237" s="166"/>
      <c r="K237" s="93"/>
    </row>
    <row r="238" spans="1:11">
      <c r="A238" s="89"/>
      <c r="B238" s="169"/>
      <c r="C238" s="91"/>
      <c r="D238" s="91"/>
      <c r="E238" s="91"/>
      <c r="I238" s="94"/>
      <c r="J238" s="166"/>
      <c r="K238" s="93"/>
    </row>
    <row r="239" spans="1:11">
      <c r="A239" s="89"/>
      <c r="B239" s="169"/>
      <c r="C239" s="91"/>
      <c r="D239" s="91"/>
      <c r="E239" s="91"/>
      <c r="I239" s="94"/>
      <c r="J239" s="166"/>
      <c r="K239" s="93"/>
    </row>
    <row r="240" spans="1:11">
      <c r="A240" s="89"/>
      <c r="B240" s="169"/>
      <c r="C240" s="91"/>
      <c r="D240" s="91"/>
      <c r="E240" s="91"/>
      <c r="I240" s="94"/>
      <c r="J240" s="166"/>
      <c r="K240" s="93"/>
    </row>
    <row r="241" spans="1:11">
      <c r="A241" s="89"/>
      <c r="B241" s="169"/>
      <c r="C241" s="91"/>
      <c r="D241" s="91"/>
      <c r="E241" s="91"/>
      <c r="I241" s="94"/>
      <c r="J241" s="166"/>
      <c r="K241" s="93"/>
    </row>
    <row r="242" spans="1:11">
      <c r="A242" s="89"/>
      <c r="B242" s="169"/>
      <c r="C242" s="91"/>
      <c r="D242" s="91"/>
      <c r="E242" s="91"/>
      <c r="I242" s="94"/>
      <c r="J242" s="166"/>
      <c r="K242" s="93"/>
    </row>
    <row r="243" spans="1:11">
      <c r="A243" s="89"/>
      <c r="B243" s="169"/>
      <c r="C243" s="91"/>
      <c r="D243" s="91"/>
      <c r="E243" s="91"/>
      <c r="I243" s="94"/>
      <c r="J243" s="166"/>
      <c r="K243" s="93"/>
    </row>
    <row r="244" spans="1:11">
      <c r="A244" s="89"/>
      <c r="B244" s="169"/>
      <c r="C244" s="91"/>
      <c r="D244" s="91"/>
      <c r="E244" s="91"/>
      <c r="I244" s="94"/>
      <c r="J244" s="166"/>
      <c r="K244" s="93"/>
    </row>
    <row r="245" spans="1:11">
      <c r="A245" s="89"/>
      <c r="B245" s="169"/>
      <c r="C245" s="91"/>
      <c r="D245" s="91"/>
      <c r="E245" s="91"/>
      <c r="I245" s="94"/>
      <c r="J245" s="166"/>
      <c r="K245" s="93"/>
    </row>
    <row r="246" spans="1:11">
      <c r="A246" s="89"/>
      <c r="B246" s="169"/>
      <c r="C246" s="91"/>
      <c r="D246" s="91"/>
      <c r="E246" s="91"/>
      <c r="I246" s="94"/>
      <c r="J246" s="166"/>
      <c r="K246" s="93"/>
    </row>
    <row r="247" spans="1:11">
      <c r="A247" s="89"/>
      <c r="B247" s="169"/>
      <c r="C247" s="91"/>
      <c r="D247" s="91"/>
      <c r="E247" s="91"/>
      <c r="I247" s="94"/>
      <c r="J247" s="166"/>
      <c r="K247" s="93"/>
    </row>
    <row r="248" spans="1:11">
      <c r="A248" s="89"/>
      <c r="B248" s="169"/>
      <c r="C248" s="91"/>
      <c r="D248" s="91"/>
      <c r="E248" s="91"/>
      <c r="I248" s="94"/>
      <c r="J248" s="166"/>
      <c r="K248" s="93"/>
    </row>
    <row r="249" spans="1:11">
      <c r="A249" s="89"/>
      <c r="B249" s="169"/>
      <c r="C249" s="91"/>
      <c r="D249" s="91"/>
      <c r="E249" s="91"/>
      <c r="I249" s="94"/>
      <c r="J249" s="166"/>
      <c r="K249" s="93"/>
    </row>
    <row r="250" spans="1:11">
      <c r="A250" s="89"/>
      <c r="B250" s="169"/>
      <c r="C250" s="91"/>
      <c r="D250" s="91"/>
      <c r="E250" s="91"/>
      <c r="I250" s="94"/>
      <c r="J250" s="166"/>
      <c r="K250" s="93"/>
    </row>
    <row r="251" spans="1:11">
      <c r="A251" s="89"/>
      <c r="B251" s="169"/>
      <c r="C251" s="91"/>
      <c r="D251" s="91"/>
      <c r="E251" s="91"/>
      <c r="I251" s="94"/>
      <c r="J251" s="166"/>
      <c r="K251" s="93"/>
    </row>
    <row r="252" spans="1:11">
      <c r="A252" s="89"/>
      <c r="B252" s="169"/>
      <c r="C252" s="91"/>
      <c r="D252" s="91"/>
      <c r="E252" s="91"/>
      <c r="I252" s="94"/>
      <c r="J252" s="166"/>
      <c r="K252" s="93"/>
    </row>
    <row r="253" spans="1:11">
      <c r="A253" s="89"/>
      <c r="B253" s="169"/>
      <c r="C253" s="91"/>
      <c r="D253" s="91"/>
      <c r="E253" s="91"/>
      <c r="I253" s="94"/>
      <c r="J253" s="166"/>
      <c r="K253" s="93"/>
    </row>
    <row r="254" spans="1:11">
      <c r="A254" s="89"/>
      <c r="B254" s="169"/>
      <c r="C254" s="91"/>
      <c r="D254" s="91"/>
      <c r="E254" s="91"/>
      <c r="I254" s="94"/>
      <c r="J254" s="166"/>
      <c r="K254" s="93"/>
    </row>
    <row r="255" spans="1:11">
      <c r="A255" s="89"/>
      <c r="B255" s="169"/>
      <c r="C255" s="91"/>
      <c r="D255" s="91"/>
      <c r="E255" s="91"/>
      <c r="I255" s="94"/>
      <c r="J255" s="166"/>
      <c r="K255" s="93"/>
    </row>
    <row r="256" spans="1:11">
      <c r="A256" s="89"/>
      <c r="B256" s="169"/>
      <c r="C256" s="91"/>
      <c r="D256" s="91"/>
      <c r="E256" s="91"/>
      <c r="I256" s="94"/>
      <c r="J256" s="166"/>
      <c r="K256" s="93"/>
    </row>
    <row r="257" spans="1:11">
      <c r="A257" s="89"/>
      <c r="B257" s="169"/>
      <c r="C257" s="91"/>
      <c r="D257" s="91"/>
      <c r="E257" s="91"/>
      <c r="I257" s="94"/>
      <c r="J257" s="166"/>
      <c r="K257" s="93"/>
    </row>
    <row r="258" spans="1:11">
      <c r="A258" s="89"/>
      <c r="B258" s="169"/>
      <c r="C258" s="91"/>
      <c r="D258" s="91"/>
      <c r="E258" s="91"/>
      <c r="I258" s="94"/>
      <c r="J258" s="166"/>
      <c r="K258" s="93"/>
    </row>
    <row r="259" spans="1:11">
      <c r="A259" s="89"/>
      <c r="B259" s="169"/>
      <c r="C259" s="91"/>
      <c r="D259" s="91"/>
      <c r="E259" s="91"/>
      <c r="I259" s="94"/>
      <c r="J259" s="166"/>
      <c r="K259" s="93"/>
    </row>
    <row r="260" spans="1:11">
      <c r="A260" s="89"/>
      <c r="B260" s="169"/>
      <c r="C260" s="91"/>
      <c r="D260" s="91"/>
      <c r="E260" s="91"/>
      <c r="I260" s="94"/>
      <c r="J260" s="166"/>
      <c r="K260" s="93"/>
    </row>
    <row r="261" spans="1:11">
      <c r="A261" s="89"/>
      <c r="B261" s="169"/>
      <c r="C261" s="91"/>
      <c r="D261" s="91"/>
      <c r="E261" s="91"/>
      <c r="I261" s="94"/>
      <c r="J261" s="166"/>
      <c r="K261" s="93"/>
    </row>
    <row r="262" spans="1:11">
      <c r="A262" s="89"/>
      <c r="B262" s="169"/>
      <c r="C262" s="91"/>
      <c r="D262" s="91"/>
      <c r="E262" s="91"/>
      <c r="I262" s="94"/>
      <c r="J262" s="166"/>
      <c r="K262" s="93"/>
    </row>
    <row r="263" spans="1:11">
      <c r="A263" s="89"/>
      <c r="B263" s="169"/>
      <c r="C263" s="91"/>
      <c r="D263" s="91"/>
      <c r="E263" s="91"/>
      <c r="I263" s="94"/>
      <c r="J263" s="166"/>
      <c r="K263" s="93"/>
    </row>
    <row r="264" spans="1:11">
      <c r="A264" s="89"/>
      <c r="B264" s="169"/>
      <c r="C264" s="91"/>
      <c r="D264" s="91"/>
      <c r="E264" s="91"/>
      <c r="I264" s="94"/>
      <c r="J264" s="166"/>
      <c r="K264" s="93"/>
    </row>
    <row r="265" spans="1:11">
      <c r="A265" s="89"/>
      <c r="B265" s="169"/>
      <c r="C265" s="91"/>
      <c r="D265" s="91"/>
      <c r="E265" s="91"/>
      <c r="I265" s="94"/>
      <c r="J265" s="166"/>
      <c r="K265" s="93"/>
    </row>
    <row r="266" spans="1:11">
      <c r="A266" s="89"/>
      <c r="B266" s="169"/>
      <c r="C266" s="91"/>
      <c r="D266" s="91"/>
      <c r="E266" s="91"/>
      <c r="I266" s="94"/>
      <c r="J266" s="166"/>
      <c r="K266" s="93"/>
    </row>
    <row r="267" spans="1:11">
      <c r="A267" s="89"/>
      <c r="B267" s="169"/>
      <c r="C267" s="91"/>
      <c r="D267" s="91"/>
      <c r="E267" s="91"/>
      <c r="I267" s="94"/>
      <c r="J267" s="166"/>
      <c r="K267" s="93"/>
    </row>
    <row r="268" spans="1:11">
      <c r="A268" s="89"/>
      <c r="B268" s="169"/>
      <c r="C268" s="91"/>
      <c r="D268" s="91"/>
      <c r="E268" s="91"/>
      <c r="I268" s="94"/>
      <c r="J268" s="166"/>
      <c r="K268" s="93"/>
    </row>
    <row r="269" spans="1:11">
      <c r="A269" s="89"/>
      <c r="B269" s="169"/>
      <c r="C269" s="91"/>
      <c r="D269" s="91"/>
      <c r="E269" s="91"/>
      <c r="I269" s="94"/>
      <c r="J269" s="166"/>
      <c r="K269" s="93"/>
    </row>
    <row r="270" spans="1:11">
      <c r="A270" s="89"/>
      <c r="B270" s="169"/>
      <c r="C270" s="91"/>
      <c r="D270" s="91"/>
      <c r="E270" s="91"/>
      <c r="I270" s="94"/>
      <c r="J270" s="166"/>
      <c r="K270" s="93"/>
    </row>
    <row r="271" spans="1:11">
      <c r="A271" s="89"/>
      <c r="B271" s="169"/>
      <c r="C271" s="91"/>
      <c r="D271" s="91"/>
      <c r="E271" s="91"/>
      <c r="I271" s="94"/>
      <c r="J271" s="166"/>
      <c r="K271" s="93"/>
    </row>
    <row r="272" spans="1:11">
      <c r="A272" s="89"/>
      <c r="B272" s="169"/>
      <c r="C272" s="91"/>
      <c r="D272" s="91"/>
      <c r="E272" s="91"/>
      <c r="I272" s="94"/>
      <c r="J272" s="166"/>
      <c r="K272" s="93"/>
    </row>
    <row r="273" spans="1:11">
      <c r="A273" s="89"/>
      <c r="B273" s="169"/>
      <c r="C273" s="91"/>
      <c r="D273" s="91"/>
      <c r="E273" s="91"/>
      <c r="I273" s="94"/>
      <c r="J273" s="166"/>
      <c r="K273" s="93"/>
    </row>
    <row r="274" spans="1:11">
      <c r="A274" s="89"/>
      <c r="B274" s="169"/>
      <c r="C274" s="91"/>
      <c r="D274" s="91"/>
      <c r="E274" s="91"/>
      <c r="I274" s="94"/>
      <c r="J274" s="166"/>
      <c r="K274" s="93"/>
    </row>
    <row r="275" spans="1:11">
      <c r="A275" s="89"/>
      <c r="B275" s="169"/>
      <c r="C275" s="91"/>
      <c r="D275" s="91"/>
      <c r="E275" s="91"/>
      <c r="I275" s="94"/>
      <c r="J275" s="166"/>
      <c r="K275" s="93"/>
    </row>
    <row r="276" spans="1:11">
      <c r="A276" s="89"/>
      <c r="B276" s="169"/>
      <c r="C276" s="91"/>
      <c r="D276" s="91"/>
      <c r="E276" s="91"/>
      <c r="I276" s="94"/>
      <c r="J276" s="166"/>
      <c r="K276" s="93"/>
    </row>
    <row r="277" spans="1:11">
      <c r="A277" s="89"/>
      <c r="B277" s="169"/>
      <c r="C277" s="91"/>
      <c r="D277" s="91"/>
      <c r="E277" s="91"/>
      <c r="I277" s="94"/>
      <c r="J277" s="166"/>
      <c r="K277" s="93"/>
    </row>
    <row r="278" spans="1:11">
      <c r="A278" s="89"/>
      <c r="B278" s="169"/>
      <c r="C278" s="91"/>
      <c r="D278" s="91"/>
      <c r="E278" s="91"/>
      <c r="I278" s="94"/>
      <c r="J278" s="166"/>
      <c r="K278" s="93"/>
    </row>
    <row r="279" spans="1:11">
      <c r="A279" s="89"/>
      <c r="B279" s="169"/>
      <c r="C279" s="91"/>
      <c r="D279" s="91"/>
      <c r="E279" s="91"/>
      <c r="I279" s="94"/>
      <c r="J279" s="166"/>
      <c r="K279" s="93"/>
    </row>
    <row r="280" spans="1:11">
      <c r="A280" s="89"/>
      <c r="B280" s="169"/>
      <c r="C280" s="91"/>
      <c r="D280" s="91"/>
      <c r="E280" s="91"/>
      <c r="I280" s="94"/>
      <c r="J280" s="166"/>
      <c r="K280" s="93"/>
    </row>
    <row r="281" spans="1:11">
      <c r="A281" s="89"/>
      <c r="B281" s="169"/>
      <c r="C281" s="91"/>
      <c r="D281" s="91"/>
      <c r="E281" s="91"/>
      <c r="I281" s="94"/>
      <c r="J281" s="166"/>
      <c r="K281" s="93"/>
    </row>
    <row r="282" spans="1:11">
      <c r="A282" s="89"/>
      <c r="B282" s="169"/>
      <c r="C282" s="91"/>
      <c r="D282" s="91"/>
      <c r="E282" s="91"/>
      <c r="I282" s="94"/>
      <c r="J282" s="166"/>
      <c r="K282" s="93"/>
    </row>
    <row r="283" spans="1:11">
      <c r="A283" s="89"/>
      <c r="B283" s="169"/>
      <c r="C283" s="91"/>
      <c r="D283" s="91"/>
      <c r="E283" s="91"/>
      <c r="I283" s="94"/>
      <c r="J283" s="166"/>
      <c r="K283" s="93"/>
    </row>
    <row r="284" spans="1:11">
      <c r="A284" s="89"/>
      <c r="B284" s="169"/>
      <c r="C284" s="91"/>
      <c r="D284" s="91"/>
      <c r="E284" s="91"/>
      <c r="I284" s="94"/>
      <c r="J284" s="166"/>
      <c r="K284" s="93"/>
    </row>
    <row r="285" spans="1:11">
      <c r="A285" s="89"/>
      <c r="B285" s="169"/>
      <c r="C285" s="91"/>
      <c r="D285" s="91"/>
      <c r="E285" s="91"/>
      <c r="I285" s="94"/>
      <c r="J285" s="166"/>
      <c r="K285" s="93"/>
    </row>
    <row r="286" spans="1:11">
      <c r="A286" s="89"/>
      <c r="B286" s="169"/>
      <c r="C286" s="91"/>
      <c r="D286" s="91"/>
      <c r="E286" s="91"/>
      <c r="I286" s="94"/>
      <c r="J286" s="166"/>
      <c r="K286" s="93"/>
    </row>
    <row r="287" spans="1:11">
      <c r="A287" s="89"/>
      <c r="B287" s="169"/>
      <c r="C287" s="91"/>
      <c r="D287" s="91"/>
      <c r="E287" s="91"/>
      <c r="I287" s="94"/>
      <c r="J287" s="166"/>
      <c r="K287" s="93"/>
    </row>
    <row r="288" spans="1:11">
      <c r="A288" s="89"/>
      <c r="B288" s="169"/>
      <c r="C288" s="91"/>
      <c r="D288" s="91"/>
      <c r="E288" s="91"/>
      <c r="I288" s="94"/>
      <c r="J288" s="166"/>
      <c r="K288" s="93"/>
    </row>
    <row r="289" spans="1:11">
      <c r="A289" s="89"/>
      <c r="B289" s="169"/>
      <c r="C289" s="91"/>
      <c r="D289" s="91"/>
      <c r="E289" s="91"/>
      <c r="I289" s="94"/>
      <c r="J289" s="166"/>
      <c r="K289" s="93"/>
    </row>
    <row r="290" spans="1:11">
      <c r="A290" s="89"/>
      <c r="B290" s="169"/>
      <c r="C290" s="91"/>
      <c r="D290" s="91"/>
      <c r="E290" s="91"/>
      <c r="I290" s="94"/>
      <c r="J290" s="166"/>
      <c r="K290" s="93"/>
    </row>
    <row r="291" spans="1:11">
      <c r="A291" s="89"/>
      <c r="B291" s="169"/>
      <c r="C291" s="91"/>
      <c r="D291" s="91"/>
      <c r="E291" s="91"/>
      <c r="I291" s="94"/>
      <c r="J291" s="166"/>
      <c r="K291" s="93"/>
    </row>
    <row r="292" spans="1:11">
      <c r="A292" s="89"/>
      <c r="B292" s="169"/>
      <c r="C292" s="91"/>
      <c r="D292" s="91"/>
      <c r="E292" s="91"/>
      <c r="I292" s="94"/>
      <c r="J292" s="166"/>
      <c r="K292" s="93"/>
    </row>
    <row r="293" spans="1:11">
      <c r="A293" s="89"/>
      <c r="B293" s="169"/>
      <c r="C293" s="91"/>
      <c r="D293" s="91"/>
      <c r="E293" s="91"/>
      <c r="I293" s="94"/>
      <c r="J293" s="166"/>
      <c r="K293" s="93"/>
    </row>
    <row r="294" spans="1:11">
      <c r="A294" s="89"/>
      <c r="B294" s="169"/>
      <c r="C294" s="91"/>
      <c r="D294" s="91"/>
      <c r="E294" s="91"/>
      <c r="I294" s="94"/>
      <c r="J294" s="166"/>
      <c r="K294" s="93"/>
    </row>
    <row r="295" spans="1:11">
      <c r="A295" s="89"/>
      <c r="B295" s="169"/>
      <c r="C295" s="91"/>
      <c r="D295" s="91"/>
      <c r="E295" s="91"/>
      <c r="I295" s="94"/>
      <c r="J295" s="166"/>
      <c r="K295" s="93"/>
    </row>
    <row r="296" spans="1:11">
      <c r="A296" s="89"/>
      <c r="B296" s="169"/>
      <c r="C296" s="91"/>
      <c r="D296" s="91"/>
      <c r="E296" s="91"/>
      <c r="I296" s="94"/>
      <c r="J296" s="166"/>
      <c r="K296" s="93"/>
    </row>
    <row r="297" spans="1:11">
      <c r="A297" s="89"/>
      <c r="B297" s="169"/>
      <c r="C297" s="91"/>
      <c r="D297" s="91"/>
      <c r="E297" s="91"/>
      <c r="I297" s="94"/>
      <c r="J297" s="166"/>
      <c r="K297" s="93"/>
    </row>
    <row r="298" spans="1:11">
      <c r="A298" s="89"/>
      <c r="B298" s="169"/>
      <c r="C298" s="91"/>
      <c r="D298" s="91"/>
      <c r="E298" s="91"/>
      <c r="I298" s="94"/>
      <c r="J298" s="166"/>
      <c r="K298" s="93"/>
    </row>
    <row r="299" spans="1:11">
      <c r="A299" s="89"/>
      <c r="B299" s="169"/>
      <c r="C299" s="91"/>
      <c r="D299" s="91"/>
      <c r="E299" s="91"/>
      <c r="I299" s="94"/>
      <c r="J299" s="166"/>
      <c r="K299" s="93"/>
    </row>
    <row r="300" spans="1:11">
      <c r="A300" s="89"/>
      <c r="B300" s="169"/>
      <c r="C300" s="91"/>
      <c r="D300" s="91"/>
      <c r="E300" s="91"/>
      <c r="I300" s="94"/>
      <c r="J300" s="166"/>
      <c r="K300" s="93"/>
    </row>
    <row r="301" spans="1:11">
      <c r="A301" s="89"/>
      <c r="B301" s="169"/>
      <c r="C301" s="91"/>
      <c r="D301" s="91"/>
      <c r="E301" s="91"/>
      <c r="I301" s="94"/>
      <c r="J301" s="166"/>
      <c r="K301" s="93"/>
    </row>
    <row r="302" spans="1:11">
      <c r="A302" s="89"/>
      <c r="B302" s="169"/>
      <c r="C302" s="91"/>
      <c r="D302" s="91"/>
      <c r="E302" s="91"/>
      <c r="I302" s="94"/>
      <c r="J302" s="166"/>
      <c r="K302" s="93"/>
    </row>
    <row r="303" spans="1:11">
      <c r="A303" s="89"/>
      <c r="B303" s="169"/>
      <c r="C303" s="91"/>
      <c r="D303" s="91"/>
      <c r="E303" s="91"/>
      <c r="I303" s="94"/>
      <c r="J303" s="166"/>
      <c r="K303" s="93"/>
    </row>
    <row r="304" spans="1:11">
      <c r="A304" s="89"/>
      <c r="B304" s="169"/>
      <c r="C304" s="91"/>
      <c r="D304" s="91"/>
      <c r="E304" s="91"/>
      <c r="I304" s="94"/>
      <c r="J304" s="166"/>
      <c r="K304" s="93"/>
    </row>
    <row r="305" spans="1:11">
      <c r="A305" s="89"/>
      <c r="B305" s="169"/>
      <c r="C305" s="91"/>
      <c r="D305" s="91"/>
      <c r="E305" s="91"/>
      <c r="I305" s="94"/>
      <c r="J305" s="166"/>
      <c r="K305" s="93"/>
    </row>
    <row r="306" spans="1:11">
      <c r="A306" s="89"/>
      <c r="B306" s="169"/>
      <c r="C306" s="91"/>
      <c r="D306" s="91"/>
      <c r="E306" s="91"/>
      <c r="I306" s="94"/>
      <c r="J306" s="166"/>
      <c r="K306" s="93"/>
    </row>
    <row r="307" spans="1:11">
      <c r="A307" s="89"/>
      <c r="B307" s="169"/>
      <c r="C307" s="91"/>
      <c r="D307" s="91"/>
      <c r="E307" s="91"/>
      <c r="I307" s="94"/>
      <c r="J307" s="166"/>
      <c r="K307" s="93"/>
    </row>
    <row r="308" spans="1:11">
      <c r="A308" s="89"/>
      <c r="B308" s="169"/>
      <c r="C308" s="91"/>
      <c r="D308" s="91"/>
      <c r="E308" s="91"/>
      <c r="I308" s="94"/>
      <c r="J308" s="166"/>
      <c r="K308" s="93"/>
    </row>
    <row r="309" spans="1:11">
      <c r="A309" s="89"/>
      <c r="B309" s="169"/>
      <c r="C309" s="91"/>
      <c r="D309" s="91"/>
      <c r="E309" s="91"/>
      <c r="I309" s="94"/>
      <c r="J309" s="166"/>
      <c r="K309" s="93"/>
    </row>
    <row r="310" spans="1:11">
      <c r="A310" s="89"/>
      <c r="B310" s="169"/>
      <c r="C310" s="91"/>
      <c r="D310" s="91"/>
      <c r="E310" s="91"/>
      <c r="I310" s="94"/>
      <c r="J310" s="166"/>
      <c r="K310" s="93"/>
    </row>
    <row r="311" spans="1:11">
      <c r="A311" s="89"/>
      <c r="B311" s="169"/>
      <c r="C311" s="91"/>
      <c r="D311" s="91"/>
      <c r="E311" s="91"/>
      <c r="I311" s="94"/>
      <c r="J311" s="166"/>
      <c r="K311" s="93"/>
    </row>
    <row r="312" spans="1:11">
      <c r="A312" s="89"/>
      <c r="B312" s="169"/>
      <c r="C312" s="91"/>
      <c r="D312" s="91"/>
      <c r="E312" s="91"/>
      <c r="I312" s="94"/>
      <c r="J312" s="166"/>
      <c r="K312" s="93"/>
    </row>
    <row r="313" spans="1:11">
      <c r="A313" s="89"/>
      <c r="B313" s="169"/>
      <c r="C313" s="91"/>
      <c r="D313" s="91"/>
      <c r="E313" s="91"/>
      <c r="I313" s="94"/>
      <c r="J313" s="166"/>
      <c r="K313" s="93"/>
    </row>
    <row r="314" spans="1:11">
      <c r="A314" s="89"/>
      <c r="B314" s="169"/>
      <c r="C314" s="91"/>
      <c r="D314" s="91"/>
      <c r="E314" s="91"/>
      <c r="I314" s="94"/>
      <c r="J314" s="166"/>
      <c r="K314" s="93"/>
    </row>
    <row r="315" spans="1:11">
      <c r="A315" s="89"/>
      <c r="B315" s="169"/>
      <c r="C315" s="91"/>
      <c r="D315" s="91"/>
      <c r="E315" s="91"/>
      <c r="I315" s="94"/>
      <c r="J315" s="166"/>
      <c r="K315" s="93"/>
    </row>
    <row r="316" spans="1:11">
      <c r="A316" s="89"/>
      <c r="B316" s="169"/>
      <c r="C316" s="91"/>
      <c r="D316" s="91"/>
      <c r="E316" s="91"/>
      <c r="I316" s="94"/>
      <c r="J316" s="166"/>
      <c r="K316" s="93"/>
    </row>
    <row r="317" spans="1:11">
      <c r="A317" s="89"/>
      <c r="B317" s="169"/>
      <c r="C317" s="91"/>
      <c r="D317" s="91"/>
      <c r="E317" s="91"/>
      <c r="I317" s="94"/>
      <c r="J317" s="166"/>
      <c r="K317" s="93"/>
    </row>
    <row r="318" spans="1:11">
      <c r="A318" s="89"/>
      <c r="B318" s="169"/>
      <c r="C318" s="91"/>
      <c r="D318" s="91"/>
      <c r="E318" s="91"/>
      <c r="I318" s="94"/>
      <c r="J318" s="166"/>
      <c r="K318" s="93"/>
    </row>
    <row r="319" spans="1:11">
      <c r="A319" s="89"/>
      <c r="B319" s="169"/>
      <c r="C319" s="91"/>
      <c r="D319" s="91"/>
      <c r="E319" s="91"/>
      <c r="I319" s="94"/>
      <c r="J319" s="166"/>
      <c r="K319" s="93"/>
    </row>
    <row r="320" spans="1:11">
      <c r="A320" s="89"/>
      <c r="B320" s="169"/>
      <c r="C320" s="91"/>
      <c r="D320" s="91"/>
      <c r="E320" s="91"/>
      <c r="I320" s="94"/>
      <c r="J320" s="166"/>
      <c r="K320" s="93"/>
    </row>
    <row r="321" spans="1:11">
      <c r="A321" s="89"/>
      <c r="B321" s="169"/>
      <c r="C321" s="91"/>
      <c r="D321" s="91"/>
      <c r="E321" s="91"/>
      <c r="I321" s="94"/>
      <c r="J321" s="166"/>
      <c r="K321" s="93"/>
    </row>
    <row r="322" spans="1:11">
      <c r="A322" s="89"/>
      <c r="B322" s="169"/>
      <c r="C322" s="91"/>
      <c r="D322" s="91"/>
      <c r="E322" s="91"/>
      <c r="I322" s="94"/>
      <c r="J322" s="166"/>
      <c r="K322" s="93"/>
    </row>
    <row r="323" spans="1:11">
      <c r="A323" s="89"/>
      <c r="B323" s="169"/>
      <c r="C323" s="91"/>
      <c r="D323" s="91"/>
      <c r="E323" s="91"/>
      <c r="I323" s="94"/>
      <c r="J323" s="166"/>
      <c r="K323" s="93"/>
    </row>
    <row r="324" spans="1:11">
      <c r="A324" s="89"/>
      <c r="B324" s="169"/>
      <c r="C324" s="91"/>
      <c r="D324" s="91"/>
      <c r="E324" s="91"/>
      <c r="I324" s="94"/>
      <c r="J324" s="166"/>
      <c r="K324" s="93"/>
    </row>
    <row r="325" spans="1:11">
      <c r="A325" s="89"/>
      <c r="B325" s="169"/>
      <c r="C325" s="91"/>
      <c r="D325" s="91"/>
      <c r="E325" s="91"/>
      <c r="I325" s="94"/>
      <c r="J325" s="166"/>
      <c r="K325" s="93"/>
    </row>
    <row r="326" spans="1:11">
      <c r="A326" s="89"/>
      <c r="B326" s="169"/>
      <c r="C326" s="91"/>
      <c r="D326" s="91"/>
      <c r="E326" s="91"/>
      <c r="I326" s="94"/>
      <c r="J326" s="166"/>
      <c r="K326" s="93"/>
    </row>
    <row r="327" spans="1:11">
      <c r="A327" s="89"/>
      <c r="B327" s="169"/>
      <c r="C327" s="91"/>
      <c r="D327" s="91"/>
      <c r="E327" s="91"/>
      <c r="I327" s="94"/>
      <c r="J327" s="166"/>
      <c r="K327" s="93"/>
    </row>
    <row r="328" spans="1:11">
      <c r="A328" s="89"/>
      <c r="B328" s="169"/>
      <c r="C328" s="91"/>
      <c r="D328" s="91"/>
      <c r="E328" s="91"/>
      <c r="I328" s="94"/>
      <c r="J328" s="166"/>
      <c r="K328" s="93"/>
    </row>
    <row r="329" spans="1:11">
      <c r="A329" s="89"/>
      <c r="B329" s="169"/>
      <c r="C329" s="91"/>
      <c r="D329" s="91"/>
      <c r="E329" s="91"/>
      <c r="I329" s="94"/>
      <c r="J329" s="166"/>
      <c r="K329" s="93"/>
    </row>
    <row r="330" spans="1:11">
      <c r="A330" s="89"/>
      <c r="B330" s="169"/>
      <c r="C330" s="91"/>
      <c r="D330" s="91"/>
      <c r="E330" s="91"/>
      <c r="I330" s="94"/>
      <c r="J330" s="166"/>
      <c r="K330" s="93"/>
    </row>
    <row r="331" spans="1:11">
      <c r="A331" s="89"/>
      <c r="B331" s="169"/>
      <c r="C331" s="91"/>
      <c r="D331" s="91"/>
      <c r="E331" s="91"/>
      <c r="I331" s="94"/>
      <c r="J331" s="166"/>
      <c r="K331" s="93"/>
    </row>
    <row r="332" spans="1:11">
      <c r="A332" s="89"/>
      <c r="B332" s="169"/>
      <c r="C332" s="91"/>
      <c r="D332" s="91"/>
      <c r="E332" s="91"/>
      <c r="I332" s="94"/>
      <c r="J332" s="166"/>
      <c r="K332" s="93"/>
    </row>
    <row r="333" spans="1:11">
      <c r="A333" s="89"/>
      <c r="B333" s="169"/>
      <c r="C333" s="91"/>
      <c r="D333" s="91"/>
      <c r="E333" s="91"/>
      <c r="I333" s="94"/>
      <c r="J333" s="166"/>
      <c r="K333" s="93"/>
    </row>
    <row r="334" spans="1:11">
      <c r="A334" s="89"/>
      <c r="B334" s="169"/>
      <c r="C334" s="91"/>
      <c r="D334" s="91"/>
      <c r="E334" s="91"/>
      <c r="I334" s="94"/>
      <c r="J334" s="166"/>
      <c r="K334" s="93"/>
    </row>
    <row r="335" spans="1:11">
      <c r="A335" s="89"/>
      <c r="B335" s="169"/>
      <c r="C335" s="91"/>
      <c r="D335" s="91"/>
      <c r="E335" s="91"/>
      <c r="I335" s="94"/>
      <c r="J335" s="166"/>
      <c r="K335" s="93"/>
    </row>
    <row r="336" spans="1:11">
      <c r="A336" s="89"/>
      <c r="B336" s="169"/>
      <c r="C336" s="91"/>
      <c r="D336" s="91"/>
      <c r="E336" s="91"/>
      <c r="I336" s="94"/>
      <c r="J336" s="166"/>
      <c r="K336" s="93"/>
    </row>
    <row r="337" spans="1:11">
      <c r="A337" s="89"/>
      <c r="B337" s="169"/>
      <c r="C337" s="91"/>
      <c r="D337" s="91"/>
      <c r="E337" s="91"/>
      <c r="I337" s="94"/>
      <c r="J337" s="166"/>
      <c r="K337" s="93"/>
    </row>
    <row r="338" spans="1:11">
      <c r="A338" s="89"/>
      <c r="B338" s="169"/>
      <c r="C338" s="91"/>
      <c r="D338" s="91"/>
      <c r="E338" s="91"/>
      <c r="I338" s="94"/>
      <c r="J338" s="166"/>
      <c r="K338" s="93"/>
    </row>
    <row r="339" spans="1:11">
      <c r="A339" s="89"/>
      <c r="B339" s="169"/>
      <c r="C339" s="91"/>
      <c r="D339" s="91"/>
      <c r="E339" s="91"/>
      <c r="I339" s="94"/>
      <c r="J339" s="166"/>
      <c r="K339" s="93"/>
    </row>
    <row r="340" spans="1:11">
      <c r="A340" s="89"/>
      <c r="B340" s="169"/>
      <c r="C340" s="91"/>
      <c r="D340" s="91"/>
      <c r="E340" s="91"/>
      <c r="I340" s="94"/>
      <c r="J340" s="166"/>
      <c r="K340" s="93"/>
    </row>
    <row r="341" spans="1:11">
      <c r="A341" s="89"/>
      <c r="B341" s="169"/>
      <c r="C341" s="91"/>
      <c r="D341" s="91"/>
      <c r="E341" s="91"/>
      <c r="I341" s="94"/>
      <c r="J341" s="166"/>
      <c r="K341" s="93"/>
    </row>
    <row r="342" spans="1:11">
      <c r="A342" s="89"/>
      <c r="B342" s="169"/>
      <c r="C342" s="91"/>
      <c r="D342" s="91"/>
      <c r="E342" s="91"/>
      <c r="I342" s="94"/>
      <c r="J342" s="166"/>
      <c r="K342" s="93"/>
    </row>
    <row r="343" spans="1:11">
      <c r="A343" s="89"/>
      <c r="B343" s="169"/>
      <c r="C343" s="91"/>
      <c r="D343" s="91"/>
      <c r="E343" s="91"/>
      <c r="I343" s="94"/>
      <c r="J343" s="166"/>
      <c r="K343" s="93"/>
    </row>
    <row r="344" spans="1:11">
      <c r="A344" s="89"/>
      <c r="B344" s="169"/>
      <c r="C344" s="91"/>
      <c r="D344" s="91"/>
      <c r="E344" s="91"/>
      <c r="I344" s="94"/>
      <c r="J344" s="166"/>
      <c r="K344" s="93"/>
    </row>
    <row r="345" spans="1:11">
      <c r="A345" s="89"/>
      <c r="B345" s="169"/>
      <c r="C345" s="91"/>
      <c r="D345" s="91"/>
      <c r="E345" s="91"/>
      <c r="I345" s="94"/>
      <c r="J345" s="166"/>
      <c r="K345" s="93"/>
    </row>
    <row r="346" spans="1:11">
      <c r="A346" s="89"/>
      <c r="B346" s="169"/>
      <c r="C346" s="91"/>
      <c r="D346" s="91"/>
      <c r="E346" s="91"/>
      <c r="I346" s="94"/>
      <c r="J346" s="166"/>
      <c r="K346" s="93"/>
    </row>
    <row r="347" spans="1:11">
      <c r="A347" s="89"/>
      <c r="B347" s="169"/>
      <c r="C347" s="91"/>
      <c r="D347" s="91"/>
      <c r="E347" s="91"/>
      <c r="I347" s="94"/>
      <c r="J347" s="166"/>
      <c r="K347" s="93"/>
    </row>
    <row r="348" spans="1:11">
      <c r="A348" s="89"/>
      <c r="B348" s="169"/>
      <c r="C348" s="91"/>
      <c r="D348" s="91"/>
      <c r="E348" s="91"/>
      <c r="I348" s="94"/>
      <c r="J348" s="166"/>
      <c r="K348" s="93"/>
    </row>
    <row r="349" spans="1:11">
      <c r="A349" s="89"/>
      <c r="B349" s="169"/>
      <c r="C349" s="91"/>
      <c r="D349" s="91"/>
      <c r="E349" s="91"/>
      <c r="I349" s="94"/>
      <c r="J349" s="166"/>
      <c r="K349" s="93"/>
    </row>
    <row r="350" spans="1:11">
      <c r="A350" s="89"/>
      <c r="B350" s="169"/>
      <c r="C350" s="91"/>
      <c r="D350" s="91"/>
      <c r="E350" s="91"/>
      <c r="I350" s="94"/>
      <c r="J350" s="166"/>
      <c r="K350" s="93"/>
    </row>
    <row r="351" spans="1:11">
      <c r="A351" s="89"/>
      <c r="B351" s="169"/>
      <c r="C351" s="91"/>
      <c r="D351" s="91"/>
      <c r="E351" s="91"/>
      <c r="I351" s="94"/>
      <c r="J351" s="166"/>
      <c r="K351" s="93"/>
    </row>
    <row r="352" spans="1:11">
      <c r="A352" s="89"/>
      <c r="B352" s="169"/>
      <c r="C352" s="91"/>
      <c r="D352" s="91"/>
      <c r="E352" s="91"/>
      <c r="I352" s="94"/>
      <c r="J352" s="166"/>
      <c r="K352" s="93"/>
    </row>
    <row r="353" spans="1:11">
      <c r="A353" s="89"/>
      <c r="B353" s="169"/>
      <c r="C353" s="91"/>
      <c r="D353" s="91"/>
      <c r="E353" s="91"/>
      <c r="I353" s="94"/>
      <c r="J353" s="166"/>
      <c r="K353" s="93"/>
    </row>
    <row r="354" spans="1:11">
      <c r="A354" s="89"/>
      <c r="B354" s="169"/>
      <c r="C354" s="91"/>
      <c r="D354" s="91"/>
      <c r="E354" s="91"/>
      <c r="I354" s="94"/>
      <c r="J354" s="166"/>
      <c r="K354" s="93"/>
    </row>
    <row r="355" spans="1:11">
      <c r="A355" s="89"/>
      <c r="B355" s="169"/>
      <c r="C355" s="91"/>
      <c r="D355" s="91"/>
      <c r="E355" s="91"/>
      <c r="I355" s="94"/>
      <c r="J355" s="166"/>
      <c r="K355" s="93"/>
    </row>
    <row r="356" spans="1:11">
      <c r="A356" s="89"/>
      <c r="B356" s="169"/>
      <c r="C356" s="91"/>
      <c r="D356" s="91"/>
      <c r="E356" s="91"/>
      <c r="I356" s="94"/>
      <c r="J356" s="166"/>
      <c r="K356" s="93"/>
    </row>
    <row r="357" spans="1:11">
      <c r="A357" s="89"/>
      <c r="B357" s="169"/>
      <c r="C357" s="91"/>
      <c r="D357" s="91"/>
      <c r="E357" s="91"/>
      <c r="I357" s="94"/>
      <c r="J357" s="166"/>
      <c r="K357" s="93"/>
    </row>
    <row r="358" spans="1:11">
      <c r="A358" s="89"/>
      <c r="B358" s="169"/>
      <c r="C358" s="91"/>
      <c r="D358" s="91"/>
      <c r="E358" s="91"/>
      <c r="I358" s="94"/>
      <c r="J358" s="166"/>
      <c r="K358" s="93"/>
    </row>
    <row r="359" spans="1:11">
      <c r="A359" s="89"/>
      <c r="B359" s="169"/>
      <c r="C359" s="91"/>
      <c r="D359" s="91"/>
      <c r="E359" s="91"/>
      <c r="I359" s="94"/>
      <c r="J359" s="166"/>
      <c r="K359" s="93"/>
    </row>
    <row r="360" spans="1:11">
      <c r="A360" s="89"/>
      <c r="B360" s="169"/>
      <c r="C360" s="91"/>
      <c r="D360" s="91"/>
      <c r="E360" s="91"/>
      <c r="I360" s="94"/>
      <c r="J360" s="166"/>
      <c r="K360" s="93"/>
    </row>
    <row r="361" spans="1:11">
      <c r="A361" s="89"/>
      <c r="B361" s="169"/>
      <c r="C361" s="91"/>
      <c r="D361" s="91"/>
      <c r="E361" s="91"/>
      <c r="I361" s="94"/>
      <c r="J361" s="166"/>
      <c r="K361" s="93"/>
    </row>
    <row r="362" spans="1:11">
      <c r="A362" s="89"/>
      <c r="B362" s="169"/>
      <c r="C362" s="91"/>
      <c r="D362" s="91"/>
      <c r="E362" s="91"/>
      <c r="I362" s="94"/>
      <c r="J362" s="166"/>
      <c r="K362" s="93"/>
    </row>
    <row r="363" spans="1:11">
      <c r="A363" s="89"/>
      <c r="B363" s="169"/>
      <c r="C363" s="91"/>
      <c r="D363" s="91"/>
      <c r="E363" s="91"/>
      <c r="I363" s="94"/>
      <c r="J363" s="166"/>
      <c r="K363" s="93"/>
    </row>
    <row r="364" spans="1:11">
      <c r="A364" s="89"/>
      <c r="B364" s="169"/>
      <c r="C364" s="91"/>
      <c r="D364" s="91"/>
      <c r="E364" s="91"/>
      <c r="I364" s="94"/>
      <c r="J364" s="166"/>
      <c r="K364" s="93"/>
    </row>
    <row r="365" spans="1:11">
      <c r="A365" s="89"/>
      <c r="B365" s="169"/>
      <c r="C365" s="91"/>
      <c r="D365" s="91"/>
      <c r="E365" s="91"/>
      <c r="I365" s="94"/>
      <c r="J365" s="166"/>
      <c r="K365" s="93"/>
    </row>
    <row r="366" spans="1:11">
      <c r="A366" s="89"/>
      <c r="B366" s="169"/>
      <c r="C366" s="91"/>
      <c r="D366" s="91"/>
      <c r="E366" s="91"/>
      <c r="I366" s="94"/>
      <c r="J366" s="166"/>
      <c r="K366" s="93"/>
    </row>
    <row r="367" spans="1:11">
      <c r="A367" s="89"/>
      <c r="B367" s="169"/>
      <c r="C367" s="91"/>
      <c r="D367" s="91"/>
      <c r="E367" s="91"/>
      <c r="I367" s="94"/>
      <c r="J367" s="166"/>
      <c r="K367" s="93"/>
    </row>
    <row r="368" spans="1:11">
      <c r="A368" s="89"/>
      <c r="B368" s="169"/>
      <c r="C368" s="91"/>
      <c r="D368" s="91"/>
      <c r="E368" s="91"/>
      <c r="I368" s="94"/>
      <c r="J368" s="166"/>
      <c r="K368" s="93"/>
    </row>
    <row r="369" spans="1:11">
      <c r="A369" s="89"/>
      <c r="B369" s="169"/>
      <c r="C369" s="91"/>
      <c r="D369" s="91"/>
      <c r="E369" s="91"/>
      <c r="I369" s="94"/>
      <c r="J369" s="166"/>
      <c r="K369" s="93"/>
    </row>
    <row r="370" spans="1:11">
      <c r="A370" s="89"/>
      <c r="B370" s="169"/>
      <c r="C370" s="91"/>
      <c r="D370" s="91"/>
      <c r="E370" s="91"/>
      <c r="I370" s="94"/>
      <c r="J370" s="166"/>
      <c r="K370" s="93"/>
    </row>
    <row r="371" spans="1:11">
      <c r="A371" s="89"/>
      <c r="B371" s="169"/>
      <c r="C371" s="91"/>
      <c r="D371" s="91"/>
      <c r="E371" s="91"/>
      <c r="I371" s="94"/>
      <c r="J371" s="166"/>
      <c r="K371" s="93"/>
    </row>
    <row r="372" spans="1:11">
      <c r="A372" s="89"/>
      <c r="B372" s="169"/>
      <c r="C372" s="91"/>
      <c r="D372" s="91"/>
      <c r="E372" s="91"/>
      <c r="I372" s="94"/>
      <c r="J372" s="166"/>
      <c r="K372" s="93"/>
    </row>
    <row r="373" spans="1:11">
      <c r="A373" s="89"/>
      <c r="B373" s="169"/>
      <c r="C373" s="91"/>
      <c r="D373" s="91"/>
      <c r="E373" s="91"/>
      <c r="I373" s="94"/>
      <c r="J373" s="166"/>
      <c r="K373" s="93"/>
    </row>
    <row r="374" spans="1:11">
      <c r="A374" s="89"/>
      <c r="B374" s="169"/>
      <c r="C374" s="91"/>
      <c r="D374" s="91"/>
      <c r="E374" s="91"/>
      <c r="I374" s="94"/>
      <c r="J374" s="166"/>
      <c r="K374" s="93"/>
    </row>
    <row r="375" spans="1:11">
      <c r="A375" s="89"/>
      <c r="B375" s="169"/>
      <c r="C375" s="91"/>
      <c r="D375" s="91"/>
      <c r="E375" s="91"/>
      <c r="I375" s="94"/>
      <c r="J375" s="166"/>
      <c r="K375" s="93"/>
    </row>
    <row r="376" spans="1:11">
      <c r="A376" s="89"/>
      <c r="B376" s="169"/>
      <c r="C376" s="91"/>
      <c r="D376" s="91"/>
      <c r="E376" s="91"/>
      <c r="I376" s="94"/>
      <c r="J376" s="166"/>
      <c r="K376" s="93"/>
    </row>
    <row r="377" spans="1:11">
      <c r="A377" s="89"/>
      <c r="B377" s="169"/>
      <c r="C377" s="91"/>
      <c r="D377" s="91"/>
      <c r="E377" s="91"/>
      <c r="I377" s="94"/>
      <c r="J377" s="166"/>
      <c r="K377" s="93"/>
    </row>
    <row r="378" spans="1:11">
      <c r="A378" s="89"/>
      <c r="B378" s="169"/>
      <c r="C378" s="91"/>
      <c r="D378" s="91"/>
      <c r="E378" s="91"/>
      <c r="I378" s="94"/>
      <c r="J378" s="166"/>
      <c r="K378" s="93"/>
    </row>
    <row r="379" spans="1:11">
      <c r="A379" s="89"/>
      <c r="B379" s="169"/>
      <c r="C379" s="91"/>
      <c r="D379" s="91"/>
      <c r="E379" s="91"/>
      <c r="I379" s="94"/>
      <c r="J379" s="166"/>
      <c r="K379" s="93"/>
    </row>
    <row r="380" spans="1:11">
      <c r="A380" s="89"/>
      <c r="B380" s="169"/>
      <c r="C380" s="91"/>
      <c r="D380" s="91"/>
      <c r="E380" s="91"/>
      <c r="I380" s="94"/>
      <c r="J380" s="166"/>
      <c r="K380" s="93"/>
    </row>
    <row r="381" spans="1:11">
      <c r="A381" s="89"/>
      <c r="B381" s="169"/>
      <c r="C381" s="91"/>
      <c r="D381" s="91"/>
      <c r="E381" s="91"/>
      <c r="I381" s="94"/>
      <c r="J381" s="166"/>
      <c r="K381" s="93"/>
    </row>
    <row r="382" spans="1:11">
      <c r="A382" s="89"/>
      <c r="B382" s="169"/>
      <c r="C382" s="91"/>
      <c r="D382" s="91"/>
      <c r="E382" s="91"/>
      <c r="I382" s="94"/>
      <c r="J382" s="166"/>
      <c r="K382" s="93"/>
    </row>
    <row r="383" spans="1:11">
      <c r="A383" s="89"/>
      <c r="B383" s="169"/>
      <c r="C383" s="91"/>
      <c r="D383" s="91"/>
      <c r="E383" s="91"/>
      <c r="I383" s="94"/>
      <c r="J383" s="166"/>
      <c r="K383" s="93"/>
    </row>
    <row r="384" spans="1:11">
      <c r="A384" s="89"/>
      <c r="B384" s="169"/>
      <c r="C384" s="91"/>
      <c r="D384" s="91"/>
      <c r="E384" s="91"/>
      <c r="I384" s="94"/>
      <c r="J384" s="166"/>
      <c r="K384" s="93"/>
    </row>
    <row r="385" spans="1:11">
      <c r="A385" s="89"/>
      <c r="B385" s="169"/>
      <c r="C385" s="91"/>
      <c r="D385" s="91"/>
      <c r="E385" s="91"/>
      <c r="I385" s="94"/>
      <c r="J385" s="166"/>
      <c r="K385" s="93"/>
    </row>
    <row r="386" spans="1:11">
      <c r="A386" s="89"/>
      <c r="B386" s="169"/>
      <c r="C386" s="91"/>
      <c r="D386" s="91"/>
      <c r="E386" s="91"/>
      <c r="I386" s="94"/>
      <c r="J386" s="166"/>
      <c r="K386" s="93"/>
    </row>
    <row r="387" spans="1:11">
      <c r="A387" s="89"/>
      <c r="B387" s="169"/>
      <c r="C387" s="91"/>
      <c r="D387" s="91"/>
      <c r="E387" s="91"/>
      <c r="I387" s="94"/>
      <c r="J387" s="166"/>
      <c r="K387" s="93"/>
    </row>
    <row r="388" spans="1:11">
      <c r="A388" s="89"/>
      <c r="B388" s="169"/>
      <c r="C388" s="91"/>
      <c r="D388" s="91"/>
      <c r="E388" s="91"/>
      <c r="I388" s="94"/>
      <c r="J388" s="166"/>
      <c r="K388" s="93"/>
    </row>
    <row r="389" spans="1:11">
      <c r="A389" s="89"/>
      <c r="B389" s="169"/>
      <c r="C389" s="91"/>
      <c r="D389" s="91"/>
      <c r="E389" s="91"/>
      <c r="I389" s="94"/>
      <c r="J389" s="166"/>
      <c r="K389" s="93"/>
    </row>
    <row r="390" spans="1:11">
      <c r="A390" s="89"/>
      <c r="B390" s="169"/>
      <c r="C390" s="91"/>
      <c r="D390" s="91"/>
      <c r="E390" s="91"/>
      <c r="I390" s="94"/>
      <c r="J390" s="166"/>
      <c r="K390" s="93"/>
    </row>
    <row r="391" spans="1:11">
      <c r="A391" s="89"/>
      <c r="B391" s="169"/>
      <c r="C391" s="91"/>
      <c r="D391" s="91"/>
      <c r="E391" s="91"/>
      <c r="I391" s="94"/>
      <c r="J391" s="166"/>
      <c r="K391" s="93"/>
    </row>
    <row r="392" spans="1:11">
      <c r="A392" s="89"/>
      <c r="B392" s="169"/>
      <c r="C392" s="91"/>
      <c r="D392" s="91"/>
      <c r="E392" s="91"/>
      <c r="I392" s="94"/>
      <c r="J392" s="166"/>
      <c r="K392" s="93"/>
    </row>
    <row r="393" spans="1:11">
      <c r="A393" s="89"/>
      <c r="B393" s="169"/>
      <c r="C393" s="91"/>
      <c r="D393" s="91"/>
      <c r="E393" s="91"/>
      <c r="I393" s="94"/>
      <c r="J393" s="166"/>
      <c r="K393" s="93"/>
    </row>
    <row r="394" spans="1:11">
      <c r="A394" s="89"/>
      <c r="B394" s="169"/>
      <c r="C394" s="91"/>
      <c r="D394" s="91"/>
      <c r="E394" s="91"/>
      <c r="I394" s="94"/>
      <c r="J394" s="166"/>
      <c r="K394" s="93"/>
    </row>
    <row r="395" spans="1:11">
      <c r="A395" s="89"/>
      <c r="B395" s="169"/>
      <c r="C395" s="91"/>
      <c r="D395" s="91"/>
      <c r="E395" s="91"/>
      <c r="I395" s="94"/>
      <c r="J395" s="166"/>
      <c r="K395" s="93"/>
    </row>
    <row r="396" spans="1:11">
      <c r="A396" s="89"/>
      <c r="B396" s="169"/>
      <c r="C396" s="91"/>
      <c r="D396" s="91"/>
      <c r="E396" s="91"/>
      <c r="I396" s="94"/>
      <c r="J396" s="166"/>
      <c r="K396" s="93"/>
    </row>
    <row r="397" spans="1:11">
      <c r="A397" s="89"/>
      <c r="B397" s="169"/>
      <c r="C397" s="91"/>
      <c r="D397" s="91"/>
      <c r="E397" s="91"/>
      <c r="I397" s="94"/>
      <c r="J397" s="166"/>
      <c r="K397" s="93"/>
    </row>
    <row r="398" spans="1:11">
      <c r="A398" s="89"/>
      <c r="B398" s="169"/>
      <c r="C398" s="91"/>
      <c r="D398" s="91"/>
      <c r="E398" s="91"/>
      <c r="I398" s="94"/>
      <c r="J398" s="166"/>
      <c r="K398" s="93"/>
    </row>
    <row r="399" spans="1:11">
      <c r="A399" s="89"/>
      <c r="B399" s="169"/>
      <c r="C399" s="91"/>
      <c r="D399" s="91"/>
      <c r="E399" s="91"/>
      <c r="I399" s="94"/>
      <c r="J399" s="166"/>
      <c r="K399" s="93"/>
    </row>
    <row r="400" spans="1:11">
      <c r="A400" s="89"/>
      <c r="B400" s="169"/>
      <c r="C400" s="91"/>
      <c r="D400" s="91"/>
      <c r="E400" s="91"/>
      <c r="I400" s="94"/>
      <c r="J400" s="166"/>
      <c r="K400" s="93"/>
    </row>
    <row r="401" spans="1:11">
      <c r="A401" s="89"/>
      <c r="B401" s="169"/>
      <c r="C401" s="91"/>
      <c r="D401" s="91"/>
      <c r="E401" s="91"/>
      <c r="I401" s="94"/>
      <c r="J401" s="166"/>
      <c r="K401" s="93"/>
    </row>
    <row r="402" spans="1:11">
      <c r="A402" s="89"/>
      <c r="B402" s="169"/>
      <c r="C402" s="91"/>
      <c r="D402" s="91"/>
      <c r="E402" s="91"/>
      <c r="I402" s="94"/>
      <c r="J402" s="166"/>
      <c r="K402" s="93"/>
    </row>
    <row r="403" spans="1:11">
      <c r="A403" s="89"/>
      <c r="B403" s="169"/>
      <c r="C403" s="91"/>
      <c r="D403" s="91"/>
      <c r="E403" s="91"/>
      <c r="I403" s="94"/>
      <c r="J403" s="166"/>
      <c r="K403" s="93"/>
    </row>
    <row r="404" spans="1:11">
      <c r="A404" s="89"/>
      <c r="B404" s="169"/>
      <c r="C404" s="91"/>
      <c r="D404" s="91"/>
      <c r="E404" s="91"/>
      <c r="I404" s="94"/>
      <c r="J404" s="166"/>
      <c r="K404" s="93"/>
    </row>
    <row r="405" spans="1:11">
      <c r="A405" s="89"/>
      <c r="B405" s="169"/>
      <c r="C405" s="91"/>
      <c r="D405" s="91"/>
      <c r="E405" s="91"/>
      <c r="I405" s="94"/>
      <c r="J405" s="166"/>
      <c r="K405" s="93"/>
    </row>
    <row r="406" spans="1:11">
      <c r="A406" s="89"/>
      <c r="B406" s="169"/>
      <c r="C406" s="91"/>
      <c r="D406" s="91"/>
      <c r="E406" s="91"/>
      <c r="H406" s="170"/>
      <c r="I406" s="94"/>
      <c r="J406" s="166"/>
      <c r="K406" s="93"/>
    </row>
    <row r="407" spans="1:11">
      <c r="A407" s="89"/>
      <c r="B407" s="169"/>
      <c r="C407" s="91"/>
      <c r="D407" s="91"/>
      <c r="E407" s="91"/>
      <c r="I407" s="94"/>
      <c r="J407" s="166"/>
      <c r="K407" s="93"/>
    </row>
    <row r="408" spans="1:11">
      <c r="A408" s="89"/>
      <c r="B408" s="169"/>
      <c r="C408" s="91"/>
      <c r="D408" s="91"/>
      <c r="E408" s="91"/>
      <c r="I408" s="94"/>
      <c r="J408" s="166"/>
      <c r="K408" s="93"/>
    </row>
    <row r="409" spans="1:11">
      <c r="A409" s="89"/>
      <c r="B409" s="169"/>
      <c r="C409" s="91"/>
      <c r="D409" s="91"/>
      <c r="E409" s="91"/>
      <c r="I409" s="94"/>
      <c r="J409" s="166"/>
      <c r="K409" s="93"/>
    </row>
    <row r="410" spans="1:11">
      <c r="A410" s="89"/>
      <c r="B410" s="169"/>
      <c r="C410" s="91"/>
      <c r="D410" s="91"/>
      <c r="E410" s="91"/>
      <c r="I410" s="94"/>
      <c r="J410" s="166"/>
      <c r="K410" s="93"/>
    </row>
    <row r="411" spans="1:11">
      <c r="A411" s="89"/>
      <c r="B411" s="169"/>
      <c r="C411" s="91"/>
      <c r="D411" s="91"/>
      <c r="E411" s="91"/>
      <c r="I411" s="94"/>
      <c r="J411" s="166"/>
      <c r="K411" s="93"/>
    </row>
    <row r="412" spans="1:11">
      <c r="A412" s="89"/>
      <c r="B412" s="169"/>
      <c r="C412" s="91"/>
      <c r="D412" s="91"/>
      <c r="E412" s="91"/>
      <c r="I412" s="94"/>
      <c r="J412" s="166"/>
      <c r="K412" s="93"/>
    </row>
    <row r="413" spans="1:11">
      <c r="A413" s="89"/>
      <c r="B413" s="169"/>
      <c r="C413" s="91"/>
      <c r="D413" s="91"/>
      <c r="E413" s="91"/>
      <c r="I413" s="94"/>
      <c r="J413" s="166"/>
      <c r="K413" s="93"/>
    </row>
    <row r="414" spans="1:11">
      <c r="A414" s="89"/>
      <c r="B414" s="169"/>
      <c r="C414" s="91"/>
      <c r="D414" s="91"/>
      <c r="E414" s="91"/>
      <c r="I414" s="94"/>
      <c r="J414" s="166"/>
      <c r="K414" s="93"/>
    </row>
    <row r="415" spans="1:11">
      <c r="A415" s="89"/>
      <c r="B415" s="169"/>
      <c r="C415" s="91"/>
      <c r="D415" s="91"/>
      <c r="E415" s="91"/>
      <c r="I415" s="94"/>
      <c r="J415" s="166"/>
      <c r="K415" s="93"/>
    </row>
    <row r="416" spans="1:11">
      <c r="A416" s="89"/>
      <c r="B416" s="169"/>
      <c r="C416" s="91"/>
      <c r="D416" s="91"/>
      <c r="E416" s="91"/>
      <c r="I416" s="94"/>
      <c r="J416" s="166"/>
      <c r="K416" s="93"/>
    </row>
    <row r="417" spans="1:11">
      <c r="A417" s="89"/>
      <c r="B417" s="169"/>
      <c r="C417" s="91"/>
      <c r="D417" s="91"/>
      <c r="E417" s="91"/>
      <c r="I417" s="94"/>
      <c r="K417" s="93"/>
    </row>
    <row r="418" spans="1:11">
      <c r="A418" s="89"/>
      <c r="B418" s="169"/>
      <c r="C418" s="91"/>
      <c r="D418" s="91"/>
      <c r="E418" s="91"/>
      <c r="I418" s="94"/>
      <c r="K418" s="93"/>
    </row>
    <row r="419" spans="1:11">
      <c r="A419" s="89"/>
      <c r="B419" s="169"/>
      <c r="C419" s="91"/>
      <c r="D419" s="91"/>
      <c r="E419" s="91"/>
      <c r="I419" s="94"/>
      <c r="K419" s="93"/>
    </row>
    <row r="420" spans="1:11">
      <c r="A420" s="89"/>
      <c r="B420" s="169"/>
      <c r="C420" s="91"/>
      <c r="D420" s="91"/>
      <c r="E420" s="91"/>
      <c r="I420" s="94"/>
    </row>
    <row r="421" spans="1:11">
      <c r="A421" s="89"/>
      <c r="B421" s="169"/>
      <c r="C421" s="164"/>
      <c r="D421" s="164"/>
      <c r="E421" s="164"/>
      <c r="F421" s="165"/>
      <c r="G421" s="165"/>
      <c r="I421" s="94"/>
      <c r="K421" s="93"/>
    </row>
    <row r="422" spans="1:11">
      <c r="A422" s="89"/>
      <c r="B422" s="169"/>
      <c r="C422" s="91"/>
      <c r="D422" s="91"/>
      <c r="E422" s="91"/>
      <c r="I422" s="94"/>
      <c r="J422" s="161"/>
    </row>
    <row r="423" spans="1:11">
      <c r="A423" s="89"/>
      <c r="B423" s="169"/>
      <c r="C423" s="91"/>
      <c r="D423" s="91"/>
      <c r="E423" s="91"/>
      <c r="I423" s="94"/>
      <c r="J423" s="161"/>
    </row>
    <row r="424" spans="1:11">
      <c r="A424" s="89"/>
      <c r="B424" s="169"/>
      <c r="C424" s="91"/>
      <c r="D424" s="91"/>
      <c r="E424" s="91"/>
      <c r="I424" s="94"/>
      <c r="J424" s="161"/>
    </row>
    <row r="425" spans="1:11">
      <c r="A425" s="89"/>
      <c r="B425" s="169"/>
      <c r="C425" s="91"/>
      <c r="D425" s="91"/>
      <c r="E425" s="91"/>
      <c r="I425" s="94"/>
      <c r="J425" s="161"/>
    </row>
    <row r="426" spans="1:11">
      <c r="A426" s="89"/>
      <c r="B426" s="169"/>
      <c r="C426" s="91"/>
      <c r="D426" s="91"/>
      <c r="E426" s="91"/>
      <c r="I426" s="94"/>
      <c r="J426" s="161"/>
    </row>
    <row r="427" spans="1:11">
      <c r="A427" s="89"/>
      <c r="B427" s="169"/>
      <c r="C427" s="91"/>
      <c r="D427" s="91"/>
      <c r="E427" s="91"/>
      <c r="I427" s="94"/>
      <c r="J427" s="161"/>
    </row>
    <row r="428" spans="1:11">
      <c r="A428" s="89"/>
      <c r="B428" s="169"/>
      <c r="C428" s="91"/>
      <c r="D428" s="91"/>
      <c r="E428" s="91"/>
      <c r="I428" s="94"/>
      <c r="J428" s="161"/>
    </row>
    <row r="429" spans="1:11">
      <c r="A429" s="89"/>
      <c r="B429" s="169"/>
      <c r="C429" s="91"/>
      <c r="D429" s="91"/>
      <c r="E429" s="91"/>
      <c r="I429" s="94"/>
      <c r="J429" s="161"/>
    </row>
    <row r="430" spans="1:11">
      <c r="A430" s="89"/>
      <c r="B430" s="169"/>
      <c r="C430" s="91"/>
      <c r="D430" s="91"/>
      <c r="E430" s="91"/>
      <c r="I430" s="94"/>
      <c r="J430" s="171"/>
      <c r="K430" s="93"/>
    </row>
    <row r="431" spans="1:11">
      <c r="A431" s="89"/>
      <c r="B431" s="169"/>
      <c r="C431" s="91"/>
      <c r="D431" s="91"/>
      <c r="E431" s="91"/>
      <c r="I431" s="94"/>
    </row>
    <row r="432" spans="1:11">
      <c r="A432" s="89"/>
      <c r="B432" s="169"/>
      <c r="C432" s="91"/>
      <c r="D432" s="91"/>
      <c r="E432" s="91"/>
      <c r="I432" s="94"/>
    </row>
    <row r="433" spans="1:9">
      <c r="A433" s="89"/>
      <c r="B433" s="169"/>
      <c r="C433" s="91"/>
      <c r="D433" s="91"/>
      <c r="E433" s="91"/>
      <c r="I433" s="94"/>
    </row>
    <row r="434" spans="1:9">
      <c r="A434" s="89"/>
      <c r="B434" s="169"/>
      <c r="C434" s="91"/>
      <c r="D434" s="91"/>
      <c r="E434" s="91"/>
      <c r="I434" s="94"/>
    </row>
    <row r="435" spans="1:9">
      <c r="A435" s="89"/>
      <c r="B435" s="169"/>
      <c r="C435" s="91"/>
      <c r="D435" s="91"/>
      <c r="E435" s="91"/>
      <c r="I435" s="94"/>
    </row>
    <row r="436" spans="1:9" s="94" customFormat="1">
      <c r="A436" s="172"/>
      <c r="B436" s="163"/>
      <c r="C436" s="164"/>
      <c r="D436" s="91"/>
      <c r="E436" s="164"/>
      <c r="F436" s="165"/>
      <c r="G436" s="165"/>
    </row>
    <row r="437" spans="1:9" s="94" customFormat="1">
      <c r="A437" s="172"/>
      <c r="B437" s="163"/>
      <c r="C437" s="164"/>
      <c r="D437" s="91"/>
      <c r="E437" s="164"/>
      <c r="F437" s="165"/>
      <c r="G437" s="165"/>
    </row>
    <row r="438" spans="1:9" s="94" customFormat="1">
      <c r="A438" s="172"/>
      <c r="B438" s="163"/>
      <c r="C438" s="164"/>
      <c r="D438" s="91"/>
      <c r="E438" s="164"/>
      <c r="F438" s="165"/>
      <c r="G438" s="165"/>
    </row>
    <row r="439" spans="1:9" s="94" customFormat="1">
      <c r="A439" s="172"/>
      <c r="B439" s="163"/>
      <c r="C439" s="164"/>
      <c r="D439" s="91"/>
      <c r="E439" s="164"/>
      <c r="F439" s="165"/>
      <c r="G439" s="165"/>
    </row>
    <row r="440" spans="1:9" s="94" customFormat="1">
      <c r="A440" s="172"/>
      <c r="B440" s="163"/>
      <c r="C440" s="164"/>
      <c r="D440" s="91"/>
      <c r="E440" s="164"/>
      <c r="F440" s="165"/>
      <c r="G440" s="165"/>
    </row>
    <row r="441" spans="1:9" s="94" customFormat="1">
      <c r="A441" s="172"/>
      <c r="B441" s="163"/>
      <c r="C441" s="164"/>
      <c r="D441" s="91"/>
      <c r="E441" s="164"/>
      <c r="F441" s="165"/>
      <c r="G441" s="165"/>
    </row>
    <row r="442" spans="1:9" s="94" customFormat="1">
      <c r="A442" s="172"/>
      <c r="B442" s="163"/>
      <c r="C442" s="164"/>
      <c r="D442" s="91"/>
      <c r="E442" s="164"/>
      <c r="F442" s="165"/>
      <c r="G442" s="165"/>
    </row>
    <row r="443" spans="1:9" s="94" customFormat="1">
      <c r="A443" s="172"/>
      <c r="B443" s="163"/>
      <c r="C443" s="164"/>
      <c r="D443" s="91"/>
      <c r="E443" s="164"/>
      <c r="F443" s="165"/>
      <c r="G443" s="165"/>
    </row>
    <row r="444" spans="1:9" s="94" customFormat="1">
      <c r="A444" s="172"/>
      <c r="B444" s="163"/>
      <c r="C444" s="164"/>
      <c r="D444" s="91"/>
      <c r="E444" s="164"/>
      <c r="F444" s="165"/>
      <c r="G444" s="165"/>
    </row>
    <row r="445" spans="1:9" s="94" customFormat="1">
      <c r="A445" s="172"/>
      <c r="B445" s="163"/>
      <c r="C445" s="164"/>
      <c r="D445" s="91"/>
      <c r="E445" s="164"/>
      <c r="F445" s="165"/>
      <c r="G445" s="165"/>
    </row>
    <row r="446" spans="1:9" s="94" customFormat="1">
      <c r="A446" s="172"/>
      <c r="B446" s="163"/>
      <c r="C446" s="164"/>
      <c r="D446" s="91"/>
      <c r="E446" s="164"/>
      <c r="F446" s="165"/>
      <c r="G446" s="165"/>
    </row>
    <row r="447" spans="1:9" s="94" customFormat="1">
      <c r="A447" s="172"/>
      <c r="B447" s="163"/>
      <c r="C447" s="164"/>
      <c r="D447" s="91"/>
      <c r="E447" s="164"/>
      <c r="F447" s="165"/>
      <c r="G447" s="165"/>
    </row>
    <row r="448" spans="1:9" s="94" customFormat="1">
      <c r="A448" s="172"/>
      <c r="B448" s="163"/>
      <c r="C448" s="164"/>
      <c r="D448" s="91"/>
      <c r="E448" s="164"/>
      <c r="F448" s="165"/>
      <c r="G448" s="165"/>
    </row>
    <row r="449" spans="1:7" s="94" customFormat="1">
      <c r="A449" s="172"/>
      <c r="B449" s="163"/>
      <c r="C449" s="164"/>
      <c r="D449" s="91"/>
      <c r="E449" s="164"/>
      <c r="F449" s="165"/>
      <c r="G449" s="165"/>
    </row>
    <row r="450" spans="1:7" s="94" customFormat="1">
      <c r="A450" s="172"/>
      <c r="B450" s="163"/>
      <c r="C450" s="164"/>
      <c r="D450" s="91"/>
      <c r="E450" s="164"/>
      <c r="F450" s="165"/>
      <c r="G450" s="165"/>
    </row>
    <row r="451" spans="1:7" s="94" customFormat="1">
      <c r="A451" s="172"/>
      <c r="B451" s="163"/>
      <c r="C451" s="164"/>
      <c r="D451" s="91"/>
      <c r="E451" s="164"/>
      <c r="F451" s="165"/>
      <c r="G451" s="165"/>
    </row>
    <row r="452" spans="1:7" s="94" customFormat="1">
      <c r="A452" s="172"/>
      <c r="B452" s="163"/>
      <c r="C452" s="164"/>
      <c r="D452" s="91"/>
      <c r="E452" s="164"/>
      <c r="F452" s="165"/>
      <c r="G452" s="165"/>
    </row>
    <row r="453" spans="1:7" s="94" customFormat="1">
      <c r="A453" s="172"/>
      <c r="B453" s="163"/>
      <c r="C453" s="164"/>
      <c r="D453" s="91"/>
      <c r="E453" s="164"/>
      <c r="F453" s="165"/>
      <c r="G453" s="165"/>
    </row>
    <row r="454" spans="1:7" s="94" customFormat="1">
      <c r="A454" s="172"/>
      <c r="B454" s="163"/>
      <c r="C454" s="164"/>
      <c r="D454" s="91"/>
      <c r="E454" s="164"/>
      <c r="F454" s="165"/>
      <c r="G454" s="165"/>
    </row>
    <row r="455" spans="1:7" s="94" customFormat="1">
      <c r="A455" s="172"/>
      <c r="B455" s="163"/>
      <c r="C455" s="164"/>
      <c r="D455" s="91"/>
      <c r="E455" s="164"/>
      <c r="F455" s="165"/>
      <c r="G455" s="165"/>
    </row>
    <row r="456" spans="1:7" s="94" customFormat="1">
      <c r="A456" s="172"/>
      <c r="B456" s="163"/>
      <c r="C456" s="164"/>
      <c r="D456" s="91"/>
      <c r="E456" s="164"/>
      <c r="F456" s="165"/>
      <c r="G456" s="165"/>
    </row>
    <row r="457" spans="1:7" s="94" customFormat="1">
      <c r="A457" s="172"/>
      <c r="B457" s="163"/>
      <c r="C457" s="164"/>
      <c r="D457" s="91"/>
      <c r="E457" s="164"/>
      <c r="F457" s="165"/>
      <c r="G457" s="165"/>
    </row>
    <row r="458" spans="1:7" s="94" customFormat="1">
      <c r="A458" s="172"/>
      <c r="B458" s="163"/>
      <c r="C458" s="164"/>
      <c r="D458" s="91"/>
      <c r="E458" s="164"/>
      <c r="F458" s="165"/>
      <c r="G458" s="165"/>
    </row>
    <row r="459" spans="1:7" s="94" customFormat="1">
      <c r="A459" s="172"/>
      <c r="B459" s="163"/>
      <c r="C459" s="164"/>
      <c r="D459" s="91"/>
      <c r="E459" s="164"/>
      <c r="F459" s="165"/>
      <c r="G459" s="165"/>
    </row>
    <row r="460" spans="1:7" s="94" customFormat="1">
      <c r="A460" s="172"/>
      <c r="B460" s="163"/>
      <c r="C460" s="164"/>
      <c r="D460" s="91"/>
      <c r="E460" s="164"/>
      <c r="F460" s="165"/>
      <c r="G460" s="165"/>
    </row>
    <row r="461" spans="1:7" s="94" customFormat="1">
      <c r="A461" s="172"/>
      <c r="B461" s="163"/>
      <c r="C461" s="164"/>
      <c r="D461" s="91"/>
      <c r="E461" s="164"/>
      <c r="F461" s="165"/>
      <c r="G461" s="165"/>
    </row>
    <row r="462" spans="1:7" s="94" customFormat="1">
      <c r="A462" s="172"/>
      <c r="B462" s="163"/>
      <c r="C462" s="164"/>
      <c r="D462" s="91"/>
      <c r="E462" s="164"/>
      <c r="F462" s="165"/>
      <c r="G462" s="165"/>
    </row>
    <row r="463" spans="1:7" s="94" customFormat="1">
      <c r="A463" s="172"/>
      <c r="B463" s="163"/>
      <c r="C463" s="164"/>
      <c r="D463" s="91"/>
      <c r="E463" s="164"/>
      <c r="F463" s="165"/>
      <c r="G463" s="165"/>
    </row>
    <row r="464" spans="1:7" s="94" customFormat="1">
      <c r="A464" s="172"/>
      <c r="B464" s="163"/>
      <c r="C464" s="164"/>
      <c r="D464" s="91"/>
      <c r="E464" s="164"/>
      <c r="F464" s="165"/>
      <c r="G464" s="165"/>
    </row>
    <row r="465" spans="1:7" s="94" customFormat="1">
      <c r="A465" s="172"/>
      <c r="B465" s="163"/>
      <c r="C465" s="164"/>
      <c r="D465" s="91"/>
      <c r="E465" s="164"/>
      <c r="F465" s="165"/>
      <c r="G465" s="165"/>
    </row>
    <row r="466" spans="1:7" s="94" customFormat="1">
      <c r="A466" s="172"/>
      <c r="B466" s="163"/>
      <c r="C466" s="164"/>
      <c r="D466" s="91"/>
      <c r="E466" s="164"/>
      <c r="F466" s="165"/>
      <c r="G466" s="165"/>
    </row>
    <row r="467" spans="1:7" s="94" customFormat="1">
      <c r="A467" s="172"/>
      <c r="B467" s="163"/>
      <c r="C467" s="164"/>
      <c r="D467" s="91"/>
      <c r="E467" s="164"/>
      <c r="F467" s="165"/>
      <c r="G467" s="165"/>
    </row>
    <row r="468" spans="1:7" s="94" customFormat="1">
      <c r="A468" s="172"/>
      <c r="B468" s="163"/>
      <c r="C468" s="164"/>
      <c r="D468" s="91"/>
      <c r="E468" s="164"/>
      <c r="F468" s="165"/>
      <c r="G468" s="165"/>
    </row>
    <row r="469" spans="1:7" s="94" customFormat="1">
      <c r="A469" s="172"/>
      <c r="B469" s="163"/>
      <c r="C469" s="164"/>
      <c r="D469" s="91"/>
      <c r="E469" s="164"/>
      <c r="F469" s="165"/>
      <c r="G469" s="165"/>
    </row>
    <row r="470" spans="1:7" s="94" customFormat="1">
      <c r="A470" s="172"/>
      <c r="B470" s="163"/>
      <c r="C470" s="164"/>
      <c r="D470" s="91"/>
      <c r="E470" s="164"/>
      <c r="F470" s="165"/>
      <c r="G470" s="165"/>
    </row>
    <row r="471" spans="1:7" s="94" customFormat="1">
      <c r="A471" s="172"/>
      <c r="B471" s="163"/>
      <c r="C471" s="164"/>
      <c r="D471" s="91"/>
      <c r="E471" s="164"/>
      <c r="F471" s="165"/>
      <c r="G471" s="165"/>
    </row>
    <row r="472" spans="1:7" s="94" customFormat="1">
      <c r="A472" s="172"/>
      <c r="B472" s="163"/>
      <c r="C472" s="164"/>
      <c r="D472" s="91"/>
      <c r="E472" s="164"/>
      <c r="F472" s="165"/>
      <c r="G472" s="165"/>
    </row>
    <row r="473" spans="1:7" s="94" customFormat="1">
      <c r="A473" s="172"/>
      <c r="B473" s="163"/>
      <c r="C473" s="164"/>
      <c r="D473" s="91"/>
      <c r="E473" s="164"/>
      <c r="F473" s="165"/>
      <c r="G473" s="165"/>
    </row>
    <row r="474" spans="1:7" s="94" customFormat="1">
      <c r="A474" s="172"/>
      <c r="B474" s="163"/>
      <c r="C474" s="164"/>
      <c r="D474" s="91"/>
      <c r="E474" s="164"/>
      <c r="F474" s="165"/>
      <c r="G474" s="165"/>
    </row>
    <row r="475" spans="1:7" s="94" customFormat="1">
      <c r="A475" s="172"/>
      <c r="B475" s="163"/>
      <c r="C475" s="164"/>
      <c r="D475" s="91"/>
      <c r="E475" s="164"/>
      <c r="F475" s="165"/>
      <c r="G475" s="165"/>
    </row>
    <row r="476" spans="1:7" s="94" customFormat="1">
      <c r="A476" s="172"/>
      <c r="B476" s="163"/>
      <c r="C476" s="164"/>
      <c r="D476" s="91"/>
      <c r="E476" s="164"/>
      <c r="F476" s="165"/>
      <c r="G476" s="165"/>
    </row>
    <row r="477" spans="1:7" s="94" customFormat="1">
      <c r="A477" s="172"/>
      <c r="B477" s="163"/>
      <c r="C477" s="164"/>
      <c r="D477" s="91"/>
      <c r="E477" s="164"/>
      <c r="F477" s="165"/>
      <c r="G477" s="165"/>
    </row>
  </sheetData>
  <phoneticPr fontId="4" type="noConversion"/>
  <conditionalFormatting sqref="A1:A135">
    <cfRule type="duplicateValues" dxfId="0" priority="1"/>
  </conditionalFormatting>
  <dataValidations count="1">
    <dataValidation type="list" allowBlank="1" showInputMessage="1" showErrorMessage="1" sqref="D137:D477" xr:uid="{2E860738-0494-47AD-9F14-C8C2F8A7688D}">
      <formula1>$A$1:$A$135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67BDA-FA11-462D-B51F-20A325BAAA1B}">
  <dimension ref="A1:AH190"/>
  <sheetViews>
    <sheetView tabSelected="1" topLeftCell="B1" workbookViewId="0">
      <pane xSplit="2" ySplit="5" topLeftCell="D146" activePane="bottomRight" state="frozen"/>
      <selection activeCell="G142" sqref="G142"/>
      <selection pane="topRight" activeCell="G142" sqref="G142"/>
      <selection pane="bottomLeft" activeCell="G142" sqref="G142"/>
      <selection pane="bottomRight" activeCell="AE157" sqref="AE157"/>
    </sheetView>
  </sheetViews>
  <sheetFormatPr defaultRowHeight="15"/>
  <cols>
    <col min="1" max="1" width="21.25" style="114" hidden="1" customWidth="1"/>
    <col min="2" max="2" width="36.5" style="114" customWidth="1"/>
    <col min="3" max="3" width="9" style="114"/>
    <col min="4" max="4" width="13.75" style="114" customWidth="1"/>
    <col min="5" max="25" width="13.75" style="114" hidden="1" customWidth="1"/>
    <col min="26" max="26" width="13.75" style="114" customWidth="1"/>
    <col min="27" max="27" width="14.875" style="114" customWidth="1"/>
    <col min="28" max="28" width="14" style="114" customWidth="1"/>
    <col min="29" max="29" width="16.25" style="114" customWidth="1"/>
    <col min="30" max="30" width="13.75" style="160" customWidth="1"/>
    <col min="31" max="31" width="17.25" style="114" customWidth="1"/>
    <col min="32" max="32" width="16.75" style="117" customWidth="1"/>
    <col min="33" max="33" width="17.5" style="117" customWidth="1"/>
    <col min="34" max="34" width="9" style="117"/>
    <col min="35" max="16384" width="9" style="114"/>
  </cols>
  <sheetData>
    <row r="1" spans="1:34">
      <c r="AE1" s="114" t="s">
        <v>195</v>
      </c>
    </row>
    <row r="2" spans="1:34">
      <c r="D2" s="174"/>
      <c r="E2" s="174"/>
      <c r="F2" s="174"/>
      <c r="G2" s="174"/>
      <c r="H2" s="174"/>
      <c r="I2" s="174"/>
      <c r="J2" s="174"/>
      <c r="K2" s="174"/>
      <c r="L2" s="174"/>
      <c r="M2" s="174"/>
      <c r="N2" s="174"/>
      <c r="O2" s="174"/>
      <c r="P2" s="174"/>
      <c r="Q2" s="174"/>
      <c r="R2" s="174"/>
      <c r="S2" s="174"/>
      <c r="T2" s="174"/>
      <c r="U2" s="174"/>
      <c r="V2" s="174"/>
      <c r="W2" s="174"/>
      <c r="X2" s="174"/>
      <c r="Y2" s="174"/>
      <c r="AB2" s="628">
        <f>AC107/AC124</f>
        <v>0.53944353194811989</v>
      </c>
      <c r="AD2" s="175" t="s">
        <v>407</v>
      </c>
      <c r="AE2" s="117">
        <f>AC69-AC124</f>
        <v>0</v>
      </c>
    </row>
    <row r="3" spans="1:34" ht="15.75" thickBot="1">
      <c r="D3" s="118">
        <v>1</v>
      </c>
      <c r="E3" s="118"/>
      <c r="F3" s="118"/>
      <c r="G3" s="118"/>
      <c r="H3" s="118"/>
      <c r="I3" s="118"/>
      <c r="J3" s="118"/>
      <c r="K3" s="118"/>
      <c r="L3" s="118"/>
      <c r="M3" s="118"/>
      <c r="N3" s="118"/>
      <c r="O3" s="118"/>
      <c r="P3" s="118"/>
      <c r="Q3" s="118"/>
      <c r="R3" s="118"/>
      <c r="S3" s="118"/>
      <c r="T3" s="118"/>
      <c r="U3" s="118"/>
      <c r="V3" s="118"/>
      <c r="W3" s="118"/>
      <c r="X3" s="118"/>
      <c r="Y3" s="118"/>
      <c r="AD3" s="175" t="s">
        <v>408</v>
      </c>
      <c r="AE3" s="117">
        <f>AC120-AC187</f>
        <v>-4.8428773880004883E-8</v>
      </c>
    </row>
    <row r="4" spans="1:34">
      <c r="B4" s="800" t="s">
        <v>198</v>
      </c>
      <c r="C4" s="802" t="s">
        <v>199</v>
      </c>
      <c r="D4" s="119"/>
      <c r="E4" s="119"/>
      <c r="F4" s="119"/>
      <c r="G4" s="119"/>
      <c r="H4" s="119"/>
      <c r="I4" s="119"/>
      <c r="J4" s="119"/>
      <c r="K4" s="119"/>
      <c r="L4" s="119"/>
      <c r="M4" s="119"/>
      <c r="N4" s="119"/>
      <c r="O4" s="119"/>
      <c r="P4" s="119"/>
      <c r="Q4" s="119"/>
      <c r="R4" s="119"/>
      <c r="S4" s="119"/>
      <c r="T4" s="119"/>
      <c r="U4" s="119"/>
      <c r="V4" s="119"/>
      <c r="W4" s="119"/>
      <c r="X4" s="119"/>
      <c r="Y4" s="119"/>
      <c r="Z4" s="804" t="s">
        <v>409</v>
      </c>
      <c r="AA4" s="804" t="s">
        <v>201</v>
      </c>
      <c r="AB4" s="804"/>
      <c r="AC4" s="806" t="s">
        <v>410</v>
      </c>
    </row>
    <row r="5" spans="1:34">
      <c r="B5" s="801"/>
      <c r="C5" s="803"/>
      <c r="D5" s="120"/>
      <c r="E5" s="120"/>
      <c r="F5" s="120"/>
      <c r="G5" s="120"/>
      <c r="H5" s="120"/>
      <c r="I5" s="120"/>
      <c r="J5" s="120"/>
      <c r="K5" s="120"/>
      <c r="L5" s="120"/>
      <c r="M5" s="120"/>
      <c r="N5" s="120"/>
      <c r="O5" s="120"/>
      <c r="P5" s="120"/>
      <c r="Q5" s="176"/>
      <c r="R5" s="120"/>
      <c r="S5" s="120"/>
      <c r="T5" s="176"/>
      <c r="U5" s="120"/>
      <c r="V5" s="120"/>
      <c r="W5" s="120"/>
      <c r="X5" s="120"/>
      <c r="Y5" s="120"/>
      <c r="Z5" s="805"/>
      <c r="AA5" s="121" t="s">
        <v>203</v>
      </c>
      <c r="AB5" s="121" t="s">
        <v>204</v>
      </c>
      <c r="AC5" s="807"/>
    </row>
    <row r="6" spans="1:34" ht="15" customHeight="1">
      <c r="B6" s="122" t="s">
        <v>206</v>
      </c>
      <c r="C6" s="123"/>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5"/>
    </row>
    <row r="7" spans="1:34" ht="15" customHeight="1">
      <c r="A7" s="126" t="s">
        <v>48</v>
      </c>
      <c r="B7" s="122" t="s">
        <v>207</v>
      </c>
      <c r="C7" s="127"/>
      <c r="D7" s="128">
        <f>[1]科目余额表!$G$2+[1]科目余额表!$G$3</f>
        <v>14253404.689999999</v>
      </c>
      <c r="E7" s="128"/>
      <c r="F7" s="128"/>
      <c r="G7" s="128"/>
      <c r="H7" s="128"/>
      <c r="I7" s="128"/>
      <c r="J7" s="128"/>
      <c r="K7" s="128"/>
      <c r="L7" s="128"/>
      <c r="M7" s="128"/>
      <c r="N7" s="128"/>
      <c r="O7" s="128"/>
      <c r="P7" s="128"/>
      <c r="Q7" s="128"/>
      <c r="R7" s="128"/>
      <c r="S7" s="128"/>
      <c r="T7" s="128"/>
      <c r="U7" s="128"/>
      <c r="V7" s="128"/>
      <c r="W7" s="128"/>
      <c r="X7" s="128"/>
      <c r="Y7" s="128"/>
      <c r="Z7" s="128">
        <f t="shared" ref="Z7:Z42" si="0">SUM(D7:Y7)</f>
        <v>14253404.689999999</v>
      </c>
      <c r="AA7" s="129">
        <f>SUMIF('调整分录-本期'!$C:$C,$A7,'调整分录-本期'!F:F)</f>
        <v>0</v>
      </c>
      <c r="AB7" s="129">
        <f>SUMIF('调整分录-本期'!$C:$C,$A7,'调整分录-本期'!G:G)</f>
        <v>0</v>
      </c>
      <c r="AC7" s="130">
        <f>Z7+AA7-AB7</f>
        <v>14253404.689999999</v>
      </c>
      <c r="AD7" s="177"/>
      <c r="AE7" s="115"/>
      <c r="AH7" s="178"/>
    </row>
    <row r="8" spans="1:34" ht="15" customHeight="1">
      <c r="A8" s="126" t="s">
        <v>49</v>
      </c>
      <c r="B8" s="122" t="s">
        <v>208</v>
      </c>
      <c r="C8" s="127"/>
      <c r="D8" s="128"/>
      <c r="E8" s="128"/>
      <c r="F8" s="128"/>
      <c r="G8" s="128"/>
      <c r="H8" s="128"/>
      <c r="I8" s="128"/>
      <c r="J8" s="128"/>
      <c r="K8" s="128"/>
      <c r="L8" s="128"/>
      <c r="M8" s="128"/>
      <c r="N8" s="128"/>
      <c r="O8" s="128"/>
      <c r="P8" s="128"/>
      <c r="Q8" s="128"/>
      <c r="R8" s="128"/>
      <c r="S8" s="128"/>
      <c r="T8" s="128"/>
      <c r="U8" s="128"/>
      <c r="V8" s="128"/>
      <c r="W8" s="128"/>
      <c r="X8" s="128"/>
      <c r="Y8" s="128"/>
      <c r="Z8" s="128">
        <f t="shared" si="0"/>
        <v>0</v>
      </c>
      <c r="AA8" s="129">
        <f>SUMIF('调整分录-本期'!$C:$C,$A8,'调整分录-本期'!F:F)</f>
        <v>0</v>
      </c>
      <c r="AB8" s="129">
        <f>SUMIF('调整分录-本期'!$C:$C,$A8,'调整分录-本期'!G:G)</f>
        <v>0</v>
      </c>
      <c r="AC8" s="130">
        <f t="shared" ref="AC8:AC13" si="1">Z8+AA8-AB8</f>
        <v>0</v>
      </c>
      <c r="AD8" s="177"/>
      <c r="AE8" s="115"/>
      <c r="AH8" s="178"/>
    </row>
    <row r="9" spans="1:34" ht="15" customHeight="1">
      <c r="A9" s="126" t="s">
        <v>50</v>
      </c>
      <c r="B9" s="122" t="s">
        <v>209</v>
      </c>
      <c r="C9" s="127"/>
      <c r="D9" s="128"/>
      <c r="E9" s="128"/>
      <c r="F9" s="128"/>
      <c r="G9" s="128"/>
      <c r="H9" s="128"/>
      <c r="I9" s="128"/>
      <c r="J9" s="128"/>
      <c r="K9" s="128"/>
      <c r="L9" s="128"/>
      <c r="M9" s="128"/>
      <c r="N9" s="128"/>
      <c r="O9" s="128"/>
      <c r="P9" s="128"/>
      <c r="Q9" s="128"/>
      <c r="R9" s="128"/>
      <c r="S9" s="128"/>
      <c r="T9" s="128"/>
      <c r="U9" s="128"/>
      <c r="V9" s="128"/>
      <c r="W9" s="128"/>
      <c r="X9" s="128"/>
      <c r="Y9" s="128"/>
      <c r="Z9" s="128">
        <f t="shared" si="0"/>
        <v>0</v>
      </c>
      <c r="AA9" s="129">
        <f>SUMIF('调整分录-本期'!$C:$C,$A9,'调整分录-本期'!F:F)</f>
        <v>0</v>
      </c>
      <c r="AB9" s="129">
        <f>SUMIF('调整分录-本期'!$C:$C,$A9,'调整分录-本期'!G:G)</f>
        <v>0</v>
      </c>
      <c r="AC9" s="130">
        <f t="shared" si="1"/>
        <v>0</v>
      </c>
      <c r="AD9" s="177"/>
      <c r="AE9" s="115"/>
      <c r="AH9" s="178"/>
    </row>
    <row r="10" spans="1:34" ht="15" customHeight="1">
      <c r="A10" s="126" t="s">
        <v>51</v>
      </c>
      <c r="B10" s="122" t="s">
        <v>210</v>
      </c>
      <c r="C10" s="127"/>
      <c r="D10" s="128"/>
      <c r="E10" s="128"/>
      <c r="F10" s="128"/>
      <c r="G10" s="128"/>
      <c r="H10" s="128"/>
      <c r="I10" s="128"/>
      <c r="J10" s="128"/>
      <c r="K10" s="128"/>
      <c r="L10" s="128"/>
      <c r="M10" s="128"/>
      <c r="N10" s="128"/>
      <c r="O10" s="128"/>
      <c r="P10" s="128"/>
      <c r="Q10" s="128"/>
      <c r="R10" s="128"/>
      <c r="S10" s="128"/>
      <c r="T10" s="128"/>
      <c r="U10" s="128"/>
      <c r="V10" s="128"/>
      <c r="W10" s="128"/>
      <c r="X10" s="128"/>
      <c r="Y10" s="128"/>
      <c r="Z10" s="128">
        <f t="shared" si="0"/>
        <v>0</v>
      </c>
      <c r="AA10" s="129">
        <f>SUMIF('调整分录-本期'!$C:$C,$A10,'调整分录-本期'!F:F)</f>
        <v>0</v>
      </c>
      <c r="AB10" s="129">
        <f>SUMIF('调整分录-本期'!$C:$C,$A10,'调整分录-本期'!G:G)</f>
        <v>0</v>
      </c>
      <c r="AC10" s="130">
        <f t="shared" si="1"/>
        <v>0</v>
      </c>
      <c r="AD10" s="177"/>
      <c r="AE10" s="115"/>
      <c r="AH10" s="178"/>
    </row>
    <row r="11" spans="1:34" ht="15" customHeight="1">
      <c r="A11" s="126" t="s">
        <v>52</v>
      </c>
      <c r="B11" s="122" t="s">
        <v>211</v>
      </c>
      <c r="C11" s="127"/>
      <c r="D11" s="128"/>
      <c r="E11" s="128"/>
      <c r="F11" s="128"/>
      <c r="G11" s="128"/>
      <c r="H11" s="128"/>
      <c r="I11" s="128"/>
      <c r="J11" s="128"/>
      <c r="K11" s="128"/>
      <c r="L11" s="128"/>
      <c r="M11" s="128"/>
      <c r="N11" s="128"/>
      <c r="O11" s="128"/>
      <c r="P11" s="128"/>
      <c r="Q11" s="128"/>
      <c r="R11" s="128"/>
      <c r="S11" s="128"/>
      <c r="T11" s="128"/>
      <c r="U11" s="128"/>
      <c r="V11" s="128"/>
      <c r="W11" s="128"/>
      <c r="X11" s="128"/>
      <c r="Y11" s="128"/>
      <c r="Z11" s="128">
        <f t="shared" si="0"/>
        <v>0</v>
      </c>
      <c r="AA11" s="129">
        <f>SUMIF('调整分录-本期'!$C:$C,$A11,'调整分录-本期'!F:F)</f>
        <v>0</v>
      </c>
      <c r="AB11" s="129">
        <f>SUMIF('调整分录-本期'!$C:$C,$A11,'调整分录-本期'!G:G)</f>
        <v>0</v>
      </c>
      <c r="AC11" s="130">
        <f t="shared" si="1"/>
        <v>0</v>
      </c>
      <c r="AD11" s="177"/>
      <c r="AE11" s="115"/>
      <c r="AH11" s="178"/>
    </row>
    <row r="12" spans="1:34" ht="15" customHeight="1">
      <c r="A12" s="126" t="s">
        <v>53</v>
      </c>
      <c r="B12" s="122" t="s">
        <v>212</v>
      </c>
      <c r="C12" s="127"/>
      <c r="D12" s="128"/>
      <c r="E12" s="128"/>
      <c r="F12" s="128"/>
      <c r="G12" s="128"/>
      <c r="H12" s="128"/>
      <c r="I12" s="128"/>
      <c r="J12" s="128"/>
      <c r="K12" s="128"/>
      <c r="L12" s="128"/>
      <c r="M12" s="128"/>
      <c r="N12" s="128"/>
      <c r="O12" s="128"/>
      <c r="P12" s="128"/>
      <c r="Q12" s="128"/>
      <c r="R12" s="128"/>
      <c r="S12" s="128"/>
      <c r="T12" s="128"/>
      <c r="U12" s="128"/>
      <c r="V12" s="128"/>
      <c r="W12" s="128"/>
      <c r="X12" s="128"/>
      <c r="Y12" s="128"/>
      <c r="Z12" s="128">
        <f t="shared" si="0"/>
        <v>0</v>
      </c>
      <c r="AA12" s="129">
        <f>SUMIF('调整分录-本期'!$C:$C,$A12,'调整分录-本期'!F:F)</f>
        <v>0</v>
      </c>
      <c r="AB12" s="129">
        <f>SUMIF('调整分录-本期'!$C:$C,$A12,'调整分录-本期'!G:G)</f>
        <v>0</v>
      </c>
      <c r="AC12" s="130">
        <f t="shared" si="1"/>
        <v>0</v>
      </c>
      <c r="AD12" s="177"/>
      <c r="AE12" s="115"/>
      <c r="AH12" s="178"/>
    </row>
    <row r="13" spans="1:34" ht="15" customHeight="1">
      <c r="A13" s="126" t="s">
        <v>54</v>
      </c>
      <c r="B13" s="122" t="s">
        <v>213</v>
      </c>
      <c r="C13" s="127"/>
      <c r="D13" s="128"/>
      <c r="E13" s="128"/>
      <c r="F13" s="128"/>
      <c r="G13" s="128"/>
      <c r="H13" s="128"/>
      <c r="I13" s="128"/>
      <c r="J13" s="128"/>
      <c r="K13" s="128"/>
      <c r="L13" s="128"/>
      <c r="M13" s="128"/>
      <c r="N13" s="128"/>
      <c r="O13" s="128"/>
      <c r="P13" s="128"/>
      <c r="Q13" s="128"/>
      <c r="R13" s="128"/>
      <c r="S13" s="128"/>
      <c r="T13" s="128"/>
      <c r="U13" s="128"/>
      <c r="V13" s="128"/>
      <c r="W13" s="128"/>
      <c r="X13" s="128"/>
      <c r="Y13" s="128"/>
      <c r="Z13" s="128">
        <f t="shared" si="0"/>
        <v>0</v>
      </c>
      <c r="AA13" s="129">
        <f>SUMIF('调整分录-本期'!$C:$C,$A13,'调整分录-本期'!F:F)</f>
        <v>0</v>
      </c>
      <c r="AB13" s="129">
        <f>SUMIF('调整分录-本期'!$C:$C,$A13,'调整分录-本期'!G:G)</f>
        <v>0</v>
      </c>
      <c r="AC13" s="130">
        <f t="shared" si="1"/>
        <v>0</v>
      </c>
      <c r="AD13" s="177"/>
      <c r="AE13" s="115"/>
      <c r="AH13" s="178"/>
    </row>
    <row r="14" spans="1:34" ht="15" customHeight="1">
      <c r="A14" s="126" t="s">
        <v>55</v>
      </c>
      <c r="B14" s="135" t="s">
        <v>215</v>
      </c>
      <c r="C14" s="127"/>
      <c r="D14" s="153"/>
      <c r="E14" s="153"/>
      <c r="F14" s="153"/>
      <c r="G14" s="153"/>
      <c r="H14" s="153"/>
      <c r="I14" s="153"/>
      <c r="J14" s="153"/>
      <c r="K14" s="153"/>
      <c r="L14" s="153"/>
      <c r="M14" s="153"/>
      <c r="N14" s="153"/>
      <c r="O14" s="153"/>
      <c r="P14" s="153"/>
      <c r="Q14" s="153"/>
      <c r="R14" s="153"/>
      <c r="S14" s="153"/>
      <c r="T14" s="153"/>
      <c r="U14" s="153"/>
      <c r="V14" s="153"/>
      <c r="W14" s="153"/>
      <c r="X14" s="153"/>
      <c r="Y14" s="153"/>
      <c r="Z14" s="153">
        <f t="shared" si="0"/>
        <v>0</v>
      </c>
      <c r="AA14" s="154">
        <f>SUMIF('调整分录-本期'!$C:$C,$A14,'调整分录-本期'!F:F)</f>
        <v>0</v>
      </c>
      <c r="AB14" s="154">
        <f>SUMIF('调整分录-本期'!$C:$C,$A14,'调整分录-本期'!G:G)</f>
        <v>0</v>
      </c>
      <c r="AC14" s="155">
        <f>Z14+AB14-AA14</f>
        <v>0</v>
      </c>
      <c r="AD14" s="177"/>
      <c r="AE14" s="115"/>
      <c r="AF14" s="174"/>
      <c r="AG14" s="174"/>
      <c r="AH14" s="179"/>
    </row>
    <row r="15" spans="1:34" ht="15" customHeight="1">
      <c r="A15" s="126" t="s">
        <v>205</v>
      </c>
      <c r="B15" s="131" t="s">
        <v>216</v>
      </c>
      <c r="C15" s="131"/>
      <c r="D15" s="132">
        <f>D13-D14</f>
        <v>0</v>
      </c>
      <c r="E15" s="132">
        <f>E13-E14</f>
        <v>0</v>
      </c>
      <c r="F15" s="132"/>
      <c r="G15" s="132"/>
      <c r="H15" s="132"/>
      <c r="I15" s="132"/>
      <c r="J15" s="132"/>
      <c r="K15" s="132"/>
      <c r="L15" s="132"/>
      <c r="M15" s="132"/>
      <c r="N15" s="132"/>
      <c r="O15" s="132"/>
      <c r="P15" s="132"/>
      <c r="Q15" s="132"/>
      <c r="R15" s="132"/>
      <c r="S15" s="132"/>
      <c r="T15" s="132"/>
      <c r="U15" s="132"/>
      <c r="V15" s="132"/>
      <c r="W15" s="132"/>
      <c r="X15" s="132"/>
      <c r="Y15" s="132"/>
      <c r="Z15" s="132">
        <f t="shared" si="0"/>
        <v>0</v>
      </c>
      <c r="AA15" s="133"/>
      <c r="AB15" s="133"/>
      <c r="AC15" s="134">
        <f>AC13-AC14</f>
        <v>0</v>
      </c>
      <c r="AD15" s="177"/>
      <c r="AE15" s="115"/>
      <c r="AH15" s="178"/>
    </row>
    <row r="16" spans="1:34" ht="15" customHeight="1">
      <c r="A16" s="126" t="s">
        <v>56</v>
      </c>
      <c r="B16" s="135" t="s">
        <v>217</v>
      </c>
      <c r="C16" s="136"/>
      <c r="D16" s="137"/>
      <c r="E16" s="137"/>
      <c r="F16" s="137"/>
      <c r="G16" s="137"/>
      <c r="H16" s="137"/>
      <c r="I16" s="137"/>
      <c r="J16" s="137"/>
      <c r="K16" s="137"/>
      <c r="L16" s="137"/>
      <c r="M16" s="137"/>
      <c r="N16" s="137"/>
      <c r="O16" s="137"/>
      <c r="P16" s="137"/>
      <c r="Q16" s="137"/>
      <c r="R16" s="137"/>
      <c r="S16" s="137"/>
      <c r="T16" s="137"/>
      <c r="U16" s="137"/>
      <c r="V16" s="137"/>
      <c r="W16" s="137"/>
      <c r="X16" s="137"/>
      <c r="Y16" s="137"/>
      <c r="Z16" s="153">
        <f t="shared" si="0"/>
        <v>0</v>
      </c>
      <c r="AA16" s="129">
        <f>SUMIF('调整分录-本期'!$C:$C,$A16,'调整分录-本期'!F:F)</f>
        <v>0</v>
      </c>
      <c r="AB16" s="129">
        <f>SUMIF('调整分录-本期'!$C:$C,$A16,'调整分录-本期'!G:G)</f>
        <v>0</v>
      </c>
      <c r="AC16" s="130">
        <f>Z16+AA16-AB16</f>
        <v>0</v>
      </c>
      <c r="AD16" s="177"/>
      <c r="AE16" s="115"/>
      <c r="AF16" s="174"/>
      <c r="AG16" s="174"/>
      <c r="AH16" s="179"/>
    </row>
    <row r="17" spans="1:34" ht="15" customHeight="1">
      <c r="A17" s="126" t="s">
        <v>57</v>
      </c>
      <c r="B17" s="122" t="s">
        <v>218</v>
      </c>
      <c r="C17" s="127"/>
      <c r="D17" s="128">
        <f>[1]科目余额表!$G$5</f>
        <v>308778.19</v>
      </c>
      <c r="E17" s="128"/>
      <c r="F17" s="128"/>
      <c r="G17" s="128"/>
      <c r="H17" s="128"/>
      <c r="I17" s="128"/>
      <c r="J17" s="128"/>
      <c r="K17" s="128"/>
      <c r="L17" s="128"/>
      <c r="M17" s="128"/>
      <c r="N17" s="128"/>
      <c r="O17" s="128"/>
      <c r="P17" s="128"/>
      <c r="Q17" s="128"/>
      <c r="R17" s="128"/>
      <c r="S17" s="128"/>
      <c r="T17" s="128"/>
      <c r="U17" s="128"/>
      <c r="V17" s="128"/>
      <c r="W17" s="128"/>
      <c r="X17" s="128"/>
      <c r="Y17" s="128"/>
      <c r="Z17" s="153">
        <f t="shared" si="0"/>
        <v>308778.19</v>
      </c>
      <c r="AA17" s="129">
        <f>SUMIF('调整分录-本期'!$C:$C,$A17,'调整分录-本期'!F:F)</f>
        <v>0</v>
      </c>
      <c r="AB17" s="129">
        <f>SUMIF('调整分录-本期'!$C:$C,$A17,'调整分录-本期'!G:G)</f>
        <v>0</v>
      </c>
      <c r="AC17" s="130">
        <f t="shared" ref="AC17:AC67" si="2">Z17+AA17-AB17</f>
        <v>308778.19</v>
      </c>
      <c r="AD17" s="177"/>
      <c r="AE17" s="115"/>
      <c r="AH17" s="178"/>
    </row>
    <row r="18" spans="1:34" ht="15" customHeight="1">
      <c r="A18" s="126" t="s">
        <v>58</v>
      </c>
      <c r="B18" s="122" t="s">
        <v>219</v>
      </c>
      <c r="C18" s="127"/>
      <c r="D18" s="128"/>
      <c r="E18" s="128"/>
      <c r="F18" s="128"/>
      <c r="G18" s="128"/>
      <c r="H18" s="128"/>
      <c r="I18" s="128"/>
      <c r="J18" s="128"/>
      <c r="K18" s="128"/>
      <c r="L18" s="128"/>
      <c r="M18" s="128"/>
      <c r="N18" s="128"/>
      <c r="O18" s="128"/>
      <c r="P18" s="128"/>
      <c r="Q18" s="128"/>
      <c r="R18" s="128"/>
      <c r="S18" s="128"/>
      <c r="T18" s="128"/>
      <c r="U18" s="128"/>
      <c r="V18" s="128"/>
      <c r="W18" s="128"/>
      <c r="X18" s="128"/>
      <c r="Y18" s="128"/>
      <c r="Z18" s="153">
        <f t="shared" si="0"/>
        <v>0</v>
      </c>
      <c r="AA18" s="129">
        <f>SUMIF('调整分录-本期'!$C:$C,$A18,'调整分录-本期'!F:F)</f>
        <v>0</v>
      </c>
      <c r="AB18" s="129">
        <f>SUMIF('调整分录-本期'!$C:$C,$A18,'调整分录-本期'!G:G)</f>
        <v>0</v>
      </c>
      <c r="AC18" s="130">
        <f t="shared" si="2"/>
        <v>0</v>
      </c>
      <c r="AD18" s="177"/>
      <c r="AE18" s="115"/>
      <c r="AH18" s="178"/>
    </row>
    <row r="19" spans="1:34" ht="15" customHeight="1">
      <c r="A19" s="126" t="s">
        <v>59</v>
      </c>
      <c r="B19" s="122" t="s">
        <v>220</v>
      </c>
      <c r="C19" s="127"/>
      <c r="D19" s="128"/>
      <c r="E19" s="128"/>
      <c r="F19" s="128"/>
      <c r="G19" s="128"/>
      <c r="H19" s="128"/>
      <c r="I19" s="128"/>
      <c r="J19" s="128"/>
      <c r="K19" s="128"/>
      <c r="L19" s="128"/>
      <c r="M19" s="128"/>
      <c r="N19" s="128"/>
      <c r="O19" s="128"/>
      <c r="P19" s="128"/>
      <c r="Q19" s="128"/>
      <c r="R19" s="128"/>
      <c r="S19" s="128"/>
      <c r="T19" s="128"/>
      <c r="U19" s="128"/>
      <c r="V19" s="128"/>
      <c r="W19" s="128"/>
      <c r="X19" s="128"/>
      <c r="Y19" s="128"/>
      <c r="Z19" s="153">
        <f t="shared" si="0"/>
        <v>0</v>
      </c>
      <c r="AA19" s="129">
        <f>SUMIF('调整分录-本期'!$C:$C,$A19,'调整分录-本期'!F:F)</f>
        <v>0</v>
      </c>
      <c r="AB19" s="129">
        <f>SUMIF('调整分录-本期'!$C:$C,$A19,'调整分录-本期'!G:G)</f>
        <v>0</v>
      </c>
      <c r="AC19" s="130">
        <f t="shared" si="2"/>
        <v>0</v>
      </c>
      <c r="AD19" s="177"/>
      <c r="AE19" s="115"/>
      <c r="AH19" s="178"/>
    </row>
    <row r="20" spans="1:34" ht="15" customHeight="1">
      <c r="A20" s="126" t="s">
        <v>60</v>
      </c>
      <c r="B20" s="122" t="s">
        <v>221</v>
      </c>
      <c r="C20" s="127"/>
      <c r="D20" s="128"/>
      <c r="E20" s="128"/>
      <c r="F20" s="128"/>
      <c r="G20" s="128"/>
      <c r="H20" s="128"/>
      <c r="I20" s="128"/>
      <c r="J20" s="128"/>
      <c r="K20" s="128"/>
      <c r="L20" s="128"/>
      <c r="M20" s="128"/>
      <c r="N20" s="128"/>
      <c r="O20" s="128"/>
      <c r="P20" s="128"/>
      <c r="Q20" s="128"/>
      <c r="R20" s="128"/>
      <c r="S20" s="128"/>
      <c r="T20" s="128"/>
      <c r="U20" s="128"/>
      <c r="V20" s="128"/>
      <c r="W20" s="128"/>
      <c r="X20" s="128"/>
      <c r="Y20" s="128"/>
      <c r="Z20" s="153">
        <f t="shared" si="0"/>
        <v>0</v>
      </c>
      <c r="AA20" s="129">
        <f>SUMIF('调整分录-本期'!$C:$C,$A20,'调整分录-本期'!F:F)</f>
        <v>0</v>
      </c>
      <c r="AB20" s="129">
        <f>SUMIF('调整分录-本期'!$C:$C,$A20,'调整分录-本期'!G:G)</f>
        <v>0</v>
      </c>
      <c r="AC20" s="130">
        <f t="shared" si="2"/>
        <v>0</v>
      </c>
      <c r="AD20" s="177"/>
      <c r="AE20" s="115"/>
      <c r="AH20" s="178"/>
    </row>
    <row r="21" spans="1:34" ht="15" customHeight="1">
      <c r="A21" s="126" t="s">
        <v>61</v>
      </c>
      <c r="B21" s="122" t="s">
        <v>222</v>
      </c>
      <c r="C21" s="127"/>
      <c r="D21" s="128">
        <f>[1]科目余额表!$G$42</f>
        <v>265627.88</v>
      </c>
      <c r="E21" s="128"/>
      <c r="F21" s="128"/>
      <c r="G21" s="128"/>
      <c r="H21" s="128"/>
      <c r="I21" s="128"/>
      <c r="J21" s="128"/>
      <c r="K21" s="128"/>
      <c r="L21" s="128"/>
      <c r="M21" s="128"/>
      <c r="N21" s="128"/>
      <c r="O21" s="128"/>
      <c r="P21" s="128"/>
      <c r="Q21" s="128"/>
      <c r="R21" s="128"/>
      <c r="S21" s="128"/>
      <c r="T21" s="128"/>
      <c r="U21" s="128"/>
      <c r="V21" s="128"/>
      <c r="W21" s="128"/>
      <c r="X21" s="128"/>
      <c r="Y21" s="128"/>
      <c r="Z21" s="153">
        <f t="shared" si="0"/>
        <v>265627.88</v>
      </c>
      <c r="AA21" s="129">
        <f>SUMIF('调整分录-本期'!$C:$C,$A21,'调整分录-本期'!F:F)</f>
        <v>0</v>
      </c>
      <c r="AB21" s="129">
        <f>SUMIF('调整分录-本期'!$C:$C,$A21,'调整分录-本期'!G:G)</f>
        <v>0</v>
      </c>
      <c r="AC21" s="130">
        <f t="shared" si="2"/>
        <v>265627.88</v>
      </c>
      <c r="AD21" s="177"/>
      <c r="AE21" s="115"/>
      <c r="AH21" s="178"/>
    </row>
    <row r="22" spans="1:34" ht="15" customHeight="1">
      <c r="A22" s="126" t="s">
        <v>62</v>
      </c>
      <c r="B22" s="135" t="s">
        <v>224</v>
      </c>
      <c r="C22" s="127"/>
      <c r="D22" s="153"/>
      <c r="E22" s="153"/>
      <c r="F22" s="153"/>
      <c r="G22" s="153"/>
      <c r="H22" s="153"/>
      <c r="I22" s="153"/>
      <c r="J22" s="153"/>
      <c r="K22" s="153"/>
      <c r="L22" s="153"/>
      <c r="M22" s="153"/>
      <c r="N22" s="153"/>
      <c r="O22" s="153"/>
      <c r="P22" s="153"/>
      <c r="Q22" s="153"/>
      <c r="R22" s="153"/>
      <c r="S22" s="153"/>
      <c r="T22" s="153"/>
      <c r="U22" s="153"/>
      <c r="V22" s="153"/>
      <c r="W22" s="153"/>
      <c r="X22" s="153"/>
      <c r="Y22" s="153"/>
      <c r="Z22" s="153">
        <f t="shared" si="0"/>
        <v>0</v>
      </c>
      <c r="AA22" s="154">
        <f>SUMIF('调整分录-本期'!$C:$C,$A22,'调整分录-本期'!F:F)</f>
        <v>0</v>
      </c>
      <c r="AB22" s="154">
        <f>SUMIF('调整分录-本期'!$C:$C,$A22,'调整分录-本期'!G:G)</f>
        <v>0</v>
      </c>
      <c r="AC22" s="155">
        <f>Z22+AB22-AA22</f>
        <v>0</v>
      </c>
      <c r="AD22" s="177"/>
      <c r="AE22" s="115"/>
      <c r="AF22" s="174"/>
      <c r="AG22" s="174"/>
      <c r="AH22" s="179"/>
    </row>
    <row r="23" spans="1:34" ht="15" customHeight="1">
      <c r="A23" s="126" t="s">
        <v>205</v>
      </c>
      <c r="B23" s="131" t="s">
        <v>225</v>
      </c>
      <c r="C23" s="138"/>
      <c r="D23" s="139">
        <f>D21-D22</f>
        <v>265627.88</v>
      </c>
      <c r="E23" s="139">
        <f>E21-E22</f>
        <v>0</v>
      </c>
      <c r="F23" s="139"/>
      <c r="G23" s="139"/>
      <c r="H23" s="139"/>
      <c r="I23" s="139"/>
      <c r="J23" s="139"/>
      <c r="K23" s="139"/>
      <c r="L23" s="139"/>
      <c r="M23" s="139"/>
      <c r="N23" s="139"/>
      <c r="O23" s="139"/>
      <c r="P23" s="139"/>
      <c r="Q23" s="139"/>
      <c r="R23" s="139"/>
      <c r="S23" s="139"/>
      <c r="T23" s="139"/>
      <c r="U23" s="139"/>
      <c r="V23" s="139"/>
      <c r="W23" s="139"/>
      <c r="X23" s="139"/>
      <c r="Y23" s="139"/>
      <c r="Z23" s="132">
        <f t="shared" si="0"/>
        <v>265627.88</v>
      </c>
      <c r="AA23" s="139"/>
      <c r="AB23" s="139"/>
      <c r="AC23" s="140">
        <f>AC21-AC22</f>
        <v>265627.88</v>
      </c>
      <c r="AD23" s="177"/>
      <c r="AE23" s="115"/>
      <c r="AH23" s="178"/>
    </row>
    <row r="24" spans="1:34" ht="15" customHeight="1">
      <c r="A24" s="126" t="s">
        <v>63</v>
      </c>
      <c r="B24" s="122" t="s">
        <v>226</v>
      </c>
      <c r="C24" s="127"/>
      <c r="D24" s="128"/>
      <c r="E24" s="128"/>
      <c r="F24" s="128"/>
      <c r="G24" s="128"/>
      <c r="H24" s="128"/>
      <c r="I24" s="128"/>
      <c r="J24" s="128"/>
      <c r="K24" s="128"/>
      <c r="L24" s="128"/>
      <c r="M24" s="128"/>
      <c r="N24" s="128"/>
      <c r="O24" s="128"/>
      <c r="P24" s="128"/>
      <c r="Q24" s="128"/>
      <c r="R24" s="128"/>
      <c r="S24" s="128"/>
      <c r="T24" s="128"/>
      <c r="U24" s="128"/>
      <c r="V24" s="128"/>
      <c r="W24" s="128"/>
      <c r="X24" s="128"/>
      <c r="Y24" s="128"/>
      <c r="Z24" s="128">
        <f t="shared" si="0"/>
        <v>0</v>
      </c>
      <c r="AA24" s="129">
        <f>SUMIF('调整分录-本期'!$C:$C,$A24,'调整分录-本期'!F:F)</f>
        <v>0</v>
      </c>
      <c r="AB24" s="129">
        <f>SUMIF('调整分录-本期'!$C:$C,$A24,'调整分录-本期'!G:G)</f>
        <v>0</v>
      </c>
      <c r="AC24" s="130">
        <f t="shared" si="2"/>
        <v>0</v>
      </c>
      <c r="AD24" s="177"/>
      <c r="AE24" s="115"/>
      <c r="AH24" s="178"/>
    </row>
    <row r="25" spans="1:34" ht="15" customHeight="1">
      <c r="A25" s="126" t="s">
        <v>64</v>
      </c>
      <c r="B25" s="122" t="s">
        <v>227</v>
      </c>
      <c r="C25" s="127"/>
      <c r="D25" s="128">
        <f>[1]科目余额表!$G$50</f>
        <v>2017176.42</v>
      </c>
      <c r="E25" s="128"/>
      <c r="F25" s="128"/>
      <c r="G25" s="128"/>
      <c r="H25" s="128"/>
      <c r="I25" s="128"/>
      <c r="J25" s="128"/>
      <c r="K25" s="128"/>
      <c r="L25" s="128"/>
      <c r="M25" s="128"/>
      <c r="N25" s="128"/>
      <c r="O25" s="128"/>
      <c r="P25" s="128"/>
      <c r="Q25" s="128"/>
      <c r="R25" s="128"/>
      <c r="S25" s="128"/>
      <c r="T25" s="128"/>
      <c r="U25" s="128"/>
      <c r="V25" s="128"/>
      <c r="W25" s="128"/>
      <c r="X25" s="128"/>
      <c r="Y25" s="128"/>
      <c r="Z25" s="128">
        <f t="shared" si="0"/>
        <v>2017176.42</v>
      </c>
      <c r="AA25" s="129">
        <f>SUMIF('调整分录-本期'!$C:$C,$A25,'调整分录-本期'!F:F)</f>
        <v>0</v>
      </c>
      <c r="AB25" s="129">
        <f>SUMIF('调整分录-本期'!$C:$C,$A25,'调整分录-本期'!G:G)</f>
        <v>0</v>
      </c>
      <c r="AC25" s="130">
        <f t="shared" si="2"/>
        <v>2017176.42</v>
      </c>
      <c r="AD25" s="177"/>
      <c r="AE25" s="115"/>
      <c r="AH25" s="178"/>
    </row>
    <row r="26" spans="1:34" ht="15" customHeight="1">
      <c r="A26" s="126" t="s">
        <v>65</v>
      </c>
      <c r="B26" s="122" t="s">
        <v>229</v>
      </c>
      <c r="C26" s="127"/>
      <c r="D26" s="128"/>
      <c r="E26" s="128"/>
      <c r="F26" s="128"/>
      <c r="G26" s="128"/>
      <c r="H26" s="128"/>
      <c r="I26" s="128"/>
      <c r="J26" s="128"/>
      <c r="K26" s="128"/>
      <c r="L26" s="128"/>
      <c r="M26" s="128"/>
      <c r="N26" s="128"/>
      <c r="O26" s="128"/>
      <c r="P26" s="128"/>
      <c r="Q26" s="128"/>
      <c r="R26" s="128"/>
      <c r="S26" s="128"/>
      <c r="T26" s="128"/>
      <c r="U26" s="128"/>
      <c r="V26" s="128"/>
      <c r="W26" s="128"/>
      <c r="X26" s="128"/>
      <c r="Y26" s="128"/>
      <c r="Z26" s="128">
        <f t="shared" si="0"/>
        <v>0</v>
      </c>
      <c r="AA26" s="129">
        <f>SUMIF('调整分录-本期'!$C:$C,$A26,'调整分录-本期'!F:F)</f>
        <v>0</v>
      </c>
      <c r="AB26" s="129">
        <f>SUMIF('调整分录-本期'!$C:$C,$A26,'调整分录-本期'!G:G)</f>
        <v>0</v>
      </c>
      <c r="AC26" s="130">
        <f>Z26+AB26-AA26</f>
        <v>0</v>
      </c>
      <c r="AD26" s="177"/>
      <c r="AE26" s="115"/>
      <c r="AH26" s="178"/>
    </row>
    <row r="27" spans="1:34" ht="15" customHeight="1">
      <c r="A27" s="126" t="s">
        <v>205</v>
      </c>
      <c r="B27" s="131" t="s">
        <v>230</v>
      </c>
      <c r="C27" s="138"/>
      <c r="D27" s="139">
        <f>D25-D26</f>
        <v>2017176.42</v>
      </c>
      <c r="E27" s="139">
        <f>E25-E26</f>
        <v>0</v>
      </c>
      <c r="F27" s="139"/>
      <c r="G27" s="139"/>
      <c r="H27" s="139"/>
      <c r="I27" s="139"/>
      <c r="J27" s="139"/>
      <c r="K27" s="139"/>
      <c r="L27" s="139"/>
      <c r="M27" s="139"/>
      <c r="N27" s="139"/>
      <c r="O27" s="139"/>
      <c r="P27" s="139"/>
      <c r="Q27" s="139"/>
      <c r="R27" s="139"/>
      <c r="S27" s="139"/>
      <c r="T27" s="139"/>
      <c r="U27" s="139"/>
      <c r="V27" s="139"/>
      <c r="W27" s="139"/>
      <c r="X27" s="139"/>
      <c r="Y27" s="139"/>
      <c r="Z27" s="132">
        <f t="shared" si="0"/>
        <v>2017176.42</v>
      </c>
      <c r="AA27" s="139"/>
      <c r="AB27" s="139"/>
      <c r="AC27" s="140">
        <f>AC25-AC26</f>
        <v>2017176.42</v>
      </c>
      <c r="AD27" s="177"/>
      <c r="AE27" s="115"/>
      <c r="AH27" s="178"/>
    </row>
    <row r="28" spans="1:34" ht="15" customHeight="1">
      <c r="A28" s="126" t="s">
        <v>66</v>
      </c>
      <c r="B28" s="122" t="s">
        <v>231</v>
      </c>
      <c r="C28" s="127"/>
      <c r="D28" s="141"/>
      <c r="E28" s="141"/>
      <c r="F28" s="141"/>
      <c r="G28" s="141"/>
      <c r="H28" s="141"/>
      <c r="I28" s="141"/>
      <c r="J28" s="141"/>
      <c r="K28" s="141"/>
      <c r="L28" s="141"/>
      <c r="M28" s="141"/>
      <c r="N28" s="141"/>
      <c r="O28" s="141"/>
      <c r="P28" s="141"/>
      <c r="Q28" s="141"/>
      <c r="R28" s="141"/>
      <c r="S28" s="141"/>
      <c r="T28" s="141"/>
      <c r="U28" s="141"/>
      <c r="V28" s="141"/>
      <c r="W28" s="141"/>
      <c r="X28" s="141"/>
      <c r="Y28" s="141"/>
      <c r="Z28" s="128">
        <f t="shared" si="0"/>
        <v>0</v>
      </c>
      <c r="AA28" s="129">
        <f>SUMIF('调整分录-本期'!$C:$C,$A28,'调整分录-本期'!F:F)</f>
        <v>0</v>
      </c>
      <c r="AB28" s="129">
        <f>SUMIF('调整分录-本期'!$C:$C,$A28,'调整分录-本期'!G:G)</f>
        <v>0</v>
      </c>
      <c r="AC28" s="130">
        <f t="shared" si="2"/>
        <v>0</v>
      </c>
      <c r="AD28" s="177"/>
      <c r="AE28" s="115"/>
      <c r="AF28" s="174"/>
      <c r="AG28" s="174"/>
      <c r="AH28" s="179"/>
    </row>
    <row r="29" spans="1:34" ht="15" customHeight="1">
      <c r="A29" s="126" t="s">
        <v>67</v>
      </c>
      <c r="B29" s="122" t="s">
        <v>232</v>
      </c>
      <c r="C29" s="127"/>
      <c r="D29" s="128"/>
      <c r="E29" s="128"/>
      <c r="F29" s="128"/>
      <c r="G29" s="128"/>
      <c r="H29" s="128"/>
      <c r="I29" s="128"/>
      <c r="J29" s="128"/>
      <c r="K29" s="128"/>
      <c r="L29" s="128"/>
      <c r="M29" s="128"/>
      <c r="N29" s="128"/>
      <c r="O29" s="128"/>
      <c r="P29" s="128"/>
      <c r="Q29" s="128"/>
      <c r="R29" s="128"/>
      <c r="S29" s="128"/>
      <c r="T29" s="128"/>
      <c r="U29" s="128"/>
      <c r="V29" s="128"/>
      <c r="W29" s="128"/>
      <c r="X29" s="128"/>
      <c r="Y29" s="128"/>
      <c r="Z29" s="128">
        <f t="shared" si="0"/>
        <v>0</v>
      </c>
      <c r="AA29" s="129">
        <f>SUMIF('调整分录-本期'!$C:$C,$A29,'调整分录-本期'!F:F)</f>
        <v>0</v>
      </c>
      <c r="AB29" s="129">
        <f>SUMIF('调整分录-本期'!$C:$C,$A29,'调整分录-本期'!G:G)</f>
        <v>0</v>
      </c>
      <c r="AC29" s="130">
        <f t="shared" si="2"/>
        <v>0</v>
      </c>
      <c r="AD29" s="177"/>
      <c r="AE29" s="115"/>
      <c r="AH29" s="178"/>
    </row>
    <row r="30" spans="1:34" ht="15" customHeight="1">
      <c r="A30" s="126" t="s">
        <v>68</v>
      </c>
      <c r="B30" s="122" t="s">
        <v>233</v>
      </c>
      <c r="C30" s="127"/>
      <c r="D30" s="128"/>
      <c r="E30" s="128"/>
      <c r="F30" s="128"/>
      <c r="G30" s="128"/>
      <c r="H30" s="128"/>
      <c r="I30" s="128"/>
      <c r="J30" s="128"/>
      <c r="K30" s="128"/>
      <c r="L30" s="128"/>
      <c r="M30" s="128"/>
      <c r="N30" s="128"/>
      <c r="O30" s="128"/>
      <c r="P30" s="128"/>
      <c r="Q30" s="128"/>
      <c r="R30" s="128"/>
      <c r="S30" s="128"/>
      <c r="T30" s="128"/>
      <c r="U30" s="128"/>
      <c r="V30" s="128"/>
      <c r="W30" s="128"/>
      <c r="X30" s="128"/>
      <c r="Y30" s="128"/>
      <c r="Z30" s="128">
        <f t="shared" si="0"/>
        <v>0</v>
      </c>
      <c r="AA30" s="129">
        <f>SUMIF('调整分录-本期'!$C:$C,$A30,'调整分录-本期'!F:F)</f>
        <v>0</v>
      </c>
      <c r="AB30" s="129">
        <f>SUMIF('调整分录-本期'!$C:$C,$A30,'调整分录-本期'!G:G)</f>
        <v>0</v>
      </c>
      <c r="AC30" s="130">
        <f t="shared" si="2"/>
        <v>0</v>
      </c>
      <c r="AD30" s="177"/>
      <c r="AE30" s="115"/>
      <c r="AH30" s="178"/>
    </row>
    <row r="31" spans="1:34" ht="15" customHeight="1">
      <c r="A31" s="126" t="s">
        <v>69</v>
      </c>
      <c r="B31" s="122" t="s">
        <v>234</v>
      </c>
      <c r="C31" s="127"/>
      <c r="D31" s="128"/>
      <c r="E31" s="128"/>
      <c r="F31" s="128"/>
      <c r="G31" s="128"/>
      <c r="H31" s="128"/>
      <c r="I31" s="128"/>
      <c r="J31" s="128"/>
      <c r="K31" s="128"/>
      <c r="L31" s="128"/>
      <c r="M31" s="128"/>
      <c r="N31" s="128"/>
      <c r="O31" s="128"/>
      <c r="P31" s="128"/>
      <c r="Q31" s="128"/>
      <c r="R31" s="128"/>
      <c r="S31" s="128"/>
      <c r="T31" s="128"/>
      <c r="U31" s="128"/>
      <c r="V31" s="128"/>
      <c r="W31" s="128"/>
      <c r="X31" s="128"/>
      <c r="Y31" s="128"/>
      <c r="Z31" s="128">
        <f t="shared" si="0"/>
        <v>0</v>
      </c>
      <c r="AA31" s="129">
        <f>SUMIF('调整分录-本期'!$C:$C,$A31,'调整分录-本期'!F:F)</f>
        <v>0</v>
      </c>
      <c r="AB31" s="129">
        <f>SUMIF('调整分录-本期'!$C:$C,$A31,'调整分录-本期'!G:G)</f>
        <v>0</v>
      </c>
      <c r="AC31" s="130">
        <f t="shared" si="2"/>
        <v>0</v>
      </c>
      <c r="AD31" s="177"/>
      <c r="AE31" s="115"/>
      <c r="AH31" s="178"/>
    </row>
    <row r="32" spans="1:34" ht="15" customHeight="1">
      <c r="A32" s="126" t="s">
        <v>205</v>
      </c>
      <c r="B32" s="131" t="s">
        <v>235</v>
      </c>
      <c r="C32" s="138"/>
      <c r="D32" s="139">
        <f>SUM(D7:D31)-SUM(D13:D14)-SUM(D21:D22)-SUM(D25:D26)</f>
        <v>16844987.180000007</v>
      </c>
      <c r="E32" s="139">
        <f>SUM(E7:E31)-SUM(E13:E14)-SUM(E21:E22)-SUM(E25:E26)</f>
        <v>0</v>
      </c>
      <c r="F32" s="139"/>
      <c r="G32" s="139"/>
      <c r="H32" s="139"/>
      <c r="I32" s="139"/>
      <c r="J32" s="139"/>
      <c r="K32" s="139"/>
      <c r="L32" s="139"/>
      <c r="M32" s="139"/>
      <c r="N32" s="139"/>
      <c r="O32" s="139"/>
      <c r="P32" s="139"/>
      <c r="Q32" s="139"/>
      <c r="R32" s="139"/>
      <c r="S32" s="139"/>
      <c r="T32" s="139"/>
      <c r="U32" s="139"/>
      <c r="V32" s="139"/>
      <c r="W32" s="139"/>
      <c r="X32" s="139"/>
      <c r="Y32" s="139"/>
      <c r="Z32" s="132">
        <f t="shared" si="0"/>
        <v>16844987.180000007</v>
      </c>
      <c r="AA32" s="139">
        <f>SUM(AA7:AA31)</f>
        <v>0</v>
      </c>
      <c r="AB32" s="139">
        <f>SUM(AB7:AB31)</f>
        <v>0</v>
      </c>
      <c r="AC32" s="140">
        <f>SUM(AC7:AC31)-SUM(AC13:AC14)-SUM(AC21:AC22)-SUM(AC25:AC26)</f>
        <v>16844987.180000007</v>
      </c>
      <c r="AD32" s="177"/>
      <c r="AE32" s="115"/>
      <c r="AH32" s="178"/>
    </row>
    <row r="33" spans="1:34" ht="15" customHeight="1">
      <c r="A33" s="126" t="s">
        <v>205</v>
      </c>
      <c r="B33" s="122" t="s">
        <v>236</v>
      </c>
      <c r="C33" s="127"/>
      <c r="D33" s="128"/>
      <c r="E33" s="128"/>
      <c r="F33" s="128"/>
      <c r="G33" s="128"/>
      <c r="H33" s="128"/>
      <c r="I33" s="128"/>
      <c r="J33" s="128"/>
      <c r="K33" s="128"/>
      <c r="L33" s="128"/>
      <c r="M33" s="128"/>
      <c r="N33" s="128"/>
      <c r="O33" s="128"/>
      <c r="P33" s="128"/>
      <c r="Q33" s="128"/>
      <c r="R33" s="128"/>
      <c r="S33" s="128"/>
      <c r="T33" s="128"/>
      <c r="U33" s="128"/>
      <c r="V33" s="128"/>
      <c r="W33" s="128"/>
      <c r="X33" s="128"/>
      <c r="Y33" s="128"/>
      <c r="Z33" s="128">
        <f t="shared" si="0"/>
        <v>0</v>
      </c>
      <c r="AA33" s="129">
        <f>SUMIF('调整分录-本期'!$C:$C,$A33,'调整分录-本期'!F:F)</f>
        <v>0</v>
      </c>
      <c r="AB33" s="129">
        <f>SUMIF('调整分录-本期'!$C:$C,$A33,'调整分录-本期'!G:G)</f>
        <v>0</v>
      </c>
      <c r="AC33" s="130">
        <f t="shared" si="2"/>
        <v>0</v>
      </c>
      <c r="AD33" s="177"/>
      <c r="AE33" s="115"/>
      <c r="AH33" s="178"/>
    </row>
    <row r="34" spans="1:34" ht="15" customHeight="1">
      <c r="A34" s="126" t="s">
        <v>70</v>
      </c>
      <c r="B34" s="122" t="s">
        <v>237</v>
      </c>
      <c r="C34" s="127"/>
      <c r="D34" s="128"/>
      <c r="E34" s="128"/>
      <c r="F34" s="128"/>
      <c r="G34" s="128"/>
      <c r="H34" s="128"/>
      <c r="I34" s="128"/>
      <c r="J34" s="128"/>
      <c r="K34" s="128"/>
      <c r="L34" s="128"/>
      <c r="M34" s="128"/>
      <c r="N34" s="128"/>
      <c r="O34" s="128"/>
      <c r="P34" s="128"/>
      <c r="Q34" s="128"/>
      <c r="R34" s="128"/>
      <c r="S34" s="128"/>
      <c r="T34" s="128"/>
      <c r="U34" s="128"/>
      <c r="V34" s="128"/>
      <c r="W34" s="128"/>
      <c r="X34" s="128"/>
      <c r="Y34" s="128"/>
      <c r="Z34" s="128">
        <f t="shared" si="0"/>
        <v>0</v>
      </c>
      <c r="AA34" s="129">
        <f>SUMIF('调整分录-本期'!$C:$C,$A34,'调整分录-本期'!F:F)</f>
        <v>0</v>
      </c>
      <c r="AB34" s="129">
        <f>SUMIF('调整分录-本期'!$C:$C,$A34,'调整分录-本期'!G:G)</f>
        <v>0</v>
      </c>
      <c r="AC34" s="130">
        <f t="shared" si="2"/>
        <v>0</v>
      </c>
      <c r="AD34" s="177"/>
      <c r="AE34" s="115"/>
      <c r="AH34" s="178"/>
    </row>
    <row r="35" spans="1:34" ht="15" customHeight="1">
      <c r="A35" s="126" t="s">
        <v>71</v>
      </c>
      <c r="B35" s="122" t="s">
        <v>238</v>
      </c>
      <c r="C35" s="127"/>
      <c r="D35" s="128"/>
      <c r="E35" s="128"/>
      <c r="F35" s="128"/>
      <c r="G35" s="128"/>
      <c r="H35" s="128"/>
      <c r="I35" s="128"/>
      <c r="J35" s="128"/>
      <c r="K35" s="128"/>
      <c r="L35" s="128"/>
      <c r="M35" s="128"/>
      <c r="N35" s="128"/>
      <c r="O35" s="128"/>
      <c r="P35" s="128"/>
      <c r="Q35" s="128"/>
      <c r="R35" s="128"/>
      <c r="S35" s="128"/>
      <c r="T35" s="128"/>
      <c r="U35" s="128"/>
      <c r="V35" s="128"/>
      <c r="W35" s="128"/>
      <c r="X35" s="128"/>
      <c r="Y35" s="128"/>
      <c r="Z35" s="128">
        <f t="shared" si="0"/>
        <v>0</v>
      </c>
      <c r="AA35" s="129">
        <f>SUMIF('调整分录-本期'!$C:$C,$A35,'调整分录-本期'!F:F)</f>
        <v>0</v>
      </c>
      <c r="AB35" s="129">
        <f>SUMIF('调整分录-本期'!$C:$C,$A35,'调整分录-本期'!G:G)</f>
        <v>0</v>
      </c>
      <c r="AC35" s="130">
        <f t="shared" si="2"/>
        <v>0</v>
      </c>
      <c r="AD35" s="177"/>
      <c r="AE35" s="115"/>
      <c r="AH35" s="178"/>
    </row>
    <row r="36" spans="1:34" ht="15" customHeight="1">
      <c r="A36" s="126" t="s">
        <v>72</v>
      </c>
      <c r="B36" s="122" t="s">
        <v>239</v>
      </c>
      <c r="C36" s="127"/>
      <c r="D36" s="128"/>
      <c r="E36" s="128"/>
      <c r="F36" s="128"/>
      <c r="G36" s="128"/>
      <c r="H36" s="128"/>
      <c r="I36" s="128"/>
      <c r="J36" s="128"/>
      <c r="K36" s="128"/>
      <c r="L36" s="128"/>
      <c r="M36" s="128"/>
      <c r="N36" s="128"/>
      <c r="O36" s="128"/>
      <c r="P36" s="128"/>
      <c r="Q36" s="128"/>
      <c r="R36" s="128"/>
      <c r="S36" s="128"/>
      <c r="T36" s="128"/>
      <c r="U36" s="128"/>
      <c r="V36" s="128"/>
      <c r="W36" s="128"/>
      <c r="X36" s="128"/>
      <c r="Y36" s="128"/>
      <c r="Z36" s="128">
        <f t="shared" si="0"/>
        <v>0</v>
      </c>
      <c r="AA36" s="129">
        <f>SUMIF('调整分录-本期'!$C:$C,$A36,'调整分录-本期'!F:F)</f>
        <v>0</v>
      </c>
      <c r="AB36" s="129">
        <f>SUMIF('调整分录-本期'!$C:$C,$A36,'调整分录-本期'!G:G)</f>
        <v>0</v>
      </c>
      <c r="AC36" s="130">
        <f t="shared" si="2"/>
        <v>0</v>
      </c>
      <c r="AD36" s="177"/>
      <c r="AE36" s="115"/>
      <c r="AH36" s="178"/>
    </row>
    <row r="37" spans="1:34" ht="15" customHeight="1">
      <c r="A37" s="126" t="s">
        <v>73</v>
      </c>
      <c r="B37" s="122" t="s">
        <v>240</v>
      </c>
      <c r="C37" s="127"/>
      <c r="D37" s="128"/>
      <c r="E37" s="128"/>
      <c r="F37" s="128"/>
      <c r="G37" s="128"/>
      <c r="H37" s="128"/>
      <c r="I37" s="128"/>
      <c r="J37" s="128"/>
      <c r="K37" s="128"/>
      <c r="L37" s="128"/>
      <c r="M37" s="128"/>
      <c r="N37" s="128"/>
      <c r="O37" s="128"/>
      <c r="P37" s="128"/>
      <c r="Q37" s="128"/>
      <c r="R37" s="128"/>
      <c r="S37" s="128"/>
      <c r="T37" s="128"/>
      <c r="U37" s="128"/>
      <c r="V37" s="128"/>
      <c r="W37" s="128"/>
      <c r="X37" s="128"/>
      <c r="Y37" s="128"/>
      <c r="Z37" s="128">
        <f t="shared" si="0"/>
        <v>0</v>
      </c>
      <c r="AA37" s="129">
        <f>SUMIF('调整分录-本期'!$C:$C,$A37,'调整分录-本期'!F:F)</f>
        <v>0</v>
      </c>
      <c r="AB37" s="129">
        <f>SUMIF('调整分录-本期'!$C:$C,$A37,'调整分录-本期'!G:G)</f>
        <v>0</v>
      </c>
      <c r="AC37" s="130">
        <f t="shared" si="2"/>
        <v>0</v>
      </c>
      <c r="AD37" s="177"/>
      <c r="AE37" s="115"/>
      <c r="AH37" s="178"/>
    </row>
    <row r="38" spans="1:34" ht="15" customHeight="1">
      <c r="A38" s="126" t="s">
        <v>74</v>
      </c>
      <c r="B38" s="122" t="s">
        <v>241</v>
      </c>
      <c r="C38" s="127"/>
      <c r="D38" s="128"/>
      <c r="E38" s="128"/>
      <c r="F38" s="128"/>
      <c r="G38" s="128"/>
      <c r="H38" s="128"/>
      <c r="I38" s="128"/>
      <c r="J38" s="128"/>
      <c r="K38" s="128"/>
      <c r="L38" s="128"/>
      <c r="M38" s="128"/>
      <c r="N38" s="128"/>
      <c r="O38" s="128"/>
      <c r="P38" s="128"/>
      <c r="Q38" s="128"/>
      <c r="R38" s="128"/>
      <c r="S38" s="128"/>
      <c r="T38" s="128"/>
      <c r="U38" s="128"/>
      <c r="V38" s="128"/>
      <c r="W38" s="128"/>
      <c r="X38" s="128"/>
      <c r="Y38" s="128"/>
      <c r="Z38" s="128">
        <f t="shared" si="0"/>
        <v>0</v>
      </c>
      <c r="AA38" s="129">
        <f>SUMIF('调整分录-本期'!$C:$C,$A38,'调整分录-本期'!F:F)</f>
        <v>0</v>
      </c>
      <c r="AB38" s="129">
        <f>SUMIF('调整分录-本期'!$C:$C,$A38,'调整分录-本期'!G:G)</f>
        <v>0</v>
      </c>
      <c r="AC38" s="130">
        <f t="shared" si="2"/>
        <v>0</v>
      </c>
      <c r="AD38" s="177"/>
      <c r="AE38" s="115"/>
      <c r="AH38" s="178"/>
    </row>
    <row r="39" spans="1:34" ht="15" customHeight="1">
      <c r="A39" s="126" t="s">
        <v>75</v>
      </c>
      <c r="B39" s="122" t="s">
        <v>243</v>
      </c>
      <c r="C39" s="127"/>
      <c r="D39" s="128"/>
      <c r="E39" s="128"/>
      <c r="F39" s="128"/>
      <c r="G39" s="128"/>
      <c r="H39" s="128"/>
      <c r="I39" s="128"/>
      <c r="J39" s="128"/>
      <c r="K39" s="128"/>
      <c r="L39" s="128"/>
      <c r="M39" s="128"/>
      <c r="N39" s="128"/>
      <c r="O39" s="128"/>
      <c r="P39" s="128"/>
      <c r="Q39" s="128"/>
      <c r="R39" s="128"/>
      <c r="S39" s="128"/>
      <c r="T39" s="128"/>
      <c r="U39" s="128"/>
      <c r="V39" s="128"/>
      <c r="W39" s="128"/>
      <c r="X39" s="128"/>
      <c r="Y39" s="128"/>
      <c r="Z39" s="128">
        <f t="shared" si="0"/>
        <v>0</v>
      </c>
      <c r="AA39" s="129">
        <f>SUMIF('调整分录-本期'!$C:$C,$A39,'调整分录-本期'!F:F)</f>
        <v>0</v>
      </c>
      <c r="AB39" s="129">
        <f>SUMIF('调整分录-本期'!$C:$C,$A39,'调整分录-本期'!G:G)</f>
        <v>0</v>
      </c>
      <c r="AC39" s="130">
        <f>Z39+AB39-AA39</f>
        <v>0</v>
      </c>
      <c r="AD39" s="177"/>
      <c r="AE39" s="115"/>
      <c r="AH39" s="178"/>
    </row>
    <row r="40" spans="1:34" ht="15" customHeight="1">
      <c r="A40" s="126" t="s">
        <v>205</v>
      </c>
      <c r="B40" s="131" t="s">
        <v>244</v>
      </c>
      <c r="C40" s="138"/>
      <c r="D40" s="139">
        <f>D38-D39</f>
        <v>0</v>
      </c>
      <c r="E40" s="139">
        <f>E38-E39</f>
        <v>0</v>
      </c>
      <c r="F40" s="139"/>
      <c r="G40" s="139"/>
      <c r="H40" s="139"/>
      <c r="I40" s="139"/>
      <c r="J40" s="139"/>
      <c r="K40" s="139"/>
      <c r="L40" s="139"/>
      <c r="M40" s="139"/>
      <c r="N40" s="139"/>
      <c r="O40" s="139"/>
      <c r="P40" s="139"/>
      <c r="Q40" s="139"/>
      <c r="R40" s="139"/>
      <c r="S40" s="139"/>
      <c r="T40" s="139"/>
      <c r="U40" s="139"/>
      <c r="V40" s="139"/>
      <c r="W40" s="139"/>
      <c r="X40" s="139"/>
      <c r="Y40" s="139"/>
      <c r="Z40" s="132">
        <f t="shared" si="0"/>
        <v>0</v>
      </c>
      <c r="AA40" s="139"/>
      <c r="AB40" s="139"/>
      <c r="AC40" s="140">
        <f>AC38-AC39</f>
        <v>0</v>
      </c>
      <c r="AD40" s="177"/>
      <c r="AE40" s="115"/>
      <c r="AH40" s="178"/>
    </row>
    <row r="41" spans="1:34" ht="15" customHeight="1">
      <c r="A41" s="126" t="s">
        <v>76</v>
      </c>
      <c r="B41" s="135" t="s">
        <v>245</v>
      </c>
      <c r="C41" s="127"/>
      <c r="D41" s="141"/>
      <c r="E41" s="141"/>
      <c r="F41" s="141"/>
      <c r="G41" s="141"/>
      <c r="H41" s="141"/>
      <c r="I41" s="141"/>
      <c r="J41" s="141"/>
      <c r="K41" s="141"/>
      <c r="L41" s="141"/>
      <c r="M41" s="141"/>
      <c r="N41" s="141"/>
      <c r="O41" s="141"/>
      <c r="P41" s="141"/>
      <c r="Q41" s="141"/>
      <c r="R41" s="141"/>
      <c r="S41" s="141"/>
      <c r="T41" s="141"/>
      <c r="U41" s="141"/>
      <c r="V41" s="141"/>
      <c r="W41" s="141"/>
      <c r="X41" s="141"/>
      <c r="Y41" s="141"/>
      <c r="Z41" s="128">
        <f t="shared" si="0"/>
        <v>0</v>
      </c>
      <c r="AA41" s="129">
        <f>SUMIF('调整分录-本期'!$C:$C,$A41,'调整分录-本期'!F:F)</f>
        <v>0</v>
      </c>
      <c r="AB41" s="129">
        <f>SUMIF('调整分录-本期'!$C:$C,$A41,'调整分录-本期'!G:G)</f>
        <v>0</v>
      </c>
      <c r="AC41" s="130">
        <f t="shared" si="2"/>
        <v>0</v>
      </c>
      <c r="AD41" s="177"/>
      <c r="AE41" s="115"/>
      <c r="AF41" s="174"/>
      <c r="AG41" s="174"/>
      <c r="AH41" s="179"/>
    </row>
    <row r="42" spans="1:34" ht="15" customHeight="1">
      <c r="A42" s="126" t="s">
        <v>77</v>
      </c>
      <c r="B42" s="135" t="s">
        <v>246</v>
      </c>
      <c r="C42" s="127"/>
      <c r="D42" s="141"/>
      <c r="E42" s="141"/>
      <c r="F42" s="141"/>
      <c r="G42" s="141"/>
      <c r="H42" s="141"/>
      <c r="I42" s="141"/>
      <c r="J42" s="141"/>
      <c r="K42" s="141"/>
      <c r="L42" s="141"/>
      <c r="M42" s="141"/>
      <c r="N42" s="141"/>
      <c r="O42" s="141"/>
      <c r="P42" s="141"/>
      <c r="Q42" s="141"/>
      <c r="R42" s="141"/>
      <c r="S42" s="141"/>
      <c r="T42" s="141"/>
      <c r="U42" s="141"/>
      <c r="V42" s="141"/>
      <c r="W42" s="141"/>
      <c r="X42" s="141"/>
      <c r="Y42" s="141"/>
      <c r="Z42" s="128">
        <f t="shared" si="0"/>
        <v>0</v>
      </c>
      <c r="AA42" s="129">
        <f>SUMIF('调整分录-本期'!$C:$C,$A42,'调整分录-本期'!F:F)</f>
        <v>0</v>
      </c>
      <c r="AB42" s="129">
        <f>SUMIF('调整分录-本期'!$C:$C,$A42,'调整分录-本期'!G:G)</f>
        <v>0</v>
      </c>
      <c r="AC42" s="130">
        <f t="shared" si="2"/>
        <v>0</v>
      </c>
      <c r="AD42" s="177"/>
      <c r="AE42" s="115"/>
      <c r="AF42" s="174"/>
      <c r="AG42" s="174"/>
      <c r="AH42" s="179"/>
    </row>
    <row r="43" spans="1:34" ht="15" customHeight="1">
      <c r="A43" s="126" t="s">
        <v>78</v>
      </c>
      <c r="B43" s="122" t="s">
        <v>247</v>
      </c>
      <c r="C43" s="127"/>
      <c r="D43" s="128"/>
      <c r="E43" s="128"/>
      <c r="F43" s="128"/>
      <c r="G43" s="128"/>
      <c r="H43" s="128"/>
      <c r="I43" s="128"/>
      <c r="J43" s="128"/>
      <c r="K43" s="128"/>
      <c r="L43" s="128"/>
      <c r="M43" s="128"/>
      <c r="N43" s="128"/>
      <c r="O43" s="128"/>
      <c r="P43" s="128"/>
      <c r="Q43" s="128"/>
      <c r="R43" s="128"/>
      <c r="S43" s="128"/>
      <c r="T43" s="128"/>
      <c r="U43" s="128"/>
      <c r="V43" s="128"/>
      <c r="W43" s="128"/>
      <c r="X43" s="128"/>
      <c r="Y43" s="128"/>
      <c r="Z43" s="128">
        <f t="shared" ref="Z43:Z74" si="3">SUM(D43:Y43)</f>
        <v>0</v>
      </c>
      <c r="AA43" s="129">
        <f>SUMIF('调整分录-本期'!$C:$C,$A43,'调整分录-本期'!F:F)</f>
        <v>0</v>
      </c>
      <c r="AB43" s="129">
        <f>SUMIF('调整分录-本期'!$C:$C,$A43,'调整分录-本期'!G:G)</f>
        <v>0</v>
      </c>
      <c r="AC43" s="130">
        <f t="shared" si="2"/>
        <v>0</v>
      </c>
      <c r="AD43" s="177"/>
      <c r="AE43" s="115"/>
      <c r="AH43" s="178"/>
    </row>
    <row r="44" spans="1:34" ht="15" customHeight="1">
      <c r="A44" s="126" t="s">
        <v>79</v>
      </c>
      <c r="B44" s="122" t="s">
        <v>249</v>
      </c>
      <c r="C44" s="127"/>
      <c r="D44" s="128"/>
      <c r="E44" s="128"/>
      <c r="F44" s="128"/>
      <c r="G44" s="128"/>
      <c r="H44" s="128"/>
      <c r="I44" s="128"/>
      <c r="J44" s="128"/>
      <c r="K44" s="128"/>
      <c r="L44" s="128"/>
      <c r="M44" s="128"/>
      <c r="N44" s="128"/>
      <c r="O44" s="128"/>
      <c r="P44" s="128"/>
      <c r="Q44" s="128"/>
      <c r="R44" s="128"/>
      <c r="S44" s="128"/>
      <c r="T44" s="128"/>
      <c r="U44" s="128"/>
      <c r="V44" s="128"/>
      <c r="W44" s="128"/>
      <c r="X44" s="128"/>
      <c r="Y44" s="128"/>
      <c r="Z44" s="128">
        <f t="shared" si="3"/>
        <v>0</v>
      </c>
      <c r="AA44" s="129">
        <f>SUMIF('调整分录-本期'!$C:$C,$A44,'调整分录-本期'!F:F)</f>
        <v>0</v>
      </c>
      <c r="AB44" s="129">
        <f>SUMIF('调整分录-本期'!$C:$C,$A44,'调整分录-本期'!G:G)</f>
        <v>0</v>
      </c>
      <c r="AC44" s="130">
        <f t="shared" ref="AC44:AC45" si="4">Z44+AB44-AA44</f>
        <v>0</v>
      </c>
      <c r="AD44" s="177"/>
      <c r="AE44" s="115"/>
      <c r="AH44" s="178"/>
    </row>
    <row r="45" spans="1:34" ht="15" customHeight="1">
      <c r="A45" s="126" t="s">
        <v>80</v>
      </c>
      <c r="B45" s="122" t="s">
        <v>251</v>
      </c>
      <c r="C45" s="127"/>
      <c r="D45" s="128"/>
      <c r="E45" s="128"/>
      <c r="F45" s="128"/>
      <c r="G45" s="128"/>
      <c r="H45" s="128"/>
      <c r="I45" s="128"/>
      <c r="J45" s="128"/>
      <c r="K45" s="128"/>
      <c r="L45" s="128"/>
      <c r="M45" s="128"/>
      <c r="N45" s="128"/>
      <c r="O45" s="128"/>
      <c r="P45" s="128"/>
      <c r="Q45" s="128"/>
      <c r="R45" s="128"/>
      <c r="S45" s="128"/>
      <c r="T45" s="128"/>
      <c r="U45" s="128"/>
      <c r="V45" s="128"/>
      <c r="W45" s="128"/>
      <c r="X45" s="128"/>
      <c r="Y45" s="128"/>
      <c r="Z45" s="128">
        <f t="shared" si="3"/>
        <v>0</v>
      </c>
      <c r="AA45" s="129">
        <f>SUMIF('调整分录-本期'!$C:$C,$A45,'调整分录-本期'!F:F)</f>
        <v>0</v>
      </c>
      <c r="AB45" s="129">
        <f>SUMIF('调整分录-本期'!$C:$C,$A45,'调整分录-本期'!G:G)</f>
        <v>0</v>
      </c>
      <c r="AC45" s="130">
        <f t="shared" si="4"/>
        <v>0</v>
      </c>
      <c r="AD45" s="177"/>
      <c r="AE45" s="115"/>
      <c r="AH45" s="178"/>
    </row>
    <row r="46" spans="1:34" ht="15" customHeight="1">
      <c r="A46" s="126" t="s">
        <v>205</v>
      </c>
      <c r="B46" s="131" t="s">
        <v>252</v>
      </c>
      <c r="C46" s="138"/>
      <c r="D46" s="139">
        <f>D43-D44-D45</f>
        <v>0</v>
      </c>
      <c r="E46" s="139">
        <f>E43-E44-E45</f>
        <v>0</v>
      </c>
      <c r="F46" s="139"/>
      <c r="G46" s="139"/>
      <c r="H46" s="139"/>
      <c r="I46" s="139"/>
      <c r="J46" s="139"/>
      <c r="K46" s="139"/>
      <c r="L46" s="139"/>
      <c r="M46" s="139"/>
      <c r="N46" s="139"/>
      <c r="O46" s="139"/>
      <c r="P46" s="139"/>
      <c r="Q46" s="139"/>
      <c r="R46" s="139"/>
      <c r="S46" s="139"/>
      <c r="T46" s="139"/>
      <c r="U46" s="139"/>
      <c r="V46" s="139"/>
      <c r="W46" s="139"/>
      <c r="X46" s="139"/>
      <c r="Y46" s="139"/>
      <c r="Z46" s="132">
        <f t="shared" si="3"/>
        <v>0</v>
      </c>
      <c r="AA46" s="139"/>
      <c r="AB46" s="139"/>
      <c r="AC46" s="140">
        <f>AC43-AC44-AC45</f>
        <v>0</v>
      </c>
      <c r="AD46" s="177"/>
      <c r="AE46" s="115"/>
      <c r="AH46" s="178"/>
    </row>
    <row r="47" spans="1:34" ht="15" customHeight="1">
      <c r="A47" s="126" t="s">
        <v>81</v>
      </c>
      <c r="B47" s="122" t="s">
        <v>253</v>
      </c>
      <c r="C47" s="127"/>
      <c r="D47" s="128"/>
      <c r="E47" s="128"/>
      <c r="F47" s="128"/>
      <c r="G47" s="128"/>
      <c r="H47" s="128"/>
      <c r="I47" s="128"/>
      <c r="J47" s="128"/>
      <c r="K47" s="128"/>
      <c r="L47" s="128"/>
      <c r="M47" s="128"/>
      <c r="N47" s="128"/>
      <c r="O47" s="128"/>
      <c r="P47" s="128"/>
      <c r="Q47" s="128"/>
      <c r="R47" s="128"/>
      <c r="S47" s="128"/>
      <c r="T47" s="128"/>
      <c r="U47" s="128"/>
      <c r="V47" s="128"/>
      <c r="W47" s="128"/>
      <c r="X47" s="128"/>
      <c r="Y47" s="128"/>
      <c r="Z47" s="128">
        <f t="shared" si="3"/>
        <v>0</v>
      </c>
      <c r="AA47" s="129">
        <f>SUMIF('调整分录-本期'!$C:$C,$A47,'调整分录-本期'!F:F)</f>
        <v>0</v>
      </c>
      <c r="AB47" s="129">
        <f>SUMIF('调整分录-本期'!$C:$C,$A47,'调整分录-本期'!G:G)</f>
        <v>0</v>
      </c>
      <c r="AC47" s="130">
        <f t="shared" si="2"/>
        <v>0</v>
      </c>
      <c r="AD47" s="177"/>
      <c r="AE47" s="115"/>
      <c r="AH47" s="178"/>
    </row>
    <row r="48" spans="1:34" ht="15" customHeight="1">
      <c r="A48" s="126" t="s">
        <v>82</v>
      </c>
      <c r="B48" s="122" t="s">
        <v>255</v>
      </c>
      <c r="C48" s="127"/>
      <c r="D48" s="128"/>
      <c r="E48" s="128"/>
      <c r="F48" s="128"/>
      <c r="G48" s="128"/>
      <c r="H48" s="128"/>
      <c r="I48" s="128"/>
      <c r="J48" s="128"/>
      <c r="K48" s="128"/>
      <c r="L48" s="128"/>
      <c r="M48" s="128"/>
      <c r="N48" s="128"/>
      <c r="O48" s="128"/>
      <c r="P48" s="128"/>
      <c r="Q48" s="128"/>
      <c r="R48" s="128"/>
      <c r="S48" s="128"/>
      <c r="T48" s="128"/>
      <c r="U48" s="128"/>
      <c r="V48" s="128"/>
      <c r="W48" s="128"/>
      <c r="X48" s="128"/>
      <c r="Y48" s="128"/>
      <c r="Z48" s="128">
        <f t="shared" si="3"/>
        <v>0</v>
      </c>
      <c r="AA48" s="129">
        <f>SUMIF('调整分录-本期'!$C:$C,$A48,'调整分录-本期'!F:F)</f>
        <v>0</v>
      </c>
      <c r="AB48" s="129">
        <f>SUMIF('调整分录-本期'!$C:$C,$A48,'调整分录-本期'!G:G)</f>
        <v>0</v>
      </c>
      <c r="AC48" s="130">
        <f>Z48+AB48-AA48</f>
        <v>0</v>
      </c>
      <c r="AD48" s="177"/>
      <c r="AE48" s="115"/>
      <c r="AH48" s="178"/>
    </row>
    <row r="49" spans="1:34" ht="15" customHeight="1">
      <c r="A49" s="126" t="s">
        <v>83</v>
      </c>
      <c r="B49" s="122" t="s">
        <v>257</v>
      </c>
      <c r="C49" s="127"/>
      <c r="D49" s="128"/>
      <c r="E49" s="128"/>
      <c r="F49" s="128"/>
      <c r="G49" s="128"/>
      <c r="H49" s="128"/>
      <c r="I49" s="128"/>
      <c r="J49" s="128"/>
      <c r="K49" s="128"/>
      <c r="L49" s="128"/>
      <c r="M49" s="128"/>
      <c r="N49" s="128"/>
      <c r="O49" s="128"/>
      <c r="P49" s="128"/>
      <c r="Q49" s="128"/>
      <c r="R49" s="128"/>
      <c r="S49" s="128"/>
      <c r="T49" s="128"/>
      <c r="U49" s="128"/>
      <c r="V49" s="128"/>
      <c r="W49" s="128"/>
      <c r="X49" s="128"/>
      <c r="Y49" s="128"/>
      <c r="Z49" s="128">
        <f t="shared" si="3"/>
        <v>0</v>
      </c>
      <c r="AA49" s="129">
        <f>SUMIF('调整分录-本期'!$C:$C,$A49,'调整分录-本期'!F:F)</f>
        <v>0</v>
      </c>
      <c r="AB49" s="129">
        <f>SUMIF('调整分录-本期'!$C:$C,$A49,'调整分录-本期'!G:G)</f>
        <v>0</v>
      </c>
      <c r="AC49" s="130">
        <f t="shared" ref="AC49" si="5">Z49+AB49-AA49</f>
        <v>0</v>
      </c>
      <c r="AD49" s="177"/>
      <c r="AE49" s="115"/>
      <c r="AH49" s="178"/>
    </row>
    <row r="50" spans="1:34" ht="15" customHeight="1">
      <c r="A50" s="126" t="s">
        <v>205</v>
      </c>
      <c r="B50" s="131" t="s">
        <v>258</v>
      </c>
      <c r="C50" s="138"/>
      <c r="D50" s="139">
        <f>D47-D48-D49</f>
        <v>0</v>
      </c>
      <c r="E50" s="139">
        <f>E47-E48-E49</f>
        <v>0</v>
      </c>
      <c r="F50" s="139"/>
      <c r="G50" s="139"/>
      <c r="H50" s="139"/>
      <c r="I50" s="139"/>
      <c r="J50" s="139"/>
      <c r="K50" s="139"/>
      <c r="L50" s="139"/>
      <c r="M50" s="139"/>
      <c r="N50" s="139"/>
      <c r="O50" s="139"/>
      <c r="P50" s="139"/>
      <c r="Q50" s="139"/>
      <c r="R50" s="139"/>
      <c r="S50" s="139"/>
      <c r="T50" s="139"/>
      <c r="U50" s="139"/>
      <c r="V50" s="139"/>
      <c r="W50" s="139"/>
      <c r="X50" s="139"/>
      <c r="Y50" s="139"/>
      <c r="Z50" s="132">
        <f t="shared" si="3"/>
        <v>0</v>
      </c>
      <c r="AA50" s="139"/>
      <c r="AB50" s="139"/>
      <c r="AC50" s="140">
        <f>AC47-AC48-AC49</f>
        <v>0</v>
      </c>
      <c r="AD50" s="177"/>
      <c r="AE50" s="115"/>
      <c r="AH50" s="178"/>
    </row>
    <row r="51" spans="1:34" ht="15" customHeight="1">
      <c r="A51" s="126" t="s">
        <v>84</v>
      </c>
      <c r="B51" s="122" t="s">
        <v>259</v>
      </c>
      <c r="C51" s="127"/>
      <c r="D51" s="128"/>
      <c r="E51" s="128"/>
      <c r="F51" s="128"/>
      <c r="G51" s="128"/>
      <c r="H51" s="128"/>
      <c r="I51" s="128"/>
      <c r="J51" s="128"/>
      <c r="K51" s="128"/>
      <c r="L51" s="128"/>
      <c r="M51" s="128"/>
      <c r="N51" s="128"/>
      <c r="O51" s="128"/>
      <c r="P51" s="128"/>
      <c r="Q51" s="128"/>
      <c r="R51" s="128"/>
      <c r="S51" s="128"/>
      <c r="T51" s="128"/>
      <c r="U51" s="128"/>
      <c r="V51" s="128"/>
      <c r="W51" s="128"/>
      <c r="X51" s="128"/>
      <c r="Y51" s="128"/>
      <c r="Z51" s="128">
        <f t="shared" si="3"/>
        <v>0</v>
      </c>
      <c r="AA51" s="129">
        <f>SUMIF('调整分录-本期'!$C:$C,$A51,'调整分录-本期'!F:F)</f>
        <v>0</v>
      </c>
      <c r="AB51" s="129">
        <f>SUMIF('调整分录-本期'!$C:$C,$A51,'调整分录-本期'!G:G)</f>
        <v>0</v>
      </c>
      <c r="AC51" s="130">
        <f t="shared" si="2"/>
        <v>0</v>
      </c>
      <c r="AD51" s="177"/>
      <c r="AE51" s="115"/>
      <c r="AH51" s="178"/>
    </row>
    <row r="52" spans="1:34" ht="15" customHeight="1">
      <c r="A52" s="126" t="s">
        <v>85</v>
      </c>
      <c r="B52" s="122" t="s">
        <v>261</v>
      </c>
      <c r="C52" s="127"/>
      <c r="D52" s="128"/>
      <c r="E52" s="128"/>
      <c r="F52" s="128"/>
      <c r="G52" s="128"/>
      <c r="H52" s="128"/>
      <c r="I52" s="128"/>
      <c r="J52" s="128"/>
      <c r="K52" s="128"/>
      <c r="L52" s="128"/>
      <c r="M52" s="128"/>
      <c r="N52" s="128"/>
      <c r="O52" s="128"/>
      <c r="P52" s="128"/>
      <c r="Q52" s="128"/>
      <c r="R52" s="128"/>
      <c r="S52" s="128"/>
      <c r="T52" s="128"/>
      <c r="U52" s="128"/>
      <c r="V52" s="128"/>
      <c r="W52" s="128"/>
      <c r="X52" s="128"/>
      <c r="Y52" s="128"/>
      <c r="Z52" s="128">
        <f t="shared" si="3"/>
        <v>0</v>
      </c>
      <c r="AA52" s="129">
        <f>SUMIF('调整分录-本期'!$C:$C,$A52,'调整分录-本期'!F:F)</f>
        <v>0</v>
      </c>
      <c r="AB52" s="129">
        <f>SUMIF('调整分录-本期'!$C:$C,$A52,'调整分录-本期'!G:G)</f>
        <v>0</v>
      </c>
      <c r="AC52" s="130">
        <f>Z52+AB52-AA52</f>
        <v>0</v>
      </c>
      <c r="AD52" s="177"/>
      <c r="AE52" s="115"/>
      <c r="AH52" s="178"/>
    </row>
    <row r="53" spans="1:34" ht="15" customHeight="1">
      <c r="A53" s="126" t="s">
        <v>205</v>
      </c>
      <c r="B53" s="131" t="s">
        <v>262</v>
      </c>
      <c r="C53" s="138"/>
      <c r="D53" s="139">
        <f>D51-D52</f>
        <v>0</v>
      </c>
      <c r="E53" s="139">
        <f>E51-E52</f>
        <v>0</v>
      </c>
      <c r="F53" s="139"/>
      <c r="G53" s="139"/>
      <c r="H53" s="139"/>
      <c r="I53" s="139"/>
      <c r="J53" s="139"/>
      <c r="K53" s="139"/>
      <c r="L53" s="139"/>
      <c r="M53" s="139"/>
      <c r="N53" s="139"/>
      <c r="O53" s="139"/>
      <c r="P53" s="139"/>
      <c r="Q53" s="139"/>
      <c r="R53" s="139"/>
      <c r="S53" s="139"/>
      <c r="T53" s="139"/>
      <c r="U53" s="139"/>
      <c r="V53" s="139"/>
      <c r="W53" s="139"/>
      <c r="X53" s="139"/>
      <c r="Y53" s="139"/>
      <c r="Z53" s="132">
        <f t="shared" si="3"/>
        <v>0</v>
      </c>
      <c r="AA53" s="139"/>
      <c r="AB53" s="139"/>
      <c r="AC53" s="140">
        <f>AC51-AC52</f>
        <v>0</v>
      </c>
      <c r="AD53" s="177"/>
      <c r="AE53" s="115"/>
      <c r="AH53" s="178"/>
    </row>
    <row r="54" spans="1:34" ht="15" customHeight="1">
      <c r="A54" s="126" t="s">
        <v>86</v>
      </c>
      <c r="B54" s="122" t="s">
        <v>263</v>
      </c>
      <c r="C54" s="127"/>
      <c r="D54" s="128"/>
      <c r="E54" s="128"/>
      <c r="F54" s="128"/>
      <c r="G54" s="128"/>
      <c r="H54" s="128"/>
      <c r="I54" s="128"/>
      <c r="J54" s="128"/>
      <c r="K54" s="128"/>
      <c r="L54" s="128"/>
      <c r="M54" s="128"/>
      <c r="N54" s="128"/>
      <c r="O54" s="128"/>
      <c r="P54" s="128"/>
      <c r="Q54" s="128"/>
      <c r="R54" s="128"/>
      <c r="S54" s="128"/>
      <c r="T54" s="128"/>
      <c r="U54" s="128"/>
      <c r="V54" s="128"/>
      <c r="W54" s="128"/>
      <c r="X54" s="128"/>
      <c r="Y54" s="128"/>
      <c r="Z54" s="128">
        <f t="shared" si="3"/>
        <v>0</v>
      </c>
      <c r="AA54" s="129">
        <f>SUMIF('调整分录-本期'!$C:$C,$A54,'调整分录-本期'!F:F)</f>
        <v>0</v>
      </c>
      <c r="AB54" s="129">
        <f>SUMIF('调整分录-本期'!$C:$C,$A54,'调整分录-本期'!G:G)</f>
        <v>0</v>
      </c>
      <c r="AC54" s="130">
        <f t="shared" si="2"/>
        <v>0</v>
      </c>
      <c r="AD54" s="177"/>
      <c r="AE54" s="115"/>
      <c r="AH54" s="178"/>
    </row>
    <row r="55" spans="1:34" ht="15" customHeight="1">
      <c r="A55" s="126" t="s">
        <v>87</v>
      </c>
      <c r="B55" s="122" t="s">
        <v>264</v>
      </c>
      <c r="C55" s="127"/>
      <c r="D55" s="128"/>
      <c r="E55" s="128"/>
      <c r="F55" s="128"/>
      <c r="G55" s="128"/>
      <c r="H55" s="128"/>
      <c r="I55" s="128"/>
      <c r="J55" s="128"/>
      <c r="K55" s="128"/>
      <c r="L55" s="128"/>
      <c r="M55" s="128"/>
      <c r="N55" s="128"/>
      <c r="O55" s="128"/>
      <c r="P55" s="128"/>
      <c r="Q55" s="128"/>
      <c r="R55" s="128"/>
      <c r="S55" s="128"/>
      <c r="T55" s="128"/>
      <c r="U55" s="128"/>
      <c r="V55" s="128"/>
      <c r="W55" s="128"/>
      <c r="X55" s="128"/>
      <c r="Y55" s="128"/>
      <c r="Z55" s="128">
        <f t="shared" si="3"/>
        <v>0</v>
      </c>
      <c r="AA55" s="129">
        <f>SUMIF('调整分录-本期'!$C:$C,$A55,'调整分录-本期'!F:F)</f>
        <v>0</v>
      </c>
      <c r="AB55" s="129">
        <f>SUMIF('调整分录-本期'!$C:$C,$A55,'调整分录-本期'!G:G)</f>
        <v>0</v>
      </c>
      <c r="AC55" s="130">
        <f t="shared" si="2"/>
        <v>0</v>
      </c>
      <c r="AD55" s="177"/>
      <c r="AE55" s="115"/>
      <c r="AH55" s="178"/>
    </row>
    <row r="56" spans="1:34" ht="15" customHeight="1">
      <c r="A56" s="126" t="s">
        <v>88</v>
      </c>
      <c r="B56" s="122" t="s">
        <v>265</v>
      </c>
      <c r="C56" s="127"/>
      <c r="D56" s="128"/>
      <c r="E56" s="128"/>
      <c r="F56" s="128"/>
      <c r="G56" s="128"/>
      <c r="H56" s="128"/>
      <c r="I56" s="128"/>
      <c r="J56" s="128"/>
      <c r="K56" s="128"/>
      <c r="L56" s="128"/>
      <c r="M56" s="128"/>
      <c r="N56" s="128"/>
      <c r="O56" s="128"/>
      <c r="P56" s="128"/>
      <c r="Q56" s="128"/>
      <c r="R56" s="128"/>
      <c r="S56" s="128"/>
      <c r="T56" s="128"/>
      <c r="U56" s="128"/>
      <c r="V56" s="128"/>
      <c r="W56" s="128"/>
      <c r="X56" s="128"/>
      <c r="Y56" s="128"/>
      <c r="Z56" s="128">
        <f t="shared" ref="Z56" si="6">SUM(D56:Y56)</f>
        <v>0</v>
      </c>
      <c r="AA56" s="129">
        <f>SUMIF('调整分录-本期'!$C:$C,$A56,'调整分录-本期'!F:F)</f>
        <v>0</v>
      </c>
      <c r="AB56" s="129">
        <f>SUMIF('调整分录-本期'!$C:$C,$A56,'调整分录-本期'!G:G)</f>
        <v>0</v>
      </c>
      <c r="AC56" s="130">
        <f t="shared" si="2"/>
        <v>0</v>
      </c>
      <c r="AD56" s="177"/>
      <c r="AE56" s="115"/>
      <c r="AH56" s="178"/>
    </row>
    <row r="57" spans="1:34" ht="15" customHeight="1">
      <c r="A57" s="126" t="s">
        <v>89</v>
      </c>
      <c r="B57" s="122" t="s">
        <v>266</v>
      </c>
      <c r="C57" s="127"/>
      <c r="D57" s="128"/>
      <c r="E57" s="128"/>
      <c r="F57" s="128"/>
      <c r="G57" s="128"/>
      <c r="H57" s="128"/>
      <c r="I57" s="128"/>
      <c r="J57" s="128"/>
      <c r="K57" s="128"/>
      <c r="L57" s="128"/>
      <c r="M57" s="128"/>
      <c r="N57" s="128"/>
      <c r="O57" s="128"/>
      <c r="P57" s="128"/>
      <c r="Q57" s="128"/>
      <c r="R57" s="128"/>
      <c r="S57" s="128"/>
      <c r="T57" s="128"/>
      <c r="U57" s="128"/>
      <c r="V57" s="128"/>
      <c r="W57" s="128"/>
      <c r="X57" s="128"/>
      <c r="Y57" s="128"/>
      <c r="Z57" s="128">
        <f t="shared" si="3"/>
        <v>0</v>
      </c>
      <c r="AA57" s="129">
        <f>SUMIF('调整分录-本期'!$C:$C,$A57,'调整分录-本期'!F:F)</f>
        <v>0</v>
      </c>
      <c r="AB57" s="129">
        <f>SUMIF('调整分录-本期'!$C:$C,$A57,'调整分录-本期'!G:G)</f>
        <v>0</v>
      </c>
      <c r="AC57" s="130">
        <f t="shared" si="2"/>
        <v>0</v>
      </c>
      <c r="AD57" s="177"/>
      <c r="AE57" s="115"/>
      <c r="AH57" s="178"/>
    </row>
    <row r="58" spans="1:34" ht="15" customHeight="1">
      <c r="A58" s="126" t="s">
        <v>90</v>
      </c>
      <c r="B58" s="122" t="s">
        <v>268</v>
      </c>
      <c r="C58" s="127"/>
      <c r="D58" s="128"/>
      <c r="E58" s="128"/>
      <c r="F58" s="128"/>
      <c r="G58" s="128"/>
      <c r="H58" s="128"/>
      <c r="I58" s="128"/>
      <c r="J58" s="128"/>
      <c r="K58" s="128"/>
      <c r="L58" s="128"/>
      <c r="M58" s="128"/>
      <c r="N58" s="128"/>
      <c r="O58" s="128"/>
      <c r="P58" s="128"/>
      <c r="Q58" s="128"/>
      <c r="R58" s="128"/>
      <c r="S58" s="128"/>
      <c r="T58" s="128"/>
      <c r="U58" s="128"/>
      <c r="V58" s="128"/>
      <c r="W58" s="128"/>
      <c r="X58" s="128"/>
      <c r="Y58" s="128"/>
      <c r="Z58" s="128">
        <f t="shared" si="3"/>
        <v>0</v>
      </c>
      <c r="AA58" s="129">
        <f>SUMIF('调整分录-本期'!$C:$C,$A58,'调整分录-本期'!F:F)</f>
        <v>0</v>
      </c>
      <c r="AB58" s="129">
        <f>SUMIF('调整分录-本期'!$C:$C,$A58,'调整分录-本期'!G:G)</f>
        <v>0</v>
      </c>
      <c r="AC58" s="130">
        <f t="shared" ref="AC58:AC59" si="7">Z58+AB58-AA58</f>
        <v>0</v>
      </c>
      <c r="AD58" s="177"/>
      <c r="AE58" s="115"/>
      <c r="AH58" s="178"/>
    </row>
    <row r="59" spans="1:34" ht="15" customHeight="1">
      <c r="A59" s="126" t="s">
        <v>91</v>
      </c>
      <c r="B59" s="122" t="s">
        <v>270</v>
      </c>
      <c r="C59" s="127"/>
      <c r="D59" s="128"/>
      <c r="E59" s="128"/>
      <c r="F59" s="128"/>
      <c r="G59" s="128"/>
      <c r="H59" s="128"/>
      <c r="I59" s="128"/>
      <c r="J59" s="128"/>
      <c r="K59" s="128"/>
      <c r="L59" s="128"/>
      <c r="M59" s="128"/>
      <c r="N59" s="128"/>
      <c r="O59" s="128"/>
      <c r="P59" s="128"/>
      <c r="Q59" s="128"/>
      <c r="R59" s="128"/>
      <c r="S59" s="128"/>
      <c r="T59" s="128"/>
      <c r="U59" s="128"/>
      <c r="V59" s="128"/>
      <c r="W59" s="128"/>
      <c r="X59" s="128"/>
      <c r="Y59" s="128"/>
      <c r="Z59" s="128">
        <f t="shared" si="3"/>
        <v>0</v>
      </c>
      <c r="AA59" s="129">
        <f>SUMIF('调整分录-本期'!$C:$C,$A59,'调整分录-本期'!F:F)</f>
        <v>0</v>
      </c>
      <c r="AB59" s="129">
        <f>SUMIF('调整分录-本期'!$C:$C,$A59,'调整分录-本期'!G:G)</f>
        <v>0</v>
      </c>
      <c r="AC59" s="130">
        <f t="shared" si="7"/>
        <v>0</v>
      </c>
      <c r="AD59" s="177"/>
      <c r="AE59" s="115"/>
      <c r="AH59" s="178"/>
    </row>
    <row r="60" spans="1:34" ht="15" customHeight="1">
      <c r="A60" s="126" t="s">
        <v>205</v>
      </c>
      <c r="B60" s="131" t="s">
        <v>271</v>
      </c>
      <c r="C60" s="138"/>
      <c r="D60" s="139">
        <f>D57-D58-D59</f>
        <v>0</v>
      </c>
      <c r="E60" s="139">
        <f>E57-E58-E59</f>
        <v>0</v>
      </c>
      <c r="F60" s="139"/>
      <c r="G60" s="139"/>
      <c r="H60" s="139"/>
      <c r="I60" s="139"/>
      <c r="J60" s="139"/>
      <c r="K60" s="139"/>
      <c r="L60" s="139"/>
      <c r="M60" s="139"/>
      <c r="N60" s="139"/>
      <c r="O60" s="139"/>
      <c r="P60" s="139"/>
      <c r="Q60" s="139"/>
      <c r="R60" s="139"/>
      <c r="S60" s="139"/>
      <c r="T60" s="139"/>
      <c r="U60" s="139"/>
      <c r="V60" s="139"/>
      <c r="W60" s="139"/>
      <c r="X60" s="139"/>
      <c r="Y60" s="139"/>
      <c r="Z60" s="132">
        <f t="shared" si="3"/>
        <v>0</v>
      </c>
      <c r="AA60" s="139"/>
      <c r="AB60" s="139"/>
      <c r="AC60" s="140">
        <f>AC57-AC58-AC59</f>
        <v>0</v>
      </c>
      <c r="AD60" s="177"/>
      <c r="AE60" s="115"/>
      <c r="AH60" s="178"/>
    </row>
    <row r="61" spans="1:34" ht="15" customHeight="1">
      <c r="A61" s="126" t="s">
        <v>92</v>
      </c>
      <c r="B61" s="122" t="s">
        <v>272</v>
      </c>
      <c r="C61" s="127"/>
      <c r="D61" s="128"/>
      <c r="E61" s="128"/>
      <c r="F61" s="128"/>
      <c r="G61" s="128"/>
      <c r="H61" s="128"/>
      <c r="I61" s="128"/>
      <c r="J61" s="128"/>
      <c r="K61" s="128"/>
      <c r="L61" s="128"/>
      <c r="M61" s="128"/>
      <c r="N61" s="128"/>
      <c r="O61" s="128"/>
      <c r="P61" s="128"/>
      <c r="Q61" s="128"/>
      <c r="R61" s="128"/>
      <c r="S61" s="128"/>
      <c r="T61" s="128"/>
      <c r="U61" s="128"/>
      <c r="V61" s="128"/>
      <c r="W61" s="128"/>
      <c r="X61" s="128"/>
      <c r="Y61" s="128"/>
      <c r="Z61" s="128">
        <f t="shared" si="3"/>
        <v>0</v>
      </c>
      <c r="AA61" s="129">
        <f>SUMIF('调整分录-本期'!$C:$C,$A61,'调整分录-本期'!F:F)</f>
        <v>0</v>
      </c>
      <c r="AB61" s="129">
        <f>SUMIF('调整分录-本期'!$C:$C,$A61,'调整分录-本期'!G:G)</f>
        <v>0</v>
      </c>
      <c r="AC61" s="130">
        <f t="shared" si="2"/>
        <v>0</v>
      </c>
      <c r="AD61" s="177"/>
      <c r="AE61" s="115"/>
      <c r="AH61" s="178"/>
    </row>
    <row r="62" spans="1:34" ht="15" customHeight="1">
      <c r="A62" s="126" t="s">
        <v>93</v>
      </c>
      <c r="B62" s="122" t="s">
        <v>273</v>
      </c>
      <c r="C62" s="127"/>
      <c r="D62" s="128"/>
      <c r="E62" s="128"/>
      <c r="F62" s="128"/>
      <c r="G62" s="128"/>
      <c r="H62" s="128"/>
      <c r="I62" s="128"/>
      <c r="J62" s="128"/>
      <c r="K62" s="128"/>
      <c r="L62" s="128"/>
      <c r="M62" s="128"/>
      <c r="N62" s="128"/>
      <c r="O62" s="128"/>
      <c r="P62" s="128"/>
      <c r="Q62" s="128"/>
      <c r="R62" s="128"/>
      <c r="S62" s="128"/>
      <c r="T62" s="128"/>
      <c r="U62" s="128"/>
      <c r="V62" s="128"/>
      <c r="W62" s="128"/>
      <c r="X62" s="128"/>
      <c r="Y62" s="128"/>
      <c r="Z62" s="128">
        <f t="shared" si="3"/>
        <v>0</v>
      </c>
      <c r="AA62" s="129">
        <f>SUMIF('调整分录-本期'!$C:$C,$A62,'调整分录-本期'!F:F)</f>
        <v>0</v>
      </c>
      <c r="AB62" s="129">
        <f>SUMIF('调整分录-本期'!$C:$C,$A62,'调整分录-本期'!G:G)</f>
        <v>0</v>
      </c>
      <c r="AC62" s="130">
        <f t="shared" si="2"/>
        <v>0</v>
      </c>
      <c r="AD62" s="177"/>
      <c r="AE62" s="115"/>
      <c r="AH62" s="178"/>
    </row>
    <row r="63" spans="1:34" ht="15" customHeight="1">
      <c r="A63" s="126" t="s">
        <v>94</v>
      </c>
      <c r="B63" s="122" t="s">
        <v>275</v>
      </c>
      <c r="C63" s="127"/>
      <c r="D63" s="128"/>
      <c r="E63" s="128"/>
      <c r="F63" s="128"/>
      <c r="G63" s="128"/>
      <c r="H63" s="128"/>
      <c r="I63" s="128"/>
      <c r="J63" s="128"/>
      <c r="K63" s="128"/>
      <c r="L63" s="128"/>
      <c r="M63" s="128"/>
      <c r="N63" s="128"/>
      <c r="O63" s="128"/>
      <c r="P63" s="128"/>
      <c r="Q63" s="128"/>
      <c r="R63" s="128"/>
      <c r="S63" s="128"/>
      <c r="T63" s="128"/>
      <c r="U63" s="128"/>
      <c r="V63" s="128"/>
      <c r="W63" s="128"/>
      <c r="X63" s="128"/>
      <c r="Y63" s="128"/>
      <c r="Z63" s="128">
        <f t="shared" si="3"/>
        <v>0</v>
      </c>
      <c r="AA63" s="129">
        <f>SUMIF('调整分录-本期'!$C:$C,$A63,'调整分录-本期'!F:F)</f>
        <v>0</v>
      </c>
      <c r="AB63" s="129">
        <f>SUMIF('调整分录-本期'!$C:$C,$A63,'调整分录-本期'!G:G)</f>
        <v>0</v>
      </c>
      <c r="AC63" s="130">
        <f>Z63+AB63-AA63</f>
        <v>0</v>
      </c>
      <c r="AD63" s="177"/>
      <c r="AE63" s="115"/>
      <c r="AH63" s="178"/>
    </row>
    <row r="64" spans="1:34" ht="15" customHeight="1">
      <c r="A64" s="126" t="s">
        <v>205</v>
      </c>
      <c r="B64" s="131" t="s">
        <v>276</v>
      </c>
      <c r="C64" s="138"/>
      <c r="D64" s="139">
        <f>D62-D63</f>
        <v>0</v>
      </c>
      <c r="E64" s="139">
        <f>E62-E63</f>
        <v>0</v>
      </c>
      <c r="F64" s="139"/>
      <c r="G64" s="139"/>
      <c r="H64" s="139"/>
      <c r="I64" s="139"/>
      <c r="J64" s="139"/>
      <c r="K64" s="139"/>
      <c r="L64" s="139"/>
      <c r="M64" s="139"/>
      <c r="N64" s="139"/>
      <c r="O64" s="139"/>
      <c r="P64" s="139"/>
      <c r="Q64" s="139"/>
      <c r="R64" s="139"/>
      <c r="S64" s="139"/>
      <c r="T64" s="139"/>
      <c r="U64" s="139"/>
      <c r="V64" s="139"/>
      <c r="W64" s="139"/>
      <c r="X64" s="139"/>
      <c r="Y64" s="139"/>
      <c r="Z64" s="132">
        <f t="shared" si="3"/>
        <v>0</v>
      </c>
      <c r="AA64" s="139"/>
      <c r="AB64" s="139"/>
      <c r="AC64" s="140">
        <f>AC62-AC63</f>
        <v>0</v>
      </c>
      <c r="AD64" s="177"/>
      <c r="AE64" s="115"/>
      <c r="AH64" s="178"/>
    </row>
    <row r="65" spans="1:34" ht="15" customHeight="1">
      <c r="A65" s="126" t="s">
        <v>95</v>
      </c>
      <c r="B65" s="122" t="s">
        <v>277</v>
      </c>
      <c r="C65" s="127"/>
      <c r="D65" s="128"/>
      <c r="E65" s="128"/>
      <c r="F65" s="128"/>
      <c r="G65" s="128"/>
      <c r="H65" s="128"/>
      <c r="I65" s="128"/>
      <c r="J65" s="128"/>
      <c r="K65" s="128"/>
      <c r="L65" s="128"/>
      <c r="M65" s="128"/>
      <c r="N65" s="128"/>
      <c r="O65" s="128"/>
      <c r="P65" s="128"/>
      <c r="Q65" s="128"/>
      <c r="R65" s="128"/>
      <c r="S65" s="128"/>
      <c r="T65" s="128"/>
      <c r="U65" s="128"/>
      <c r="V65" s="128"/>
      <c r="W65" s="128"/>
      <c r="X65" s="128"/>
      <c r="Y65" s="128"/>
      <c r="Z65" s="128">
        <f t="shared" si="3"/>
        <v>0</v>
      </c>
      <c r="AA65" s="129">
        <f>SUMIF('调整分录-本期'!$C:$C,$A65,'调整分录-本期'!F:F)</f>
        <v>0</v>
      </c>
      <c r="AB65" s="129">
        <f>SUMIF('调整分录-本期'!$C:$C,$A65,'调整分录-本期'!G:G)</f>
        <v>0</v>
      </c>
      <c r="AC65" s="130">
        <f t="shared" si="2"/>
        <v>0</v>
      </c>
      <c r="AD65" s="177"/>
      <c r="AE65" s="115"/>
      <c r="AH65" s="178"/>
    </row>
    <row r="66" spans="1:34" ht="15" customHeight="1">
      <c r="A66" s="126" t="s">
        <v>96</v>
      </c>
      <c r="B66" s="122" t="s">
        <v>278</v>
      </c>
      <c r="C66" s="127"/>
      <c r="D66" s="128"/>
      <c r="E66" s="128"/>
      <c r="F66" s="128"/>
      <c r="G66" s="128"/>
      <c r="H66" s="128"/>
      <c r="I66" s="128"/>
      <c r="J66" s="128"/>
      <c r="K66" s="128"/>
      <c r="L66" s="128"/>
      <c r="M66" s="128"/>
      <c r="N66" s="128"/>
      <c r="O66" s="128"/>
      <c r="P66" s="128"/>
      <c r="Q66" s="128"/>
      <c r="R66" s="128"/>
      <c r="S66" s="128"/>
      <c r="T66" s="128"/>
      <c r="U66" s="128"/>
      <c r="V66" s="128"/>
      <c r="W66" s="128"/>
      <c r="X66" s="128"/>
      <c r="Y66" s="128"/>
      <c r="Z66" s="128">
        <f t="shared" si="3"/>
        <v>0</v>
      </c>
      <c r="AA66" s="129">
        <f>SUMIF('调整分录-本期'!$C:$C,$A66,'调整分录-本期'!F:F)</f>
        <v>0</v>
      </c>
      <c r="AB66" s="129">
        <f>SUMIF('调整分录-本期'!$C:$C,$A66,'调整分录-本期'!G:G)</f>
        <v>0</v>
      </c>
      <c r="AC66" s="130">
        <f t="shared" si="2"/>
        <v>0</v>
      </c>
      <c r="AD66" s="177"/>
      <c r="AE66" s="115"/>
      <c r="AH66" s="178"/>
    </row>
    <row r="67" spans="1:34" ht="15" customHeight="1">
      <c r="A67" s="126" t="s">
        <v>97</v>
      </c>
      <c r="B67" s="122" t="s">
        <v>279</v>
      </c>
      <c r="C67" s="127"/>
      <c r="D67" s="128"/>
      <c r="E67" s="128"/>
      <c r="F67" s="128"/>
      <c r="G67" s="128"/>
      <c r="H67" s="128"/>
      <c r="I67" s="128"/>
      <c r="J67" s="128"/>
      <c r="K67" s="128"/>
      <c r="L67" s="128"/>
      <c r="M67" s="128"/>
      <c r="N67" s="128"/>
      <c r="O67" s="128"/>
      <c r="P67" s="128"/>
      <c r="Q67" s="128"/>
      <c r="R67" s="128"/>
      <c r="S67" s="128"/>
      <c r="T67" s="128"/>
      <c r="U67" s="128"/>
      <c r="V67" s="128"/>
      <c r="W67" s="128"/>
      <c r="X67" s="128"/>
      <c r="Y67" s="128"/>
      <c r="Z67" s="128">
        <f t="shared" si="3"/>
        <v>0</v>
      </c>
      <c r="AA67" s="129">
        <f>SUMIF('调整分录-本期'!$C:$C,$A67,'调整分录-本期'!F:F)</f>
        <v>0</v>
      </c>
      <c r="AB67" s="129">
        <f>SUMIF('调整分录-本期'!$C:$C,$A67,'调整分录-本期'!G:G)</f>
        <v>0</v>
      </c>
      <c r="AC67" s="130">
        <f t="shared" si="2"/>
        <v>0</v>
      </c>
      <c r="AD67" s="177"/>
      <c r="AE67" s="115"/>
      <c r="AH67" s="178"/>
    </row>
    <row r="68" spans="1:34" ht="15" customHeight="1">
      <c r="A68" s="126" t="s">
        <v>205</v>
      </c>
      <c r="B68" s="131" t="s">
        <v>280</v>
      </c>
      <c r="C68" s="138"/>
      <c r="D68" s="139">
        <f>SUM(D34:D67)-SUM(D38:D39)-SUM(D43:D45)-SUM(D47:D49)-SUM(D51:D52)-SUM(D57:D59)-SUM(D62:D63)</f>
        <v>0</v>
      </c>
      <c r="E68" s="139">
        <f>SUM(E34:E67)-SUM(E38:E39)-SUM(E43:E45)-SUM(E47:E49)-SUM(E51:E52)-SUM(E57:E59)-SUM(E62:E63)</f>
        <v>0</v>
      </c>
      <c r="F68" s="139"/>
      <c r="G68" s="139"/>
      <c r="H68" s="139"/>
      <c r="I68" s="139"/>
      <c r="J68" s="139"/>
      <c r="K68" s="139"/>
      <c r="L68" s="139"/>
      <c r="M68" s="139"/>
      <c r="N68" s="139"/>
      <c r="O68" s="139"/>
      <c r="P68" s="139"/>
      <c r="Q68" s="139"/>
      <c r="R68" s="139"/>
      <c r="S68" s="139"/>
      <c r="T68" s="139"/>
      <c r="U68" s="139"/>
      <c r="V68" s="139"/>
      <c r="W68" s="139"/>
      <c r="X68" s="139"/>
      <c r="Y68" s="139"/>
      <c r="Z68" s="132">
        <f t="shared" si="3"/>
        <v>0</v>
      </c>
      <c r="AA68" s="139">
        <f>SUM(AA34:AA67)</f>
        <v>0</v>
      </c>
      <c r="AB68" s="139">
        <f>SUM(AB34:AB67)</f>
        <v>0</v>
      </c>
      <c r="AC68" s="140">
        <f>SUM(AC34:AC67)-SUM(AC38:AC39)-SUM(AC43:AC45)-SUM(AC47:AC49)-SUM(AC51:AC52)-SUM(AC57:AC59)-SUM(AC62:AC63)</f>
        <v>0</v>
      </c>
      <c r="AD68" s="177"/>
      <c r="AE68" s="115"/>
      <c r="AH68" s="178"/>
    </row>
    <row r="69" spans="1:34" ht="15" customHeight="1">
      <c r="A69" s="126" t="s">
        <v>205</v>
      </c>
      <c r="B69" s="131" t="s">
        <v>281</v>
      </c>
      <c r="C69" s="138"/>
      <c r="D69" s="139">
        <f>D32+D68</f>
        <v>16844987.180000007</v>
      </c>
      <c r="E69" s="139">
        <f>E32+E68</f>
        <v>0</v>
      </c>
      <c r="F69" s="139"/>
      <c r="G69" s="139"/>
      <c r="H69" s="139"/>
      <c r="I69" s="139"/>
      <c r="J69" s="139"/>
      <c r="K69" s="139"/>
      <c r="L69" s="139"/>
      <c r="M69" s="139"/>
      <c r="N69" s="139"/>
      <c r="O69" s="139"/>
      <c r="P69" s="139"/>
      <c r="Q69" s="139"/>
      <c r="R69" s="139"/>
      <c r="S69" s="139"/>
      <c r="T69" s="139"/>
      <c r="U69" s="139"/>
      <c r="V69" s="139"/>
      <c r="W69" s="139"/>
      <c r="X69" s="139"/>
      <c r="Y69" s="139"/>
      <c r="Z69" s="132">
        <f t="shared" si="3"/>
        <v>16844987.180000007</v>
      </c>
      <c r="AA69" s="139">
        <f>AA32+AA68</f>
        <v>0</v>
      </c>
      <c r="AB69" s="139">
        <f>AB32+AB68</f>
        <v>0</v>
      </c>
      <c r="AC69" s="140">
        <f>AC32+AC68</f>
        <v>16844987.180000007</v>
      </c>
      <c r="AD69" s="177"/>
      <c r="AE69" s="115"/>
      <c r="AH69" s="178"/>
    </row>
    <row r="70" spans="1:34" ht="15" customHeight="1">
      <c r="A70" s="126" t="s">
        <v>205</v>
      </c>
      <c r="B70" s="122" t="s">
        <v>282</v>
      </c>
      <c r="C70" s="142"/>
      <c r="D70" s="128"/>
      <c r="E70" s="128"/>
      <c r="F70" s="128"/>
      <c r="G70" s="128"/>
      <c r="H70" s="128"/>
      <c r="I70" s="128"/>
      <c r="J70" s="128"/>
      <c r="K70" s="128"/>
      <c r="L70" s="128"/>
      <c r="M70" s="128"/>
      <c r="N70" s="128"/>
      <c r="O70" s="128"/>
      <c r="P70" s="128"/>
      <c r="Q70" s="128"/>
      <c r="R70" s="128"/>
      <c r="S70" s="128"/>
      <c r="T70" s="128"/>
      <c r="U70" s="128"/>
      <c r="V70" s="128"/>
      <c r="W70" s="128"/>
      <c r="X70" s="128"/>
      <c r="Y70" s="128"/>
      <c r="Z70" s="128">
        <f t="shared" si="3"/>
        <v>0</v>
      </c>
      <c r="AA70" s="129">
        <f>SUMIF('调整分录-本期'!$C:$C,$A70,'调整分录-本期'!F:F)</f>
        <v>0</v>
      </c>
      <c r="AB70" s="129">
        <f>SUMIF('调整分录-本期'!$C:$C,$A70,'调整分录-本期'!G:G)</f>
        <v>0</v>
      </c>
      <c r="AC70" s="130"/>
      <c r="AD70" s="177"/>
      <c r="AE70" s="115"/>
      <c r="AH70" s="178"/>
    </row>
    <row r="71" spans="1:34" ht="15" customHeight="1">
      <c r="A71" s="126" t="s">
        <v>98</v>
      </c>
      <c r="B71" s="122" t="s">
        <v>283</v>
      </c>
      <c r="C71" s="127"/>
      <c r="D71" s="128"/>
      <c r="E71" s="128"/>
      <c r="F71" s="128"/>
      <c r="G71" s="128"/>
      <c r="H71" s="128"/>
      <c r="I71" s="128"/>
      <c r="J71" s="128"/>
      <c r="K71" s="128"/>
      <c r="L71" s="128"/>
      <c r="M71" s="128"/>
      <c r="N71" s="128"/>
      <c r="O71" s="128"/>
      <c r="P71" s="128"/>
      <c r="Q71" s="128"/>
      <c r="R71" s="128"/>
      <c r="S71" s="128"/>
      <c r="T71" s="128"/>
      <c r="U71" s="128"/>
      <c r="V71" s="128"/>
      <c r="W71" s="128"/>
      <c r="X71" s="128"/>
      <c r="Y71" s="128"/>
      <c r="Z71" s="128">
        <f t="shared" si="3"/>
        <v>0</v>
      </c>
      <c r="AA71" s="129">
        <f>SUMIF('调整分录-本期'!$C:$C,$A71,'调整分录-本期'!F:F)</f>
        <v>0</v>
      </c>
      <c r="AB71" s="129">
        <f>SUMIF('调整分录-本期'!$C:$C,$A71,'调整分录-本期'!G:G)</f>
        <v>0</v>
      </c>
      <c r="AC71" s="130">
        <f t="shared" ref="AC71:AC120" si="8">Z71+AB71-AA71</f>
        <v>0</v>
      </c>
      <c r="AD71" s="177"/>
      <c r="AE71" s="115"/>
      <c r="AH71" s="178"/>
    </row>
    <row r="72" spans="1:34" ht="15" customHeight="1">
      <c r="A72" s="126" t="s">
        <v>99</v>
      </c>
      <c r="B72" s="122" t="s">
        <v>284</v>
      </c>
      <c r="C72" s="127"/>
      <c r="D72" s="128"/>
      <c r="E72" s="128"/>
      <c r="F72" s="128"/>
      <c r="G72" s="128"/>
      <c r="H72" s="128"/>
      <c r="I72" s="128"/>
      <c r="J72" s="128"/>
      <c r="K72" s="128"/>
      <c r="L72" s="128"/>
      <c r="M72" s="128"/>
      <c r="N72" s="128"/>
      <c r="O72" s="128"/>
      <c r="P72" s="128"/>
      <c r="Q72" s="128"/>
      <c r="R72" s="128"/>
      <c r="S72" s="128"/>
      <c r="T72" s="128"/>
      <c r="U72" s="128"/>
      <c r="V72" s="128"/>
      <c r="W72" s="128"/>
      <c r="X72" s="128"/>
      <c r="Y72" s="128"/>
      <c r="Z72" s="128">
        <f t="shared" si="3"/>
        <v>0</v>
      </c>
      <c r="AA72" s="129">
        <f>SUMIF('调整分录-本期'!$C:$C,$A72,'调整分录-本期'!F:F)</f>
        <v>0</v>
      </c>
      <c r="AB72" s="129">
        <f>SUMIF('调整分录-本期'!$C:$C,$A72,'调整分录-本期'!G:G)</f>
        <v>0</v>
      </c>
      <c r="AC72" s="130">
        <f t="shared" si="8"/>
        <v>0</v>
      </c>
      <c r="AD72" s="177"/>
      <c r="AE72" s="115"/>
      <c r="AH72" s="178"/>
    </row>
    <row r="73" spans="1:34" ht="15" customHeight="1">
      <c r="A73" s="126" t="s">
        <v>100</v>
      </c>
      <c r="B73" s="122" t="s">
        <v>285</v>
      </c>
      <c r="C73" s="127"/>
      <c r="D73" s="128"/>
      <c r="E73" s="128"/>
      <c r="F73" s="128"/>
      <c r="G73" s="128"/>
      <c r="H73" s="128"/>
      <c r="I73" s="128"/>
      <c r="J73" s="128"/>
      <c r="K73" s="128"/>
      <c r="L73" s="128"/>
      <c r="M73" s="128"/>
      <c r="N73" s="128"/>
      <c r="O73" s="128"/>
      <c r="P73" s="128"/>
      <c r="Q73" s="128"/>
      <c r="R73" s="128"/>
      <c r="S73" s="128"/>
      <c r="T73" s="128"/>
      <c r="U73" s="128"/>
      <c r="V73" s="128"/>
      <c r="W73" s="128"/>
      <c r="X73" s="128"/>
      <c r="Y73" s="128"/>
      <c r="Z73" s="128">
        <f t="shared" si="3"/>
        <v>0</v>
      </c>
      <c r="AA73" s="129">
        <f>SUMIF('调整分录-本期'!$C:$C,$A73,'调整分录-本期'!F:F)</f>
        <v>0</v>
      </c>
      <c r="AB73" s="129">
        <f>SUMIF('调整分录-本期'!$C:$C,$A73,'调整分录-本期'!G:G)</f>
        <v>0</v>
      </c>
      <c r="AC73" s="130">
        <f t="shared" si="8"/>
        <v>0</v>
      </c>
      <c r="AD73" s="177"/>
      <c r="AE73" s="115"/>
      <c r="AH73" s="178"/>
    </row>
    <row r="74" spans="1:34" ht="15" customHeight="1">
      <c r="A74" s="126" t="s">
        <v>101</v>
      </c>
      <c r="B74" s="122" t="s">
        <v>286</v>
      </c>
      <c r="C74" s="127"/>
      <c r="D74" s="128"/>
      <c r="E74" s="128"/>
      <c r="F74" s="128"/>
      <c r="G74" s="128"/>
      <c r="H74" s="128"/>
      <c r="I74" s="128"/>
      <c r="J74" s="128"/>
      <c r="K74" s="128"/>
      <c r="L74" s="128"/>
      <c r="M74" s="128"/>
      <c r="N74" s="128"/>
      <c r="O74" s="128"/>
      <c r="P74" s="128"/>
      <c r="Q74" s="128"/>
      <c r="R74" s="128"/>
      <c r="S74" s="128"/>
      <c r="T74" s="128"/>
      <c r="U74" s="128"/>
      <c r="V74" s="128"/>
      <c r="W74" s="128"/>
      <c r="X74" s="128"/>
      <c r="Y74" s="128"/>
      <c r="Z74" s="128">
        <f t="shared" si="3"/>
        <v>0</v>
      </c>
      <c r="AA74" s="129">
        <f>SUMIF('调整分录-本期'!$C:$C,$A74,'调整分录-本期'!F:F)</f>
        <v>0</v>
      </c>
      <c r="AB74" s="129">
        <f>SUMIF('调整分录-本期'!$C:$C,$A74,'调整分录-本期'!G:G)</f>
        <v>0</v>
      </c>
      <c r="AC74" s="130">
        <f t="shared" si="8"/>
        <v>0</v>
      </c>
      <c r="AD74" s="177"/>
      <c r="AE74" s="115"/>
      <c r="AH74" s="178"/>
    </row>
    <row r="75" spans="1:34" ht="15" customHeight="1">
      <c r="A75" s="126" t="s">
        <v>102</v>
      </c>
      <c r="B75" s="122" t="s">
        <v>287</v>
      </c>
      <c r="C75" s="127"/>
      <c r="D75" s="128"/>
      <c r="E75" s="128"/>
      <c r="F75" s="128"/>
      <c r="G75" s="128"/>
      <c r="H75" s="128"/>
      <c r="I75" s="128"/>
      <c r="J75" s="128"/>
      <c r="K75" s="128"/>
      <c r="L75" s="128"/>
      <c r="M75" s="128"/>
      <c r="N75" s="128"/>
      <c r="O75" s="128"/>
      <c r="P75" s="128"/>
      <c r="Q75" s="128"/>
      <c r="R75" s="128"/>
      <c r="S75" s="128"/>
      <c r="T75" s="128"/>
      <c r="U75" s="128"/>
      <c r="V75" s="128"/>
      <c r="W75" s="128"/>
      <c r="X75" s="128"/>
      <c r="Y75" s="128"/>
      <c r="Z75" s="128">
        <f t="shared" ref="Z75:Z108" si="9">SUM(D75:Y75)</f>
        <v>0</v>
      </c>
      <c r="AA75" s="129">
        <f>SUMIF('调整分录-本期'!$C:$C,$A75,'调整分录-本期'!F:F)</f>
        <v>0</v>
      </c>
      <c r="AB75" s="129">
        <f>SUMIF('调整分录-本期'!$C:$C,$A75,'调整分录-本期'!G:G)</f>
        <v>0</v>
      </c>
      <c r="AC75" s="130">
        <f t="shared" si="8"/>
        <v>0</v>
      </c>
      <c r="AD75" s="177"/>
      <c r="AE75" s="115"/>
      <c r="AH75" s="178"/>
    </row>
    <row r="76" spans="1:34" ht="15" customHeight="1">
      <c r="A76" s="126" t="s">
        <v>103</v>
      </c>
      <c r="B76" s="122" t="s">
        <v>288</v>
      </c>
      <c r="C76" s="127"/>
      <c r="D76" s="128"/>
      <c r="E76" s="128"/>
      <c r="F76" s="128"/>
      <c r="G76" s="128"/>
      <c r="H76" s="128"/>
      <c r="I76" s="128"/>
      <c r="J76" s="128"/>
      <c r="K76" s="128"/>
      <c r="L76" s="128"/>
      <c r="M76" s="128"/>
      <c r="N76" s="128"/>
      <c r="O76" s="128"/>
      <c r="P76" s="128"/>
      <c r="Q76" s="128"/>
      <c r="R76" s="128"/>
      <c r="S76" s="128"/>
      <c r="T76" s="128"/>
      <c r="U76" s="128"/>
      <c r="V76" s="128"/>
      <c r="W76" s="128"/>
      <c r="X76" s="128"/>
      <c r="Y76" s="128"/>
      <c r="Z76" s="128">
        <f t="shared" si="9"/>
        <v>0</v>
      </c>
      <c r="AA76" s="129">
        <f>SUMIF('调整分录-本期'!$C:$C,$A76,'调整分录-本期'!F:F)</f>
        <v>0</v>
      </c>
      <c r="AB76" s="129">
        <f>SUMIF('调整分录-本期'!$C:$C,$A76,'调整分录-本期'!G:G)</f>
        <v>0</v>
      </c>
      <c r="AC76" s="130">
        <f t="shared" si="8"/>
        <v>0</v>
      </c>
      <c r="AD76" s="177"/>
      <c r="AE76" s="115"/>
      <c r="AH76" s="178"/>
    </row>
    <row r="77" spans="1:34" ht="15" customHeight="1">
      <c r="A77" s="126" t="s">
        <v>104</v>
      </c>
      <c r="B77" s="122" t="s">
        <v>289</v>
      </c>
      <c r="C77" s="127"/>
      <c r="D77" s="128">
        <f>[1]科目余额表!$H$52</f>
        <v>3213620.9</v>
      </c>
      <c r="E77" s="128"/>
      <c r="F77" s="128"/>
      <c r="G77" s="128"/>
      <c r="H77" s="128"/>
      <c r="I77" s="128"/>
      <c r="J77" s="128"/>
      <c r="K77" s="128"/>
      <c r="L77" s="128"/>
      <c r="M77" s="128"/>
      <c r="N77" s="128"/>
      <c r="O77" s="128"/>
      <c r="P77" s="128"/>
      <c r="Q77" s="128"/>
      <c r="R77" s="128"/>
      <c r="S77" s="128"/>
      <c r="T77" s="128"/>
      <c r="U77" s="128"/>
      <c r="V77" s="128"/>
      <c r="W77" s="128"/>
      <c r="X77" s="128"/>
      <c r="Y77" s="128"/>
      <c r="Z77" s="128">
        <f t="shared" si="9"/>
        <v>3213620.9</v>
      </c>
      <c r="AA77" s="129">
        <f>SUMIF('调整分录-本期'!$C:$C,$A77,'调整分录-本期'!F:F)</f>
        <v>0</v>
      </c>
      <c r="AB77" s="129">
        <f>SUMIF('调整分录-本期'!$C:$C,$A77,'调整分录-本期'!G:G)</f>
        <v>0</v>
      </c>
      <c r="AC77" s="130">
        <f t="shared" si="8"/>
        <v>3213620.9</v>
      </c>
      <c r="AD77" s="177"/>
      <c r="AE77" s="115"/>
      <c r="AH77" s="178"/>
    </row>
    <row r="78" spans="1:34" ht="15" customHeight="1">
      <c r="A78" s="126" t="s">
        <v>105</v>
      </c>
      <c r="B78" s="122" t="s">
        <v>290</v>
      </c>
      <c r="C78" s="127"/>
      <c r="D78" s="128"/>
      <c r="E78" s="128"/>
      <c r="F78" s="128"/>
      <c r="G78" s="128"/>
      <c r="H78" s="128"/>
      <c r="I78" s="128"/>
      <c r="J78" s="128"/>
      <c r="K78" s="128"/>
      <c r="L78" s="128"/>
      <c r="M78" s="128"/>
      <c r="N78" s="128"/>
      <c r="O78" s="128"/>
      <c r="P78" s="128"/>
      <c r="Q78" s="128"/>
      <c r="R78" s="128"/>
      <c r="S78" s="128"/>
      <c r="T78" s="128"/>
      <c r="U78" s="128"/>
      <c r="V78" s="128"/>
      <c r="W78" s="128"/>
      <c r="X78" s="128"/>
      <c r="Y78" s="128"/>
      <c r="Z78" s="128">
        <f>SUM(D78:Y78)</f>
        <v>0</v>
      </c>
      <c r="AA78" s="129">
        <f>SUMIF('调整分录-本期'!$C:$C,$A78,'调整分录-本期'!F:F)</f>
        <v>0</v>
      </c>
      <c r="AB78" s="129">
        <f>SUMIF('调整分录-本期'!$C:$C,$A78,'调整分录-本期'!G:G)</f>
        <v>0</v>
      </c>
      <c r="AC78" s="130">
        <f t="shared" si="8"/>
        <v>0</v>
      </c>
      <c r="AD78" s="177"/>
      <c r="AE78" s="115"/>
      <c r="AH78" s="178"/>
    </row>
    <row r="79" spans="1:34" ht="15" customHeight="1">
      <c r="A79" s="126" t="s">
        <v>106</v>
      </c>
      <c r="B79" s="122" t="s">
        <v>291</v>
      </c>
      <c r="C79" s="127"/>
      <c r="D79" s="128"/>
      <c r="E79" s="128"/>
      <c r="F79" s="128"/>
      <c r="G79" s="128"/>
      <c r="H79" s="128"/>
      <c r="I79" s="128"/>
      <c r="J79" s="128"/>
      <c r="K79" s="128"/>
      <c r="L79" s="128"/>
      <c r="M79" s="128"/>
      <c r="N79" s="128"/>
      <c r="O79" s="128"/>
      <c r="P79" s="128"/>
      <c r="Q79" s="128"/>
      <c r="R79" s="128"/>
      <c r="S79" s="128"/>
      <c r="T79" s="128"/>
      <c r="U79" s="128"/>
      <c r="V79" s="128"/>
      <c r="W79" s="128"/>
      <c r="X79" s="128"/>
      <c r="Y79" s="128"/>
      <c r="Z79" s="128">
        <f t="shared" ref="Z79" si="10">SUM(D79:Y79)</f>
        <v>0</v>
      </c>
      <c r="AA79" s="129">
        <f>SUMIF('调整分录-本期'!$C:$C,$A79,'调整分录-本期'!F:F)</f>
        <v>0</v>
      </c>
      <c r="AB79" s="129">
        <f>SUMIF('调整分录-本期'!$C:$C,$A79,'调整分录-本期'!G:G)</f>
        <v>0</v>
      </c>
      <c r="AC79" s="130">
        <f t="shared" si="8"/>
        <v>0</v>
      </c>
      <c r="AD79" s="177"/>
      <c r="AE79" s="115"/>
      <c r="AH79" s="178"/>
    </row>
    <row r="80" spans="1:34" ht="15" customHeight="1">
      <c r="A80" s="126" t="s">
        <v>107</v>
      </c>
      <c r="B80" s="122" t="s">
        <v>292</v>
      </c>
      <c r="C80" s="127"/>
      <c r="D80" s="128"/>
      <c r="E80" s="128"/>
      <c r="F80" s="128"/>
      <c r="G80" s="128"/>
      <c r="H80" s="128"/>
      <c r="I80" s="128"/>
      <c r="J80" s="128"/>
      <c r="K80" s="128"/>
      <c r="L80" s="128"/>
      <c r="M80" s="128"/>
      <c r="N80" s="128"/>
      <c r="O80" s="128"/>
      <c r="P80" s="128"/>
      <c r="Q80" s="128"/>
      <c r="R80" s="128"/>
      <c r="S80" s="128"/>
      <c r="T80" s="128"/>
      <c r="U80" s="128"/>
      <c r="V80" s="128"/>
      <c r="W80" s="128"/>
      <c r="X80" s="128"/>
      <c r="Y80" s="128"/>
      <c r="Z80" s="128">
        <f>SUM(D80:Y80)</f>
        <v>0</v>
      </c>
      <c r="AA80" s="129">
        <f>SUMIF('调整分录-本期'!$C:$C,$A80,'调整分录-本期'!F:F)</f>
        <v>0</v>
      </c>
      <c r="AB80" s="129">
        <f>SUMIF('调整分录-本期'!$C:$C,$A80,'调整分录-本期'!G:G)</f>
        <v>0</v>
      </c>
      <c r="AC80" s="130">
        <f t="shared" si="8"/>
        <v>0</v>
      </c>
      <c r="AD80" s="177"/>
      <c r="AE80" s="115"/>
      <c r="AH80" s="178"/>
    </row>
    <row r="81" spans="1:34" ht="15" customHeight="1">
      <c r="A81" s="126" t="s">
        <v>108</v>
      </c>
      <c r="B81" s="122" t="s">
        <v>293</v>
      </c>
      <c r="C81" s="127"/>
      <c r="D81" s="128"/>
      <c r="E81" s="128"/>
      <c r="F81" s="128"/>
      <c r="G81" s="128"/>
      <c r="H81" s="128"/>
      <c r="I81" s="128"/>
      <c r="J81" s="128"/>
      <c r="K81" s="128"/>
      <c r="L81" s="128"/>
      <c r="M81" s="128"/>
      <c r="N81" s="128"/>
      <c r="O81" s="128"/>
      <c r="P81" s="128"/>
      <c r="Q81" s="128"/>
      <c r="R81" s="128"/>
      <c r="S81" s="128"/>
      <c r="T81" s="128"/>
      <c r="U81" s="128"/>
      <c r="V81" s="128"/>
      <c r="W81" s="128"/>
      <c r="X81" s="128"/>
      <c r="Y81" s="128"/>
      <c r="Z81" s="128">
        <f>SUM(D81:Y81)</f>
        <v>0</v>
      </c>
      <c r="AA81" s="129">
        <f>SUMIF('调整分录-本期'!$C:$C,$A81,'调整分录-本期'!F:F)</f>
        <v>0</v>
      </c>
      <c r="AB81" s="129">
        <f>SUMIF('调整分录-本期'!$C:$C,$A81,'调整分录-本期'!G:G)</f>
        <v>0</v>
      </c>
      <c r="AC81" s="130">
        <f>Z81+AB81-AA81</f>
        <v>0</v>
      </c>
      <c r="AD81" s="177"/>
      <c r="AE81" s="115"/>
      <c r="AH81" s="178"/>
    </row>
    <row r="82" spans="1:34" ht="15" customHeight="1">
      <c r="A82" s="126" t="s">
        <v>109</v>
      </c>
      <c r="B82" s="122" t="s">
        <v>294</v>
      </c>
      <c r="C82" s="127"/>
      <c r="D82" s="128"/>
      <c r="E82" s="128"/>
      <c r="F82" s="128"/>
      <c r="G82" s="128"/>
      <c r="H82" s="128"/>
      <c r="I82" s="128"/>
      <c r="J82" s="128"/>
      <c r="K82" s="128"/>
      <c r="L82" s="128"/>
      <c r="M82" s="128"/>
      <c r="N82" s="128"/>
      <c r="O82" s="128"/>
      <c r="P82" s="128"/>
      <c r="Q82" s="128"/>
      <c r="R82" s="128"/>
      <c r="S82" s="128"/>
      <c r="T82" s="128"/>
      <c r="U82" s="128"/>
      <c r="V82" s="128"/>
      <c r="W82" s="128"/>
      <c r="X82" s="128"/>
      <c r="Y82" s="128"/>
      <c r="Z82" s="128">
        <f t="shared" si="9"/>
        <v>0</v>
      </c>
      <c r="AA82" s="129">
        <f>SUMIF('调整分录-本期'!$C:$C,$A82,'调整分录-本期'!F:F)</f>
        <v>0</v>
      </c>
      <c r="AB82" s="129">
        <f>SUMIF('调整分录-本期'!$C:$C,$A82,'调整分录-本期'!G:G)</f>
        <v>0</v>
      </c>
      <c r="AC82" s="130">
        <f t="shared" si="8"/>
        <v>0</v>
      </c>
      <c r="AD82" s="177"/>
      <c r="AE82" s="115"/>
      <c r="AH82" s="178"/>
    </row>
    <row r="83" spans="1:34" ht="15" customHeight="1">
      <c r="A83" s="126" t="s">
        <v>110</v>
      </c>
      <c r="B83" s="122" t="s">
        <v>295</v>
      </c>
      <c r="C83" s="127"/>
      <c r="D83" s="128"/>
      <c r="E83" s="128"/>
      <c r="F83" s="128"/>
      <c r="G83" s="128"/>
      <c r="H83" s="128"/>
      <c r="I83" s="128"/>
      <c r="J83" s="128"/>
      <c r="K83" s="128"/>
      <c r="L83" s="128"/>
      <c r="M83" s="128"/>
      <c r="N83" s="128"/>
      <c r="O83" s="128"/>
      <c r="P83" s="128"/>
      <c r="Q83" s="128"/>
      <c r="R83" s="128"/>
      <c r="S83" s="128"/>
      <c r="T83" s="128"/>
      <c r="U83" s="128"/>
      <c r="V83" s="128"/>
      <c r="W83" s="128"/>
      <c r="X83" s="128"/>
      <c r="Y83" s="128"/>
      <c r="Z83" s="128">
        <f>SUM(D83:Y83)</f>
        <v>0</v>
      </c>
      <c r="AA83" s="129">
        <f>SUMIF('调整分录-本期'!$C:$C,$A83,'调整分录-本期'!F:F)</f>
        <v>0</v>
      </c>
      <c r="AB83" s="129">
        <f>SUMIF('调整分录-本期'!$C:$C,$A83,'调整分录-本期'!G:G)</f>
        <v>0</v>
      </c>
      <c r="AC83" s="130">
        <f t="shared" si="8"/>
        <v>0</v>
      </c>
      <c r="AD83" s="177"/>
      <c r="AE83" s="115"/>
      <c r="AH83" s="178"/>
    </row>
    <row r="84" spans="1:34" ht="15" customHeight="1">
      <c r="A84" s="126" t="s">
        <v>111</v>
      </c>
      <c r="B84" s="122" t="s">
        <v>296</v>
      </c>
      <c r="C84" s="127"/>
      <c r="D84" s="128">
        <f>[1]科目余额表!$H$82</f>
        <v>2815347.85</v>
      </c>
      <c r="E84" s="128"/>
      <c r="F84" s="128"/>
      <c r="G84" s="128"/>
      <c r="H84" s="128"/>
      <c r="I84" s="128"/>
      <c r="J84" s="128"/>
      <c r="K84" s="128"/>
      <c r="L84" s="128"/>
      <c r="M84" s="128"/>
      <c r="N84" s="128"/>
      <c r="O84" s="128"/>
      <c r="P84" s="128"/>
      <c r="Q84" s="128"/>
      <c r="R84" s="128"/>
      <c r="S84" s="128"/>
      <c r="T84" s="128"/>
      <c r="U84" s="128"/>
      <c r="V84" s="128"/>
      <c r="W84" s="128"/>
      <c r="X84" s="128"/>
      <c r="Y84" s="128"/>
      <c r="Z84" s="128">
        <f t="shared" si="9"/>
        <v>2815347.85</v>
      </c>
      <c r="AA84" s="129">
        <f>SUMIF('调整分录-本期'!$C:$C,$A84,'调整分录-本期'!F:F)</f>
        <v>0</v>
      </c>
      <c r="AB84" s="129">
        <f>SUMIF('调整分录-本期'!$C:$C,$A84,'调整分录-本期'!G:G)</f>
        <v>0</v>
      </c>
      <c r="AC84" s="130">
        <f t="shared" si="8"/>
        <v>2815347.85</v>
      </c>
      <c r="AD84" s="177"/>
      <c r="AE84" s="115"/>
      <c r="AH84" s="178"/>
    </row>
    <row r="85" spans="1:34" ht="15" customHeight="1">
      <c r="A85" s="126" t="s">
        <v>112</v>
      </c>
      <c r="B85" s="122" t="s">
        <v>297</v>
      </c>
      <c r="C85" s="127"/>
      <c r="D85" s="128">
        <f>[1]科目余额表!$H$84</f>
        <v>277376.33</v>
      </c>
      <c r="E85" s="128"/>
      <c r="F85" s="128"/>
      <c r="G85" s="128"/>
      <c r="H85" s="128"/>
      <c r="I85" s="128"/>
      <c r="J85" s="128"/>
      <c r="K85" s="128"/>
      <c r="L85" s="128"/>
      <c r="M85" s="128"/>
      <c r="N85" s="128"/>
      <c r="O85" s="128"/>
      <c r="P85" s="128"/>
      <c r="Q85" s="128"/>
      <c r="R85" s="128"/>
      <c r="S85" s="128"/>
      <c r="T85" s="128"/>
      <c r="U85" s="128"/>
      <c r="V85" s="128"/>
      <c r="W85" s="128"/>
      <c r="X85" s="128"/>
      <c r="Y85" s="128"/>
      <c r="Z85" s="128">
        <f t="shared" si="9"/>
        <v>277376.33</v>
      </c>
      <c r="AA85" s="129">
        <f>SUMIF('调整分录-本期'!$C:$C,$A85,'调整分录-本期'!F:F)</f>
        <v>0</v>
      </c>
      <c r="AB85" s="129">
        <f>SUMIF('调整分录-本期'!$C:$C,$A85,'调整分录-本期'!G:G)</f>
        <v>0</v>
      </c>
      <c r="AC85" s="130">
        <f t="shared" si="8"/>
        <v>277376.33</v>
      </c>
      <c r="AD85" s="177"/>
      <c r="AE85" s="115"/>
      <c r="AH85" s="178"/>
    </row>
    <row r="86" spans="1:34" ht="15" customHeight="1">
      <c r="A86" s="126" t="s">
        <v>113</v>
      </c>
      <c r="B86" s="122" t="s">
        <v>298</v>
      </c>
      <c r="C86" s="127"/>
      <c r="D86" s="128">
        <f>[1]科目余额表!$H$94+[1]科目余额表!$H$104</f>
        <v>2780574.3</v>
      </c>
      <c r="E86" s="128"/>
      <c r="F86" s="128"/>
      <c r="G86" s="128"/>
      <c r="H86" s="128"/>
      <c r="I86" s="128"/>
      <c r="J86" s="128"/>
      <c r="K86" s="128"/>
      <c r="L86" s="128"/>
      <c r="M86" s="128"/>
      <c r="N86" s="128"/>
      <c r="O86" s="128"/>
      <c r="P86" s="128"/>
      <c r="Q86" s="128"/>
      <c r="R86" s="128"/>
      <c r="S86" s="128"/>
      <c r="T86" s="128"/>
      <c r="U86" s="128"/>
      <c r="V86" s="128"/>
      <c r="W86" s="128"/>
      <c r="X86" s="128"/>
      <c r="Y86" s="128"/>
      <c r="Z86" s="128">
        <f t="shared" si="9"/>
        <v>2780574.3</v>
      </c>
      <c r="AA86" s="129">
        <f>SUMIF('调整分录-本期'!$C:$C,$A86,'调整分录-本期'!F:F)</f>
        <v>0</v>
      </c>
      <c r="AB86" s="129">
        <f>SUMIF('调整分录-本期'!$C:$C,$A86,'调整分录-本期'!G:G)</f>
        <v>0</v>
      </c>
      <c r="AC86" s="130">
        <f t="shared" si="8"/>
        <v>2780574.3</v>
      </c>
      <c r="AD86" s="177"/>
      <c r="AE86" s="115"/>
      <c r="AH86" s="178"/>
    </row>
    <row r="87" spans="1:34" ht="15" customHeight="1">
      <c r="A87" s="126" t="s">
        <v>114</v>
      </c>
      <c r="B87" s="122" t="s">
        <v>299</v>
      </c>
      <c r="C87" s="127"/>
      <c r="D87" s="128"/>
      <c r="E87" s="128"/>
      <c r="F87" s="128"/>
      <c r="G87" s="128"/>
      <c r="H87" s="128"/>
      <c r="I87" s="128"/>
      <c r="J87" s="128"/>
      <c r="K87" s="128"/>
      <c r="L87" s="128"/>
      <c r="M87" s="128"/>
      <c r="N87" s="128"/>
      <c r="O87" s="128"/>
      <c r="P87" s="128"/>
      <c r="Q87" s="128"/>
      <c r="R87" s="128"/>
      <c r="S87" s="128"/>
      <c r="T87" s="128"/>
      <c r="U87" s="128"/>
      <c r="V87" s="128"/>
      <c r="W87" s="128"/>
      <c r="X87" s="128"/>
      <c r="Y87" s="128"/>
      <c r="Z87" s="128">
        <f t="shared" ref="Z87" si="11">SUM(D87:Y87)</f>
        <v>0</v>
      </c>
      <c r="AA87" s="129">
        <f>SUMIF('调整分录-本期'!$C:$C,$A87,'调整分录-本期'!F:F)</f>
        <v>0</v>
      </c>
      <c r="AB87" s="129">
        <f>SUMIF('调整分录-本期'!$C:$C,$A87,'调整分录-本期'!G:G)</f>
        <v>0</v>
      </c>
      <c r="AC87" s="130">
        <f t="shared" si="8"/>
        <v>0</v>
      </c>
      <c r="AD87" s="177"/>
      <c r="AE87" s="115"/>
      <c r="AH87" s="178"/>
    </row>
    <row r="88" spans="1:34" ht="15" customHeight="1">
      <c r="A88" s="126" t="s">
        <v>115</v>
      </c>
      <c r="B88" s="122" t="s">
        <v>300</v>
      </c>
      <c r="C88" s="127"/>
      <c r="D88" s="128"/>
      <c r="E88" s="128"/>
      <c r="F88" s="128"/>
      <c r="G88" s="128"/>
      <c r="H88" s="128"/>
      <c r="I88" s="128"/>
      <c r="J88" s="128"/>
      <c r="K88" s="128"/>
      <c r="L88" s="128"/>
      <c r="M88" s="128"/>
      <c r="N88" s="128"/>
      <c r="O88" s="128"/>
      <c r="P88" s="128"/>
      <c r="Q88" s="128"/>
      <c r="R88" s="128"/>
      <c r="S88" s="128"/>
      <c r="T88" s="128"/>
      <c r="U88" s="128"/>
      <c r="V88" s="128"/>
      <c r="W88" s="128"/>
      <c r="X88" s="128"/>
      <c r="Y88" s="128"/>
      <c r="Z88" s="128">
        <f t="shared" si="9"/>
        <v>0</v>
      </c>
      <c r="AA88" s="129">
        <f>SUMIF('调整分录-本期'!$C:$C,$A88,'调整分录-本期'!F:F)</f>
        <v>0</v>
      </c>
      <c r="AB88" s="129">
        <f>SUMIF('调整分录-本期'!$C:$C,$A88,'调整分录-本期'!G:G)</f>
        <v>0</v>
      </c>
      <c r="AC88" s="130">
        <f t="shared" si="8"/>
        <v>0</v>
      </c>
      <c r="AD88" s="177"/>
      <c r="AE88" s="115"/>
      <c r="AH88" s="178"/>
    </row>
    <row r="89" spans="1:34" ht="15" customHeight="1">
      <c r="A89" s="126" t="s">
        <v>116</v>
      </c>
      <c r="B89" s="122" t="s">
        <v>301</v>
      </c>
      <c r="C89" s="127"/>
      <c r="D89" s="128"/>
      <c r="E89" s="128"/>
      <c r="F89" s="128"/>
      <c r="G89" s="128"/>
      <c r="H89" s="128"/>
      <c r="I89" s="128"/>
      <c r="J89" s="128"/>
      <c r="K89" s="128"/>
      <c r="L89" s="128"/>
      <c r="M89" s="128"/>
      <c r="N89" s="128"/>
      <c r="O89" s="128"/>
      <c r="P89" s="128"/>
      <c r="Q89" s="128"/>
      <c r="R89" s="128"/>
      <c r="S89" s="128"/>
      <c r="T89" s="128"/>
      <c r="U89" s="128"/>
      <c r="V89" s="128"/>
      <c r="W89" s="128"/>
      <c r="X89" s="128"/>
      <c r="Y89" s="128"/>
      <c r="Z89" s="128">
        <f t="shared" si="9"/>
        <v>0</v>
      </c>
      <c r="AA89" s="129">
        <f>SUMIF('调整分录-本期'!$C:$C,$A89,'调整分录-本期'!F:F)</f>
        <v>0</v>
      </c>
      <c r="AB89" s="129">
        <f>SUMIF('调整分录-本期'!$C:$C,$A89,'调整分录-本期'!G:G)</f>
        <v>0</v>
      </c>
      <c r="AC89" s="130">
        <f t="shared" si="8"/>
        <v>0</v>
      </c>
      <c r="AD89" s="177"/>
      <c r="AE89" s="115"/>
      <c r="AH89" s="178"/>
    </row>
    <row r="90" spans="1:34" ht="15" customHeight="1">
      <c r="A90" s="126" t="s">
        <v>117</v>
      </c>
      <c r="B90" s="122" t="s">
        <v>302</v>
      </c>
      <c r="C90" s="127"/>
      <c r="D90" s="128"/>
      <c r="E90" s="128"/>
      <c r="F90" s="128"/>
      <c r="G90" s="128"/>
      <c r="H90" s="128"/>
      <c r="I90" s="128"/>
      <c r="J90" s="128"/>
      <c r="K90" s="128"/>
      <c r="L90" s="128"/>
      <c r="M90" s="128"/>
      <c r="N90" s="128"/>
      <c r="O90" s="128"/>
      <c r="P90" s="128"/>
      <c r="Q90" s="128"/>
      <c r="R90" s="128"/>
      <c r="S90" s="128"/>
      <c r="T90" s="128"/>
      <c r="U90" s="128"/>
      <c r="V90" s="128"/>
      <c r="W90" s="128"/>
      <c r="X90" s="128"/>
      <c r="Y90" s="128"/>
      <c r="Z90" s="128">
        <f t="shared" si="9"/>
        <v>0</v>
      </c>
      <c r="AA90" s="129">
        <f>SUMIF('调整分录-本期'!$C:$C,$A90,'调整分录-本期'!F:F)</f>
        <v>0</v>
      </c>
      <c r="AB90" s="129">
        <f>SUMIF('调整分录-本期'!$C:$C,$A90,'调整分录-本期'!G:G)</f>
        <v>0</v>
      </c>
      <c r="AC90" s="130">
        <f t="shared" si="8"/>
        <v>0</v>
      </c>
      <c r="AD90" s="177"/>
      <c r="AE90" s="115"/>
      <c r="AH90" s="178"/>
    </row>
    <row r="91" spans="1:34" ht="15" customHeight="1">
      <c r="A91" s="126" t="s">
        <v>118</v>
      </c>
      <c r="B91" s="122" t="s">
        <v>303</v>
      </c>
      <c r="C91" s="127"/>
      <c r="D91" s="128"/>
      <c r="E91" s="128"/>
      <c r="F91" s="128"/>
      <c r="G91" s="128"/>
      <c r="H91" s="128"/>
      <c r="I91" s="128"/>
      <c r="J91" s="128"/>
      <c r="K91" s="128"/>
      <c r="L91" s="128"/>
      <c r="M91" s="128"/>
      <c r="N91" s="128"/>
      <c r="O91" s="128"/>
      <c r="P91" s="128"/>
      <c r="Q91" s="128"/>
      <c r="R91" s="128"/>
      <c r="S91" s="128"/>
      <c r="T91" s="128"/>
      <c r="U91" s="128"/>
      <c r="V91" s="128"/>
      <c r="W91" s="128"/>
      <c r="X91" s="128"/>
      <c r="Y91" s="128"/>
      <c r="Z91" s="128">
        <f t="shared" si="9"/>
        <v>0</v>
      </c>
      <c r="AA91" s="129">
        <f>SUMIF('调整分录-本期'!$C:$C,$A91,'调整分录-本期'!F:F)</f>
        <v>0</v>
      </c>
      <c r="AB91" s="129">
        <f>SUMIF('调整分录-本期'!$C:$C,$A91,'调整分录-本期'!G:G)</f>
        <v>0</v>
      </c>
      <c r="AC91" s="130">
        <f t="shared" si="8"/>
        <v>0</v>
      </c>
      <c r="AD91" s="177"/>
      <c r="AE91" s="115"/>
      <c r="AH91" s="178"/>
    </row>
    <row r="92" spans="1:34" ht="15" customHeight="1">
      <c r="A92" s="114" t="s">
        <v>205</v>
      </c>
      <c r="B92" s="131" t="s">
        <v>304</v>
      </c>
      <c r="C92" s="138"/>
      <c r="D92" s="139">
        <f>SUM(D71:D91)</f>
        <v>9086919.379999999</v>
      </c>
      <c r="E92" s="139">
        <f>SUM(E71:E91)</f>
        <v>0</v>
      </c>
      <c r="F92" s="139"/>
      <c r="G92" s="139"/>
      <c r="H92" s="139"/>
      <c r="I92" s="139"/>
      <c r="J92" s="139"/>
      <c r="K92" s="139"/>
      <c r="L92" s="139"/>
      <c r="M92" s="139"/>
      <c r="N92" s="139"/>
      <c r="O92" s="139"/>
      <c r="P92" s="139"/>
      <c r="Q92" s="139"/>
      <c r="R92" s="139"/>
      <c r="S92" s="139"/>
      <c r="T92" s="139"/>
      <c r="U92" s="139"/>
      <c r="V92" s="139"/>
      <c r="W92" s="139"/>
      <c r="X92" s="139"/>
      <c r="Y92" s="139"/>
      <c r="Z92" s="132">
        <f t="shared" si="9"/>
        <v>9086919.379999999</v>
      </c>
      <c r="AA92" s="139">
        <f>SUM(AA71:AA91)</f>
        <v>0</v>
      </c>
      <c r="AB92" s="139">
        <f>SUM(AB71:AB91)</f>
        <v>0</v>
      </c>
      <c r="AC92" s="140">
        <f>SUM(AC71:AC91)</f>
        <v>9086919.379999999</v>
      </c>
      <c r="AD92" s="177"/>
      <c r="AE92" s="115"/>
      <c r="AH92" s="178"/>
    </row>
    <row r="93" spans="1:34" ht="15" customHeight="1">
      <c r="A93" s="114" t="s">
        <v>205</v>
      </c>
      <c r="B93" s="143"/>
      <c r="C93" s="127"/>
      <c r="D93" s="128"/>
      <c r="E93" s="128"/>
      <c r="F93" s="128"/>
      <c r="G93" s="128"/>
      <c r="H93" s="128"/>
      <c r="I93" s="128"/>
      <c r="J93" s="128"/>
      <c r="K93" s="128"/>
      <c r="L93" s="128"/>
      <c r="M93" s="128"/>
      <c r="N93" s="128"/>
      <c r="O93" s="128"/>
      <c r="P93" s="128"/>
      <c r="Q93" s="128"/>
      <c r="R93" s="128"/>
      <c r="S93" s="128"/>
      <c r="T93" s="128"/>
      <c r="U93" s="128"/>
      <c r="V93" s="128"/>
      <c r="W93" s="128"/>
      <c r="X93" s="128"/>
      <c r="Y93" s="128"/>
      <c r="Z93" s="128"/>
      <c r="AA93" s="129"/>
      <c r="AB93" s="129"/>
      <c r="AC93" s="130"/>
      <c r="AD93" s="177"/>
      <c r="AE93" s="115"/>
      <c r="AH93" s="178"/>
    </row>
    <row r="94" spans="1:34" ht="15" customHeight="1">
      <c r="A94" s="114" t="s">
        <v>205</v>
      </c>
      <c r="B94" s="122" t="s">
        <v>305</v>
      </c>
      <c r="C94" s="127"/>
      <c r="D94" s="128"/>
      <c r="E94" s="128"/>
      <c r="F94" s="128"/>
      <c r="G94" s="128"/>
      <c r="H94" s="128"/>
      <c r="I94" s="128"/>
      <c r="J94" s="128"/>
      <c r="K94" s="128"/>
      <c r="L94" s="128"/>
      <c r="M94" s="128"/>
      <c r="N94" s="128"/>
      <c r="O94" s="128"/>
      <c r="P94" s="128"/>
      <c r="Q94" s="128"/>
      <c r="R94" s="128"/>
      <c r="S94" s="128"/>
      <c r="T94" s="128"/>
      <c r="U94" s="128"/>
      <c r="V94" s="128"/>
      <c r="W94" s="128"/>
      <c r="X94" s="128"/>
      <c r="Y94" s="128"/>
      <c r="Z94" s="128"/>
      <c r="AA94" s="129"/>
      <c r="AB94" s="129"/>
      <c r="AC94" s="130"/>
      <c r="AD94" s="177"/>
      <c r="AE94" s="115"/>
      <c r="AH94" s="178"/>
    </row>
    <row r="95" spans="1:34" ht="15" customHeight="1">
      <c r="A95" s="114" t="s">
        <v>306</v>
      </c>
      <c r="B95" s="122" t="s">
        <v>307</v>
      </c>
      <c r="C95" s="127"/>
      <c r="D95" s="128"/>
      <c r="E95" s="128"/>
      <c r="F95" s="128"/>
      <c r="G95" s="128"/>
      <c r="H95" s="128"/>
      <c r="I95" s="128"/>
      <c r="J95" s="128"/>
      <c r="K95" s="128"/>
      <c r="L95" s="128"/>
      <c r="M95" s="128"/>
      <c r="N95" s="128"/>
      <c r="O95" s="128"/>
      <c r="P95" s="128"/>
      <c r="Q95" s="128"/>
      <c r="R95" s="128"/>
      <c r="S95" s="128"/>
      <c r="T95" s="128"/>
      <c r="U95" s="128"/>
      <c r="V95" s="128"/>
      <c r="W95" s="128"/>
      <c r="X95" s="128"/>
      <c r="Y95" s="128"/>
      <c r="Z95" s="128">
        <f>SUM(D95:Y95)</f>
        <v>0</v>
      </c>
      <c r="AA95" s="129">
        <f>SUMIF('调整分录-本期'!$C:$C,$A95,'调整分录-本期'!F:F)</f>
        <v>0</v>
      </c>
      <c r="AB95" s="129">
        <f>SUMIF('调整分录-本期'!$C:$C,$A95,'调整分录-本期'!G:G)</f>
        <v>0</v>
      </c>
      <c r="AC95" s="130">
        <f>Z95+AB95-AA95</f>
        <v>0</v>
      </c>
      <c r="AD95" s="177"/>
      <c r="AE95" s="115"/>
      <c r="AH95" s="178"/>
    </row>
    <row r="96" spans="1:34" ht="15" customHeight="1">
      <c r="A96" s="114" t="s">
        <v>120</v>
      </c>
      <c r="B96" s="122" t="s">
        <v>308</v>
      </c>
      <c r="C96" s="127"/>
      <c r="D96" s="128"/>
      <c r="E96" s="128"/>
      <c r="F96" s="128"/>
      <c r="G96" s="128"/>
      <c r="H96" s="128"/>
      <c r="I96" s="128"/>
      <c r="J96" s="128"/>
      <c r="K96" s="128"/>
      <c r="L96" s="128"/>
      <c r="M96" s="128"/>
      <c r="N96" s="128"/>
      <c r="O96" s="128"/>
      <c r="P96" s="128"/>
      <c r="Q96" s="128"/>
      <c r="R96" s="128"/>
      <c r="S96" s="128"/>
      <c r="T96" s="128"/>
      <c r="U96" s="128"/>
      <c r="V96" s="128"/>
      <c r="W96" s="128"/>
      <c r="X96" s="128"/>
      <c r="Y96" s="128"/>
      <c r="Z96" s="128">
        <f>SUM(D96:Y96)</f>
        <v>0</v>
      </c>
      <c r="AA96" s="129">
        <f>SUMIF('调整分录-本期'!$C:$C,$A96,'调整分录-本期'!F:F)</f>
        <v>0</v>
      </c>
      <c r="AB96" s="129">
        <f>SUMIF('调整分录-本期'!$C:$C,$A96,'调整分录-本期'!G:G)</f>
        <v>0</v>
      </c>
      <c r="AC96" s="130">
        <f>Z96+AB96-AA96</f>
        <v>0</v>
      </c>
      <c r="AD96" s="177"/>
      <c r="AE96" s="115"/>
      <c r="AH96" s="178"/>
    </row>
    <row r="97" spans="1:34" ht="15" customHeight="1">
      <c r="A97" s="114" t="s">
        <v>121</v>
      </c>
      <c r="B97" s="122" t="s">
        <v>309</v>
      </c>
      <c r="C97" s="127"/>
      <c r="D97" s="128"/>
      <c r="E97" s="128"/>
      <c r="F97" s="128"/>
      <c r="G97" s="128"/>
      <c r="H97" s="128"/>
      <c r="I97" s="128"/>
      <c r="J97" s="128"/>
      <c r="K97" s="128"/>
      <c r="L97" s="128"/>
      <c r="M97" s="128"/>
      <c r="N97" s="128"/>
      <c r="O97" s="128"/>
      <c r="P97" s="128"/>
      <c r="Q97" s="128"/>
      <c r="R97" s="128"/>
      <c r="S97" s="128"/>
      <c r="T97" s="128"/>
      <c r="U97" s="128"/>
      <c r="V97" s="128"/>
      <c r="W97" s="128"/>
      <c r="X97" s="128"/>
      <c r="Y97" s="128"/>
      <c r="Z97" s="128">
        <f t="shared" si="9"/>
        <v>0</v>
      </c>
      <c r="AA97" s="129">
        <f>SUMIF('调整分录-本期'!$C:$C,$A97,'调整分录-本期'!F:F)</f>
        <v>0</v>
      </c>
      <c r="AB97" s="129">
        <f>SUMIF('调整分录-本期'!$C:$C,$A97,'调整分录-本期'!G:G)</f>
        <v>0</v>
      </c>
      <c r="AC97" s="130">
        <f t="shared" si="8"/>
        <v>0</v>
      </c>
      <c r="AD97" s="177"/>
      <c r="AE97" s="115"/>
      <c r="AH97" s="178"/>
    </row>
    <row r="98" spans="1:34" ht="15" customHeight="1">
      <c r="A98" s="114" t="s">
        <v>205</v>
      </c>
      <c r="B98" s="122" t="s">
        <v>310</v>
      </c>
      <c r="C98" s="127"/>
      <c r="D98" s="128"/>
      <c r="E98" s="128"/>
      <c r="F98" s="128"/>
      <c r="G98" s="128"/>
      <c r="H98" s="128"/>
      <c r="I98" s="128"/>
      <c r="J98" s="128"/>
      <c r="K98" s="128"/>
      <c r="L98" s="128"/>
      <c r="M98" s="128"/>
      <c r="N98" s="128"/>
      <c r="O98" s="128"/>
      <c r="P98" s="128"/>
      <c r="Q98" s="128"/>
      <c r="R98" s="128"/>
      <c r="S98" s="128"/>
      <c r="T98" s="128"/>
      <c r="U98" s="128"/>
      <c r="V98" s="128"/>
      <c r="W98" s="128"/>
      <c r="X98" s="128"/>
      <c r="Y98" s="128"/>
      <c r="Z98" s="128">
        <f t="shared" si="9"/>
        <v>0</v>
      </c>
      <c r="AA98" s="129">
        <f>SUMIF('调整分录-本期'!$C:$C,$A98,'调整分录-本期'!F:F)</f>
        <v>0</v>
      </c>
      <c r="AB98" s="129">
        <f>SUMIF('调整分录-本期'!$C:$C,$A98,'调整分录-本期'!G:G)</f>
        <v>0</v>
      </c>
      <c r="AC98" s="130">
        <f t="shared" si="8"/>
        <v>0</v>
      </c>
      <c r="AD98" s="177"/>
      <c r="AE98" s="115"/>
      <c r="AH98" s="178"/>
    </row>
    <row r="99" spans="1:34" ht="15" customHeight="1">
      <c r="A99" s="114" t="s">
        <v>205</v>
      </c>
      <c r="B99" s="122" t="s">
        <v>311</v>
      </c>
      <c r="C99" s="127"/>
      <c r="D99" s="128"/>
      <c r="E99" s="128"/>
      <c r="F99" s="128"/>
      <c r="G99" s="128"/>
      <c r="H99" s="128"/>
      <c r="I99" s="128"/>
      <c r="J99" s="128"/>
      <c r="K99" s="128"/>
      <c r="L99" s="128"/>
      <c r="M99" s="128"/>
      <c r="N99" s="128"/>
      <c r="O99" s="128"/>
      <c r="P99" s="128"/>
      <c r="Q99" s="128"/>
      <c r="R99" s="128"/>
      <c r="S99" s="128"/>
      <c r="T99" s="128"/>
      <c r="U99" s="128"/>
      <c r="V99" s="128"/>
      <c r="W99" s="128"/>
      <c r="X99" s="128"/>
      <c r="Y99" s="128"/>
      <c r="Z99" s="128">
        <f t="shared" si="9"/>
        <v>0</v>
      </c>
      <c r="AA99" s="129">
        <f>SUMIF('调整分录-本期'!$C:$C,$A99,'调整分录-本期'!F:F)</f>
        <v>0</v>
      </c>
      <c r="AB99" s="129">
        <f>SUMIF('调整分录-本期'!$C:$C,$A99,'调整分录-本期'!G:G)</f>
        <v>0</v>
      </c>
      <c r="AC99" s="130">
        <f t="shared" si="8"/>
        <v>0</v>
      </c>
      <c r="AD99" s="177"/>
      <c r="AE99" s="628"/>
      <c r="AF99" s="628"/>
      <c r="AH99" s="178"/>
    </row>
    <row r="100" spans="1:34" ht="15" customHeight="1">
      <c r="A100" s="114" t="s">
        <v>122</v>
      </c>
      <c r="B100" s="122" t="s">
        <v>312</v>
      </c>
      <c r="C100" s="127"/>
      <c r="D100" s="128"/>
      <c r="E100" s="128"/>
      <c r="F100" s="128"/>
      <c r="G100" s="128"/>
      <c r="H100" s="128"/>
      <c r="I100" s="128"/>
      <c r="J100" s="128"/>
      <c r="K100" s="128"/>
      <c r="L100" s="128"/>
      <c r="M100" s="128"/>
      <c r="N100" s="128"/>
      <c r="O100" s="128"/>
      <c r="P100" s="128"/>
      <c r="Q100" s="128"/>
      <c r="R100" s="128"/>
      <c r="S100" s="128"/>
      <c r="T100" s="128"/>
      <c r="U100" s="128"/>
      <c r="V100" s="128"/>
      <c r="W100" s="128"/>
      <c r="X100" s="128"/>
      <c r="Y100" s="128"/>
      <c r="Z100" s="128">
        <f t="shared" ref="Z100" si="12">SUM(D100:Y100)</f>
        <v>0</v>
      </c>
      <c r="AA100" s="129">
        <f>SUMIF('调整分录-本期'!$C:$C,$A100,'调整分录-本期'!F:F)</f>
        <v>0</v>
      </c>
      <c r="AB100" s="129">
        <f>SUMIF('调整分录-本期'!$C:$C,$A100,'调整分录-本期'!G:G)</f>
        <v>0</v>
      </c>
      <c r="AC100" s="130">
        <f t="shared" si="8"/>
        <v>0</v>
      </c>
      <c r="AD100" s="177"/>
      <c r="AE100" s="115"/>
      <c r="AH100" s="178"/>
    </row>
    <row r="101" spans="1:34" ht="15" customHeight="1">
      <c r="A101" s="114" t="s">
        <v>123</v>
      </c>
      <c r="B101" s="122" t="s">
        <v>313</v>
      </c>
      <c r="C101" s="127"/>
      <c r="D101" s="128"/>
      <c r="E101" s="128"/>
      <c r="F101" s="128"/>
      <c r="G101" s="128"/>
      <c r="H101" s="128"/>
      <c r="I101" s="128"/>
      <c r="J101" s="128"/>
      <c r="K101" s="128"/>
      <c r="L101" s="128"/>
      <c r="M101" s="128"/>
      <c r="N101" s="128"/>
      <c r="O101" s="128"/>
      <c r="P101" s="128"/>
      <c r="Q101" s="128"/>
      <c r="R101" s="128"/>
      <c r="S101" s="128"/>
      <c r="T101" s="128"/>
      <c r="U101" s="128"/>
      <c r="V101" s="128"/>
      <c r="W101" s="128"/>
      <c r="X101" s="128"/>
      <c r="Y101" s="128"/>
      <c r="Z101" s="128">
        <f t="shared" si="9"/>
        <v>0</v>
      </c>
      <c r="AA101" s="129">
        <f>SUMIF('调整分录-本期'!$C:$C,$A101,'调整分录-本期'!F:F)</f>
        <v>0</v>
      </c>
      <c r="AB101" s="129">
        <f>SUMIF('调整分录-本期'!$C:$C,$A101,'调整分录-本期'!G:G)</f>
        <v>0</v>
      </c>
      <c r="AC101" s="130">
        <f t="shared" si="8"/>
        <v>0</v>
      </c>
      <c r="AD101" s="177"/>
      <c r="AE101" s="115"/>
      <c r="AH101" s="178"/>
    </row>
    <row r="102" spans="1:34" ht="15" customHeight="1">
      <c r="A102" s="114" t="s">
        <v>124</v>
      </c>
      <c r="B102" s="122" t="s">
        <v>314</v>
      </c>
      <c r="C102" s="127"/>
      <c r="D102" s="128"/>
      <c r="E102" s="128"/>
      <c r="F102" s="128"/>
      <c r="G102" s="128"/>
      <c r="H102" s="128"/>
      <c r="I102" s="128"/>
      <c r="J102" s="128"/>
      <c r="K102" s="128"/>
      <c r="L102" s="128"/>
      <c r="M102" s="128"/>
      <c r="N102" s="128"/>
      <c r="O102" s="128"/>
      <c r="P102" s="128"/>
      <c r="Q102" s="128"/>
      <c r="R102" s="128"/>
      <c r="S102" s="128"/>
      <c r="T102" s="128"/>
      <c r="U102" s="128"/>
      <c r="V102" s="128"/>
      <c r="W102" s="128"/>
      <c r="X102" s="128"/>
      <c r="Y102" s="128"/>
      <c r="Z102" s="128">
        <f t="shared" si="9"/>
        <v>0</v>
      </c>
      <c r="AA102" s="129">
        <f>SUMIF('调整分录-本期'!$C:$C,$A102,'调整分录-本期'!F:F)</f>
        <v>0</v>
      </c>
      <c r="AB102" s="129">
        <f>SUMIF('调整分录-本期'!$C:$C,$A102,'调整分录-本期'!G:G)</f>
        <v>0</v>
      </c>
      <c r="AC102" s="130">
        <f t="shared" si="8"/>
        <v>0</v>
      </c>
      <c r="AD102" s="177"/>
      <c r="AE102" s="115"/>
      <c r="AH102" s="178"/>
    </row>
    <row r="103" spans="1:34" ht="15" customHeight="1">
      <c r="A103" s="114" t="s">
        <v>125</v>
      </c>
      <c r="B103" s="122" t="s">
        <v>315</v>
      </c>
      <c r="C103" s="127"/>
      <c r="D103" s="128"/>
      <c r="E103" s="128"/>
      <c r="F103" s="128"/>
      <c r="G103" s="128"/>
      <c r="H103" s="128"/>
      <c r="I103" s="128"/>
      <c r="J103" s="128"/>
      <c r="K103" s="128"/>
      <c r="L103" s="128"/>
      <c r="M103" s="128"/>
      <c r="N103" s="128"/>
      <c r="O103" s="128"/>
      <c r="P103" s="128"/>
      <c r="Q103" s="128"/>
      <c r="R103" s="128"/>
      <c r="S103" s="128"/>
      <c r="T103" s="128"/>
      <c r="U103" s="128"/>
      <c r="V103" s="128"/>
      <c r="W103" s="128"/>
      <c r="X103" s="128"/>
      <c r="Y103" s="128"/>
      <c r="Z103" s="128">
        <f t="shared" si="9"/>
        <v>0</v>
      </c>
      <c r="AA103" s="129">
        <f>SUMIF('调整分录-本期'!$C:$C,$A103,'调整分录-本期'!F:F)</f>
        <v>0</v>
      </c>
      <c r="AB103" s="129">
        <f>SUMIF('调整分录-本期'!$C:$C,$A103,'调整分录-本期'!G:G)</f>
        <v>0</v>
      </c>
      <c r="AC103" s="130">
        <f t="shared" si="8"/>
        <v>0</v>
      </c>
      <c r="AD103" s="177"/>
      <c r="AE103" s="115"/>
      <c r="AH103" s="178"/>
    </row>
    <row r="104" spans="1:34" ht="15" customHeight="1">
      <c r="A104" s="114" t="s">
        <v>126</v>
      </c>
      <c r="B104" s="122" t="s">
        <v>316</v>
      </c>
      <c r="C104" s="127"/>
      <c r="D104" s="128"/>
      <c r="E104" s="128"/>
      <c r="F104" s="128"/>
      <c r="G104" s="128"/>
      <c r="H104" s="128"/>
      <c r="I104" s="128"/>
      <c r="J104" s="128"/>
      <c r="K104" s="128"/>
      <c r="L104" s="128"/>
      <c r="M104" s="128"/>
      <c r="N104" s="128"/>
      <c r="O104" s="128"/>
      <c r="P104" s="128"/>
      <c r="Q104" s="128"/>
      <c r="R104" s="128"/>
      <c r="S104" s="128"/>
      <c r="T104" s="128"/>
      <c r="U104" s="128"/>
      <c r="V104" s="128"/>
      <c r="W104" s="128"/>
      <c r="X104" s="128"/>
      <c r="Y104" s="128"/>
      <c r="Z104" s="128">
        <f t="shared" si="9"/>
        <v>0</v>
      </c>
      <c r="AA104" s="129">
        <f>SUMIF('调整分录-本期'!$C:$C,$A104,'调整分录-本期'!F:F)</f>
        <v>0</v>
      </c>
      <c r="AB104" s="129">
        <f>SUMIF('调整分录-本期'!$C:$C,$A104,'调整分录-本期'!G:G)</f>
        <v>0</v>
      </c>
      <c r="AC104" s="130">
        <f t="shared" si="8"/>
        <v>0</v>
      </c>
      <c r="AD104" s="177"/>
      <c r="AE104" s="115"/>
      <c r="AH104" s="178"/>
    </row>
    <row r="105" spans="1:34" ht="15" customHeight="1">
      <c r="A105" s="114" t="s">
        <v>127</v>
      </c>
      <c r="B105" s="122" t="s">
        <v>317</v>
      </c>
      <c r="C105" s="127"/>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8"/>
      <c r="Z105" s="128">
        <f t="shared" si="9"/>
        <v>0</v>
      </c>
      <c r="AA105" s="129">
        <f>SUMIF('调整分录-本期'!$C:$C,$A105,'调整分录-本期'!F:F)</f>
        <v>0</v>
      </c>
      <c r="AB105" s="129">
        <f>SUMIF('调整分录-本期'!$C:$C,$A105,'调整分录-本期'!G:G)</f>
        <v>0</v>
      </c>
      <c r="AC105" s="130">
        <f t="shared" si="8"/>
        <v>0</v>
      </c>
      <c r="AD105" s="177"/>
      <c r="AE105" s="115"/>
      <c r="AH105" s="178"/>
    </row>
    <row r="106" spans="1:34" ht="15" customHeight="1">
      <c r="A106" s="114" t="s">
        <v>205</v>
      </c>
      <c r="B106" s="131" t="s">
        <v>318</v>
      </c>
      <c r="C106" s="138"/>
      <c r="D106" s="139">
        <f>SUM(D95:D105)-SUM(D98:D99)</f>
        <v>0</v>
      </c>
      <c r="E106" s="139">
        <f>SUM(E95:E105)-SUM(E98:E99)</f>
        <v>0</v>
      </c>
      <c r="F106" s="139"/>
      <c r="G106" s="139"/>
      <c r="H106" s="139"/>
      <c r="I106" s="139"/>
      <c r="J106" s="139"/>
      <c r="K106" s="139"/>
      <c r="L106" s="139"/>
      <c r="M106" s="139"/>
      <c r="N106" s="139"/>
      <c r="O106" s="139"/>
      <c r="P106" s="139"/>
      <c r="Q106" s="139"/>
      <c r="R106" s="139"/>
      <c r="S106" s="139"/>
      <c r="T106" s="139"/>
      <c r="U106" s="139"/>
      <c r="V106" s="139"/>
      <c r="W106" s="139"/>
      <c r="X106" s="139"/>
      <c r="Y106" s="139"/>
      <c r="Z106" s="132">
        <f t="shared" si="9"/>
        <v>0</v>
      </c>
      <c r="AA106" s="139">
        <f>SUM(AA95:AA105)-SUM(AA98:AA99)</f>
        <v>0</v>
      </c>
      <c r="AB106" s="139">
        <f>SUM(AB95:AB105)-SUM(AB98:AB99)</f>
        <v>0</v>
      </c>
      <c r="AC106" s="140">
        <f>SUM(AC95:AC105)-SUM(AC98:AC99)</f>
        <v>0</v>
      </c>
      <c r="AD106" s="177"/>
      <c r="AE106" s="115"/>
      <c r="AH106" s="178"/>
    </row>
    <row r="107" spans="1:34" ht="15" customHeight="1">
      <c r="A107" s="114" t="s">
        <v>205</v>
      </c>
      <c r="B107" s="131" t="s">
        <v>319</v>
      </c>
      <c r="C107" s="138"/>
      <c r="D107" s="144">
        <f>D92+D106</f>
        <v>9086919.379999999</v>
      </c>
      <c r="E107" s="144">
        <f>E92+E106</f>
        <v>0</v>
      </c>
      <c r="F107" s="144"/>
      <c r="G107" s="144"/>
      <c r="H107" s="144"/>
      <c r="I107" s="144"/>
      <c r="J107" s="144"/>
      <c r="K107" s="144"/>
      <c r="L107" s="144"/>
      <c r="M107" s="144"/>
      <c r="N107" s="144"/>
      <c r="O107" s="144"/>
      <c r="P107" s="144"/>
      <c r="Q107" s="144"/>
      <c r="R107" s="144"/>
      <c r="S107" s="144"/>
      <c r="T107" s="144"/>
      <c r="U107" s="144"/>
      <c r="V107" s="144"/>
      <c r="W107" s="144"/>
      <c r="X107" s="144"/>
      <c r="Y107" s="144"/>
      <c r="Z107" s="132">
        <f t="shared" si="9"/>
        <v>9086919.379999999</v>
      </c>
      <c r="AA107" s="144">
        <f>AA92+AA106</f>
        <v>0</v>
      </c>
      <c r="AB107" s="144">
        <f>AB92+AB106</f>
        <v>0</v>
      </c>
      <c r="AC107" s="145">
        <f>AC92+AC106</f>
        <v>9086919.379999999</v>
      </c>
      <c r="AD107" s="177"/>
      <c r="AE107" s="115"/>
      <c r="AH107" s="178"/>
    </row>
    <row r="108" spans="1:34" ht="15" customHeight="1">
      <c r="A108" s="114">
        <v>1</v>
      </c>
      <c r="B108" s="122"/>
      <c r="C108" s="127"/>
      <c r="D108" s="128"/>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f t="shared" si="9"/>
        <v>0</v>
      </c>
      <c r="AA108" s="129">
        <f>SUMIF('调整分录-本期'!$C:$C,$A108,'调整分录-本期'!F:F)</f>
        <v>0</v>
      </c>
      <c r="AB108" s="129">
        <f>SUMIF('调整分录-本期'!$C:$C,$A108,'调整分录-本期'!G:G)</f>
        <v>0</v>
      </c>
      <c r="AC108" s="130">
        <f t="shared" si="8"/>
        <v>0</v>
      </c>
      <c r="AD108" s="177"/>
      <c r="AE108" s="115"/>
      <c r="AH108" s="178"/>
    </row>
    <row r="109" spans="1:34" ht="15" customHeight="1">
      <c r="A109" s="114" t="s">
        <v>205</v>
      </c>
      <c r="B109" s="122" t="s">
        <v>320</v>
      </c>
      <c r="C109" s="127"/>
      <c r="D109" s="128"/>
      <c r="E109" s="128"/>
      <c r="F109" s="128"/>
      <c r="G109" s="128"/>
      <c r="H109" s="128"/>
      <c r="I109" s="128"/>
      <c r="J109" s="128"/>
      <c r="K109" s="128"/>
      <c r="L109" s="128"/>
      <c r="M109" s="128"/>
      <c r="N109" s="128"/>
      <c r="O109" s="128"/>
      <c r="P109" s="128"/>
      <c r="Q109" s="128"/>
      <c r="R109" s="128"/>
      <c r="S109" s="128"/>
      <c r="T109" s="128"/>
      <c r="U109" s="128"/>
      <c r="V109" s="128"/>
      <c r="W109" s="128"/>
      <c r="X109" s="128"/>
      <c r="Y109" s="128"/>
      <c r="Z109" s="128">
        <f t="shared" ref="Z109:Z139" si="13">SUM(D109:Y109)</f>
        <v>0</v>
      </c>
      <c r="AA109" s="129">
        <f>SUMIF('调整分录-本期'!$C:$C,$A109,'调整分录-本期'!F:F)</f>
        <v>0</v>
      </c>
      <c r="AB109" s="129">
        <f>SUMIF('调整分录-本期'!$C:$C,$A109,'调整分录-本期'!G:G)</f>
        <v>0</v>
      </c>
      <c r="AC109" s="130">
        <f t="shared" si="8"/>
        <v>0</v>
      </c>
      <c r="AD109" s="177"/>
      <c r="AE109" s="115"/>
      <c r="AH109" s="178"/>
    </row>
    <row r="110" spans="1:34" ht="15" customHeight="1">
      <c r="A110" s="114" t="s">
        <v>128</v>
      </c>
      <c r="B110" s="122" t="s">
        <v>322</v>
      </c>
      <c r="C110" s="127"/>
      <c r="D110" s="128"/>
      <c r="E110" s="128"/>
      <c r="F110" s="128"/>
      <c r="G110" s="128"/>
      <c r="H110" s="128"/>
      <c r="I110" s="128"/>
      <c r="J110" s="128"/>
      <c r="K110" s="128"/>
      <c r="L110" s="128"/>
      <c r="M110" s="128"/>
      <c r="N110" s="128"/>
      <c r="O110" s="128"/>
      <c r="P110" s="128"/>
      <c r="Q110" s="128"/>
      <c r="R110" s="128"/>
      <c r="S110" s="128"/>
      <c r="T110" s="128"/>
      <c r="U110" s="128"/>
      <c r="V110" s="128"/>
      <c r="W110" s="128"/>
      <c r="X110" s="128"/>
      <c r="Y110" s="128"/>
      <c r="Z110" s="128">
        <f t="shared" si="13"/>
        <v>0</v>
      </c>
      <c r="AA110" s="129">
        <f>SUMIF('调整分录-本期'!$C:$C,$A110,'调整分录-本期'!F:F)</f>
        <v>0</v>
      </c>
      <c r="AB110" s="129">
        <f>SUMIF('调整分录-本期'!$C:$C,$A110,'调整分录-本期'!G:G)</f>
        <v>0</v>
      </c>
      <c r="AC110" s="130">
        <f t="shared" si="8"/>
        <v>0</v>
      </c>
      <c r="AD110" s="177"/>
      <c r="AE110" s="115"/>
      <c r="AH110" s="178"/>
    </row>
    <row r="111" spans="1:34" ht="15" customHeight="1">
      <c r="A111" s="114" t="s">
        <v>129</v>
      </c>
      <c r="B111" s="122" t="s">
        <v>323</v>
      </c>
      <c r="C111" s="127"/>
      <c r="D111" s="128"/>
      <c r="E111" s="128"/>
      <c r="F111" s="128"/>
      <c r="G111" s="128"/>
      <c r="H111" s="128"/>
      <c r="I111" s="128"/>
      <c r="J111" s="128"/>
      <c r="K111" s="128"/>
      <c r="L111" s="128"/>
      <c r="M111" s="128"/>
      <c r="N111" s="128"/>
      <c r="O111" s="128"/>
      <c r="P111" s="128"/>
      <c r="Q111" s="128"/>
      <c r="R111" s="128"/>
      <c r="S111" s="128"/>
      <c r="T111" s="128"/>
      <c r="U111" s="128"/>
      <c r="V111" s="128"/>
      <c r="W111" s="128"/>
      <c r="X111" s="128"/>
      <c r="Y111" s="128"/>
      <c r="Z111" s="128">
        <f t="shared" si="13"/>
        <v>0</v>
      </c>
      <c r="AA111" s="129">
        <f>SUMIF('调整分录-本期'!$C:$C,$A111,'调整分录-本期'!F:F)</f>
        <v>0</v>
      </c>
      <c r="AB111" s="129">
        <f>SUMIF('调整分录-本期'!$C:$C,$A111,'调整分录-本期'!G:G)</f>
        <v>0</v>
      </c>
      <c r="AC111" s="130">
        <f t="shared" si="8"/>
        <v>0</v>
      </c>
      <c r="AD111" s="177"/>
      <c r="AE111" s="115"/>
      <c r="AH111" s="178"/>
    </row>
    <row r="112" spans="1:34" ht="15" customHeight="1">
      <c r="A112" s="114" t="s">
        <v>205</v>
      </c>
      <c r="B112" s="122" t="s">
        <v>310</v>
      </c>
      <c r="C112" s="127"/>
      <c r="D112" s="128"/>
      <c r="E112" s="128"/>
      <c r="F112" s="128"/>
      <c r="G112" s="128"/>
      <c r="H112" s="128"/>
      <c r="I112" s="128"/>
      <c r="J112" s="128"/>
      <c r="K112" s="128"/>
      <c r="L112" s="128"/>
      <c r="M112" s="128"/>
      <c r="N112" s="128"/>
      <c r="O112" s="128"/>
      <c r="P112" s="128"/>
      <c r="Q112" s="128"/>
      <c r="R112" s="128"/>
      <c r="S112" s="128"/>
      <c r="T112" s="128"/>
      <c r="U112" s="128"/>
      <c r="V112" s="128"/>
      <c r="W112" s="128"/>
      <c r="X112" s="128"/>
      <c r="Y112" s="128"/>
      <c r="Z112" s="128">
        <f t="shared" si="13"/>
        <v>0</v>
      </c>
      <c r="AA112" s="129">
        <f>SUMIF('调整分录-本期'!$C:$C,$A112,'调整分录-本期'!F:F)</f>
        <v>0</v>
      </c>
      <c r="AB112" s="129">
        <f>SUMIF('调整分录-本期'!$C:$C,$A112,'调整分录-本期'!G:G)</f>
        <v>0</v>
      </c>
      <c r="AC112" s="130">
        <f t="shared" si="8"/>
        <v>0</v>
      </c>
      <c r="AD112" s="177"/>
      <c r="AE112" s="115"/>
      <c r="AH112" s="178"/>
    </row>
    <row r="113" spans="1:34" ht="15" customHeight="1">
      <c r="A113" s="114" t="s">
        <v>205</v>
      </c>
      <c r="B113" s="122" t="s">
        <v>311</v>
      </c>
      <c r="C113" s="127"/>
      <c r="D113" s="128"/>
      <c r="E113" s="128"/>
      <c r="F113" s="128"/>
      <c r="G113" s="128"/>
      <c r="H113" s="128"/>
      <c r="I113" s="128"/>
      <c r="J113" s="128"/>
      <c r="K113" s="128"/>
      <c r="L113" s="128"/>
      <c r="M113" s="128"/>
      <c r="N113" s="128"/>
      <c r="O113" s="128"/>
      <c r="P113" s="128"/>
      <c r="Q113" s="128"/>
      <c r="R113" s="128"/>
      <c r="S113" s="128"/>
      <c r="T113" s="128"/>
      <c r="U113" s="128"/>
      <c r="V113" s="128"/>
      <c r="W113" s="128"/>
      <c r="X113" s="128"/>
      <c r="Y113" s="128"/>
      <c r="Z113" s="128">
        <f t="shared" si="13"/>
        <v>0</v>
      </c>
      <c r="AA113" s="129">
        <f>SUMIF('调整分录-本期'!$C:$C,$A113,'调整分录-本期'!F:F)</f>
        <v>0</v>
      </c>
      <c r="AB113" s="129">
        <f>SUMIF('调整分录-本期'!$C:$C,$A113,'调整分录-本期'!G:G)</f>
        <v>0</v>
      </c>
      <c r="AC113" s="130">
        <f t="shared" si="8"/>
        <v>0</v>
      </c>
      <c r="AD113" s="177"/>
      <c r="AE113" s="115"/>
      <c r="AH113" s="178"/>
    </row>
    <row r="114" spans="1:34" ht="15" customHeight="1">
      <c r="A114" s="114" t="s">
        <v>130</v>
      </c>
      <c r="B114" s="122" t="s">
        <v>324</v>
      </c>
      <c r="C114" s="127"/>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8"/>
      <c r="Z114" s="128">
        <f t="shared" si="13"/>
        <v>0</v>
      </c>
      <c r="AA114" s="129">
        <f>SUMIF('调整分录-本期'!$C:$C,$A114,'调整分录-本期'!F:F)</f>
        <v>0</v>
      </c>
      <c r="AB114" s="129">
        <f>SUMIF('调整分录-本期'!$C:$C,$A114,'调整分录-本期'!G:G)</f>
        <v>0</v>
      </c>
      <c r="AC114" s="130">
        <f t="shared" si="8"/>
        <v>0</v>
      </c>
      <c r="AD114" s="177"/>
      <c r="AE114" s="115"/>
      <c r="AH114" s="178"/>
    </row>
    <row r="115" spans="1:34" ht="15" customHeight="1">
      <c r="A115" s="114" t="s">
        <v>131</v>
      </c>
      <c r="B115" s="122" t="s">
        <v>325</v>
      </c>
      <c r="C115" s="127"/>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f t="shared" si="13"/>
        <v>0</v>
      </c>
      <c r="AA115" s="129">
        <f>SUMIF('调整分录-本期'!$C:$C,$A115,'调整分录-本期'!F:F)</f>
        <v>0</v>
      </c>
      <c r="AB115" s="129">
        <f>SUMIF('调整分录-本期'!$C:$C,$A115,'调整分录-本期'!G:G)</f>
        <v>0</v>
      </c>
      <c r="AC115" s="130">
        <f>Z115+AA115-AB115</f>
        <v>0</v>
      </c>
      <c r="AD115" s="177"/>
      <c r="AE115" s="115"/>
      <c r="AH115" s="178"/>
    </row>
    <row r="116" spans="1:34" ht="15" customHeight="1">
      <c r="A116" s="114" t="s">
        <v>132</v>
      </c>
      <c r="B116" s="122" t="s">
        <v>326</v>
      </c>
      <c r="C116" s="127"/>
      <c r="D116" s="128"/>
      <c r="E116" s="128"/>
      <c r="F116" s="128"/>
      <c r="G116" s="128"/>
      <c r="H116" s="128"/>
      <c r="I116" s="128"/>
      <c r="J116" s="128"/>
      <c r="K116" s="128"/>
      <c r="L116" s="128"/>
      <c r="M116" s="128"/>
      <c r="N116" s="128"/>
      <c r="O116" s="128"/>
      <c r="P116" s="128"/>
      <c r="Q116" s="128"/>
      <c r="R116" s="128"/>
      <c r="S116" s="128"/>
      <c r="T116" s="128"/>
      <c r="U116" s="128"/>
      <c r="V116" s="128"/>
      <c r="W116" s="128"/>
      <c r="X116" s="128"/>
      <c r="Y116" s="128"/>
      <c r="Z116" s="128">
        <f t="shared" si="13"/>
        <v>0</v>
      </c>
      <c r="AA116" s="129">
        <f>SUMIF('调整分录-本期'!$C:$C,$A116,'调整分录-本期'!F:F)</f>
        <v>0</v>
      </c>
      <c r="AB116" s="129">
        <f>SUMIF('调整分录-本期'!$C:$C,$A116,'调整分录-本期'!G:G)</f>
        <v>0</v>
      </c>
      <c r="AC116" s="130">
        <f t="shared" si="8"/>
        <v>0</v>
      </c>
      <c r="AD116" s="177"/>
      <c r="AE116" s="115"/>
      <c r="AH116" s="178"/>
    </row>
    <row r="117" spans="1:34" ht="15" customHeight="1">
      <c r="A117" s="114" t="s">
        <v>133</v>
      </c>
      <c r="B117" s="122" t="s">
        <v>327</v>
      </c>
      <c r="C117" s="127"/>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8"/>
      <c r="Z117" s="128">
        <f t="shared" si="13"/>
        <v>0</v>
      </c>
      <c r="AA117" s="129">
        <f>SUMIF('调整分录-本期'!$C:$C,$A117,'调整分录-本期'!F:F)</f>
        <v>0</v>
      </c>
      <c r="AB117" s="129">
        <f>SUMIF('调整分录-本期'!$C:$C,$A117,'调整分录-本期'!G:G)</f>
        <v>0</v>
      </c>
      <c r="AC117" s="130">
        <f t="shared" si="8"/>
        <v>0</v>
      </c>
      <c r="AD117" s="177"/>
      <c r="AE117" s="115"/>
      <c r="AH117" s="178"/>
    </row>
    <row r="118" spans="1:34" ht="15" customHeight="1">
      <c r="A118" s="114" t="s">
        <v>134</v>
      </c>
      <c r="B118" s="122" t="s">
        <v>328</v>
      </c>
      <c r="C118" s="127"/>
      <c r="D118" s="128">
        <f>[1]科目余额表!$H$105</f>
        <v>3215118.48</v>
      </c>
      <c r="E118" s="128"/>
      <c r="F118" s="128"/>
      <c r="G118" s="128"/>
      <c r="H118" s="128"/>
      <c r="I118" s="128"/>
      <c r="J118" s="128"/>
      <c r="K118" s="128"/>
      <c r="L118" s="128"/>
      <c r="M118" s="128"/>
      <c r="N118" s="128"/>
      <c r="O118" s="128"/>
      <c r="P118" s="128"/>
      <c r="Q118" s="128"/>
      <c r="R118" s="128"/>
      <c r="S118" s="128"/>
      <c r="T118" s="128"/>
      <c r="U118" s="128"/>
      <c r="V118" s="128"/>
      <c r="W118" s="128"/>
      <c r="X118" s="128"/>
      <c r="Y118" s="128"/>
      <c r="Z118" s="128">
        <f t="shared" si="13"/>
        <v>3215118.48</v>
      </c>
      <c r="AA118" s="129">
        <f>SUMIF('调整分录-本期'!$C:$C,$A118,'调整分录-本期'!F:F)</f>
        <v>0</v>
      </c>
      <c r="AB118" s="129">
        <f>SUMIF('调整分录-本期'!$C:$C,$A118,'调整分录-本期'!G:G)</f>
        <v>0</v>
      </c>
      <c r="AC118" s="130">
        <f t="shared" si="8"/>
        <v>3215118.48</v>
      </c>
      <c r="AD118" s="177"/>
      <c r="AE118" s="115"/>
      <c r="AH118" s="178"/>
    </row>
    <row r="119" spans="1:34" ht="15" customHeight="1">
      <c r="A119" s="114" t="s">
        <v>135</v>
      </c>
      <c r="B119" s="122" t="s">
        <v>329</v>
      </c>
      <c r="C119" s="127"/>
      <c r="D119" s="128"/>
      <c r="E119" s="128"/>
      <c r="F119" s="128"/>
      <c r="G119" s="128"/>
      <c r="H119" s="128"/>
      <c r="I119" s="128"/>
      <c r="J119" s="128"/>
      <c r="K119" s="128"/>
      <c r="L119" s="128"/>
      <c r="M119" s="128"/>
      <c r="N119" s="128"/>
      <c r="O119" s="128"/>
      <c r="P119" s="128"/>
      <c r="Q119" s="128"/>
      <c r="R119" s="128"/>
      <c r="S119" s="128"/>
      <c r="T119" s="128"/>
      <c r="U119" s="128"/>
      <c r="V119" s="128"/>
      <c r="W119" s="128"/>
      <c r="X119" s="128"/>
      <c r="Y119" s="128"/>
      <c r="Z119" s="128">
        <f t="shared" si="13"/>
        <v>0</v>
      </c>
      <c r="AA119" s="129">
        <f>SUMIF('调整分录-本期'!$C:$C,$A119,'调整分录-本期'!F:F)</f>
        <v>0</v>
      </c>
      <c r="AB119" s="129">
        <f>SUMIF('调整分录-本期'!$C:$C,$A119,'调整分录-本期'!G:G)</f>
        <v>0</v>
      </c>
      <c r="AC119" s="130">
        <f t="shared" si="8"/>
        <v>0</v>
      </c>
      <c r="AD119" s="177"/>
      <c r="AE119" s="115"/>
      <c r="AH119" s="178"/>
    </row>
    <row r="120" spans="1:34" ht="15" customHeight="1">
      <c r="A120" s="114" t="s">
        <v>136</v>
      </c>
      <c r="B120" s="122" t="s">
        <v>330</v>
      </c>
      <c r="C120" s="127"/>
      <c r="D120" s="128">
        <f>[1]科目余额表!$H$108</f>
        <v>4542949.32</v>
      </c>
      <c r="E120" s="128"/>
      <c r="F120" s="128"/>
      <c r="G120" s="128"/>
      <c r="H120" s="128"/>
      <c r="I120" s="128"/>
      <c r="J120" s="128"/>
      <c r="K120" s="128"/>
      <c r="L120" s="128"/>
      <c r="M120" s="128"/>
      <c r="N120" s="128"/>
      <c r="O120" s="128"/>
      <c r="P120" s="128"/>
      <c r="Q120" s="128"/>
      <c r="R120" s="128"/>
      <c r="S120" s="128"/>
      <c r="T120" s="128"/>
      <c r="U120" s="128"/>
      <c r="V120" s="128"/>
      <c r="W120" s="128"/>
      <c r="X120" s="128"/>
      <c r="Y120" s="128"/>
      <c r="Z120" s="128">
        <f t="shared" si="13"/>
        <v>4542949.32</v>
      </c>
      <c r="AA120" s="129">
        <f>AA187</f>
        <v>0</v>
      </c>
      <c r="AB120" s="129">
        <f>AB187</f>
        <v>0</v>
      </c>
      <c r="AC120" s="130">
        <f t="shared" si="8"/>
        <v>4542949.32</v>
      </c>
      <c r="AD120" s="177"/>
      <c r="AE120" s="115"/>
      <c r="AH120" s="178"/>
    </row>
    <row r="121" spans="1:34" ht="15" customHeight="1">
      <c r="A121" s="114" t="s">
        <v>205</v>
      </c>
      <c r="B121" s="131" t="s">
        <v>331</v>
      </c>
      <c r="C121" s="138"/>
      <c r="D121" s="139">
        <f>SUM(D110:D120)-SUM(D112:D113)-2*D115</f>
        <v>7758067.8000000007</v>
      </c>
      <c r="E121" s="139">
        <f>SUM(E110:E120)-SUM(E112:E113)-2*E115</f>
        <v>0</v>
      </c>
      <c r="F121" s="139"/>
      <c r="G121" s="139"/>
      <c r="H121" s="139"/>
      <c r="I121" s="139"/>
      <c r="J121" s="139"/>
      <c r="K121" s="139"/>
      <c r="L121" s="139"/>
      <c r="M121" s="139"/>
      <c r="N121" s="139"/>
      <c r="O121" s="139"/>
      <c r="P121" s="139"/>
      <c r="Q121" s="139"/>
      <c r="R121" s="139"/>
      <c r="S121" s="139"/>
      <c r="T121" s="139"/>
      <c r="U121" s="139"/>
      <c r="V121" s="139"/>
      <c r="W121" s="139"/>
      <c r="X121" s="139"/>
      <c r="Y121" s="139"/>
      <c r="Z121" s="132">
        <f t="shared" si="13"/>
        <v>7758067.8000000007</v>
      </c>
      <c r="AA121" s="139">
        <f>SUM(AA110:AA120)</f>
        <v>0</v>
      </c>
      <c r="AB121" s="139">
        <f>SUM(AB110:AB120)</f>
        <v>0</v>
      </c>
      <c r="AC121" s="140">
        <f>SUM(AC110:AC120)-SUM(AC112:AC113)-2*AC115</f>
        <v>7758067.8000000007</v>
      </c>
      <c r="AD121" s="177"/>
      <c r="AE121" s="115"/>
      <c r="AH121" s="178"/>
    </row>
    <row r="122" spans="1:34" ht="15" customHeight="1">
      <c r="A122" s="114" t="s">
        <v>137</v>
      </c>
      <c r="B122" s="122" t="s">
        <v>332</v>
      </c>
      <c r="C122" s="127"/>
      <c r="D122" s="128"/>
      <c r="E122" s="128"/>
      <c r="F122" s="128"/>
      <c r="G122" s="128"/>
      <c r="H122" s="128"/>
      <c r="I122" s="128"/>
      <c r="J122" s="128"/>
      <c r="K122" s="128"/>
      <c r="L122" s="128"/>
      <c r="M122" s="128"/>
      <c r="N122" s="128"/>
      <c r="O122" s="128"/>
      <c r="P122" s="128"/>
      <c r="Q122" s="128"/>
      <c r="R122" s="128"/>
      <c r="S122" s="128"/>
      <c r="T122" s="128"/>
      <c r="U122" s="128"/>
      <c r="V122" s="128"/>
      <c r="W122" s="128"/>
      <c r="X122" s="128"/>
      <c r="Y122" s="128"/>
      <c r="Z122" s="128">
        <f t="shared" si="13"/>
        <v>0</v>
      </c>
      <c r="AA122" s="129">
        <f>SUMIF('调整分录-本期'!$C:$C,$A122,'调整分录-本期'!F:F)</f>
        <v>0</v>
      </c>
      <c r="AB122" s="129">
        <f>SUMIF('调整分录-本期'!$C:$C,$A122,'调整分录-本期'!G:G)</f>
        <v>0</v>
      </c>
      <c r="AC122" s="130">
        <f>Z122+AB122-AA122</f>
        <v>0</v>
      </c>
      <c r="AD122" s="177"/>
      <c r="AE122" s="115"/>
      <c r="AH122" s="178"/>
    </row>
    <row r="123" spans="1:34" ht="15" customHeight="1">
      <c r="A123" s="114" t="s">
        <v>205</v>
      </c>
      <c r="B123" s="131" t="s">
        <v>333</v>
      </c>
      <c r="C123" s="138"/>
      <c r="D123" s="139">
        <f>D121+D122</f>
        <v>7758067.8000000007</v>
      </c>
      <c r="E123" s="139">
        <f>E121+E122</f>
        <v>0</v>
      </c>
      <c r="F123" s="139"/>
      <c r="G123" s="139"/>
      <c r="H123" s="139"/>
      <c r="I123" s="139"/>
      <c r="J123" s="139"/>
      <c r="K123" s="139"/>
      <c r="L123" s="139"/>
      <c r="M123" s="139"/>
      <c r="N123" s="139"/>
      <c r="O123" s="139"/>
      <c r="P123" s="139"/>
      <c r="Q123" s="139"/>
      <c r="R123" s="139"/>
      <c r="S123" s="139"/>
      <c r="T123" s="139"/>
      <c r="U123" s="139"/>
      <c r="V123" s="139"/>
      <c r="W123" s="139"/>
      <c r="X123" s="139"/>
      <c r="Y123" s="139"/>
      <c r="Z123" s="132">
        <f t="shared" si="13"/>
        <v>7758067.8000000007</v>
      </c>
      <c r="AA123" s="139">
        <f t="shared" ref="AA123:AB123" si="14">AA121+AA122</f>
        <v>0</v>
      </c>
      <c r="AB123" s="139">
        <f t="shared" si="14"/>
        <v>0</v>
      </c>
      <c r="AC123" s="140">
        <f>AC121+AC122</f>
        <v>7758067.8000000007</v>
      </c>
      <c r="AD123" s="177"/>
      <c r="AE123" s="115"/>
      <c r="AH123" s="178"/>
    </row>
    <row r="124" spans="1:34" ht="15" customHeight="1">
      <c r="A124" s="114" t="s">
        <v>205</v>
      </c>
      <c r="B124" s="146" t="s">
        <v>334</v>
      </c>
      <c r="C124" s="138"/>
      <c r="D124" s="139">
        <f>D107+D123</f>
        <v>16844987.18</v>
      </c>
      <c r="E124" s="139">
        <f>E107+E123</f>
        <v>0</v>
      </c>
      <c r="F124" s="139"/>
      <c r="G124" s="139"/>
      <c r="H124" s="139"/>
      <c r="I124" s="139"/>
      <c r="J124" s="139"/>
      <c r="K124" s="139"/>
      <c r="L124" s="139"/>
      <c r="M124" s="139"/>
      <c r="N124" s="139"/>
      <c r="O124" s="139"/>
      <c r="P124" s="139"/>
      <c r="Q124" s="139"/>
      <c r="R124" s="139"/>
      <c r="S124" s="139"/>
      <c r="T124" s="139"/>
      <c r="U124" s="139"/>
      <c r="V124" s="139"/>
      <c r="W124" s="139"/>
      <c r="X124" s="139"/>
      <c r="Y124" s="139"/>
      <c r="Z124" s="132">
        <f t="shared" si="13"/>
        <v>16844987.18</v>
      </c>
      <c r="AA124" s="139">
        <f t="shared" ref="AA124:AB124" si="15">AA107+AA123</f>
        <v>0</v>
      </c>
      <c r="AB124" s="139">
        <f t="shared" si="15"/>
        <v>0</v>
      </c>
      <c r="AC124" s="140">
        <f>AC107+AC123</f>
        <v>16844987.18</v>
      </c>
      <c r="AD124" s="177"/>
      <c r="AE124" s="115"/>
      <c r="AH124" s="178"/>
    </row>
    <row r="125" spans="1:34" ht="15" customHeight="1">
      <c r="A125" s="114">
        <v>1</v>
      </c>
      <c r="B125" s="147"/>
      <c r="C125" s="127"/>
      <c r="D125" s="128"/>
      <c r="E125" s="128"/>
      <c r="F125" s="128"/>
      <c r="G125" s="128"/>
      <c r="H125" s="128"/>
      <c r="I125" s="128"/>
      <c r="J125" s="128"/>
      <c r="K125" s="128"/>
      <c r="L125" s="128"/>
      <c r="M125" s="128"/>
      <c r="N125" s="128"/>
      <c r="O125" s="128"/>
      <c r="P125" s="128"/>
      <c r="Q125" s="128"/>
      <c r="R125" s="128"/>
      <c r="S125" s="128"/>
      <c r="T125" s="128"/>
      <c r="U125" s="128"/>
      <c r="V125" s="128"/>
      <c r="W125" s="128"/>
      <c r="X125" s="128"/>
      <c r="Y125" s="128"/>
      <c r="Z125" s="128">
        <f t="shared" si="13"/>
        <v>0</v>
      </c>
      <c r="AA125" s="129">
        <f>SUMIF('调整分录-本期'!$C:$C,$A125,'调整分录-本期'!F:F)</f>
        <v>0</v>
      </c>
      <c r="AB125" s="129">
        <f>SUMIF('调整分录-本期'!$C:$C,$A125,'调整分录-本期'!G:G)</f>
        <v>0</v>
      </c>
      <c r="AC125" s="130"/>
      <c r="AD125" s="177"/>
      <c r="AE125" s="115"/>
      <c r="AH125" s="178"/>
    </row>
    <row r="126" spans="1:34" ht="15" customHeight="1">
      <c r="A126" s="114" t="s">
        <v>205</v>
      </c>
      <c r="B126" s="131" t="s">
        <v>335</v>
      </c>
      <c r="C126" s="138"/>
      <c r="D126" s="139">
        <f>SUM(D127:D130)</f>
        <v>196552556.34</v>
      </c>
      <c r="E126" s="139">
        <f>SUM(E127:E130)</f>
        <v>0</v>
      </c>
      <c r="F126" s="139"/>
      <c r="G126" s="139"/>
      <c r="H126" s="139"/>
      <c r="I126" s="139"/>
      <c r="J126" s="139"/>
      <c r="K126" s="139"/>
      <c r="L126" s="139"/>
      <c r="M126" s="139"/>
      <c r="N126" s="139"/>
      <c r="O126" s="139"/>
      <c r="P126" s="139"/>
      <c r="Q126" s="139"/>
      <c r="R126" s="139"/>
      <c r="S126" s="139"/>
      <c r="T126" s="139"/>
      <c r="U126" s="139"/>
      <c r="V126" s="139"/>
      <c r="W126" s="139"/>
      <c r="X126" s="139"/>
      <c r="Y126" s="139"/>
      <c r="Z126" s="132">
        <f t="shared" si="13"/>
        <v>196552556.34</v>
      </c>
      <c r="AA126" s="139"/>
      <c r="AB126" s="139"/>
      <c r="AC126" s="140">
        <f>SUM(AC127:AC130)</f>
        <v>196552556.34</v>
      </c>
      <c r="AD126" s="177"/>
      <c r="AE126" s="115"/>
      <c r="AH126" s="178"/>
    </row>
    <row r="127" spans="1:34" ht="15" customHeight="1">
      <c r="A127" s="114" t="s">
        <v>138</v>
      </c>
      <c r="B127" s="122" t="s">
        <v>337</v>
      </c>
      <c r="C127" s="127"/>
      <c r="D127" s="128">
        <f>[1]科目余额表!$E$112</f>
        <v>196552556.34</v>
      </c>
      <c r="E127" s="128"/>
      <c r="F127" s="128"/>
      <c r="G127" s="128"/>
      <c r="H127" s="128"/>
      <c r="I127" s="128"/>
      <c r="J127" s="128"/>
      <c r="K127" s="128"/>
      <c r="L127" s="128"/>
      <c r="M127" s="128"/>
      <c r="N127" s="128"/>
      <c r="O127" s="128"/>
      <c r="P127" s="128"/>
      <c r="Q127" s="128"/>
      <c r="R127" s="128"/>
      <c r="S127" s="128"/>
      <c r="T127" s="128"/>
      <c r="U127" s="128"/>
      <c r="V127" s="128"/>
      <c r="W127" s="128"/>
      <c r="X127" s="128"/>
      <c r="Y127" s="128"/>
      <c r="Z127" s="128">
        <f t="shared" si="13"/>
        <v>196552556.34</v>
      </c>
      <c r="AA127" s="129">
        <f>SUMIF('调整分录-本期'!$C:$C,$A127,'调整分录-本期'!F:F)</f>
        <v>0</v>
      </c>
      <c r="AB127" s="129">
        <f>SUMIF('调整分录-本期'!$C:$C,$A127,'调整分录-本期'!G:G)</f>
        <v>0</v>
      </c>
      <c r="AC127" s="130">
        <f>Z127+AB127-AA127</f>
        <v>196552556.34</v>
      </c>
      <c r="AD127" s="177"/>
      <c r="AE127" s="115"/>
      <c r="AH127" s="178"/>
    </row>
    <row r="128" spans="1:34" ht="15" customHeight="1">
      <c r="A128" s="114" t="s">
        <v>139</v>
      </c>
      <c r="B128" s="122" t="s">
        <v>338</v>
      </c>
      <c r="C128" s="127"/>
      <c r="D128" s="128"/>
      <c r="E128" s="128"/>
      <c r="F128" s="128"/>
      <c r="G128" s="128"/>
      <c r="H128" s="128"/>
      <c r="I128" s="128"/>
      <c r="J128" s="128"/>
      <c r="K128" s="128"/>
      <c r="L128" s="128"/>
      <c r="M128" s="128"/>
      <c r="N128" s="128"/>
      <c r="O128" s="128"/>
      <c r="P128" s="128"/>
      <c r="Q128" s="128"/>
      <c r="R128" s="128"/>
      <c r="S128" s="128"/>
      <c r="T128" s="128"/>
      <c r="U128" s="128"/>
      <c r="V128" s="128"/>
      <c r="W128" s="128"/>
      <c r="X128" s="128"/>
      <c r="Y128" s="128"/>
      <c r="Z128" s="128">
        <f t="shared" si="13"/>
        <v>0</v>
      </c>
      <c r="AA128" s="129">
        <f>SUMIF('调整分录-本期'!$C:$C,$A128,'调整分录-本期'!F:F)</f>
        <v>0</v>
      </c>
      <c r="AB128" s="129">
        <f>SUMIF('调整分录-本期'!$C:$C,$A128,'调整分录-本期'!G:G)</f>
        <v>0</v>
      </c>
      <c r="AC128" s="130">
        <f t="shared" ref="AC128:AC130" si="16">Z128+AB128-AA128</f>
        <v>0</v>
      </c>
      <c r="AD128" s="177"/>
      <c r="AE128" s="115"/>
      <c r="AH128" s="178"/>
    </row>
    <row r="129" spans="1:34" ht="15" customHeight="1">
      <c r="A129" s="114" t="s">
        <v>140</v>
      </c>
      <c r="B129" s="122" t="s">
        <v>339</v>
      </c>
      <c r="C129" s="127"/>
      <c r="D129" s="128"/>
      <c r="E129" s="128"/>
      <c r="F129" s="128"/>
      <c r="G129" s="128"/>
      <c r="H129" s="128"/>
      <c r="I129" s="128"/>
      <c r="J129" s="128"/>
      <c r="K129" s="128"/>
      <c r="L129" s="128"/>
      <c r="M129" s="128"/>
      <c r="N129" s="128"/>
      <c r="O129" s="128"/>
      <c r="P129" s="128"/>
      <c r="Q129" s="128"/>
      <c r="R129" s="128"/>
      <c r="S129" s="128"/>
      <c r="T129" s="128"/>
      <c r="U129" s="128"/>
      <c r="V129" s="128"/>
      <c r="W129" s="128"/>
      <c r="X129" s="128"/>
      <c r="Y129" s="128"/>
      <c r="Z129" s="128">
        <f t="shared" si="13"/>
        <v>0</v>
      </c>
      <c r="AA129" s="129">
        <f>SUMIF('调整分录-本期'!$C:$C,$A129,'调整分录-本期'!F:F)</f>
        <v>0</v>
      </c>
      <c r="AB129" s="129">
        <f>SUMIF('调整分录-本期'!$C:$C,$A129,'调整分录-本期'!G:G)</f>
        <v>0</v>
      </c>
      <c r="AC129" s="130">
        <f t="shared" si="16"/>
        <v>0</v>
      </c>
      <c r="AD129" s="177"/>
      <c r="AE129" s="115"/>
      <c r="AH129" s="178"/>
    </row>
    <row r="130" spans="1:34" ht="15" customHeight="1">
      <c r="A130" s="114" t="s">
        <v>141</v>
      </c>
      <c r="B130" s="122" t="s">
        <v>340</v>
      </c>
      <c r="C130" s="127"/>
      <c r="D130" s="128"/>
      <c r="E130" s="128"/>
      <c r="F130" s="128"/>
      <c r="G130" s="128"/>
      <c r="H130" s="128"/>
      <c r="I130" s="128"/>
      <c r="J130" s="128"/>
      <c r="K130" s="128"/>
      <c r="L130" s="128"/>
      <c r="M130" s="128"/>
      <c r="N130" s="128"/>
      <c r="O130" s="128"/>
      <c r="P130" s="128"/>
      <c r="Q130" s="128"/>
      <c r="R130" s="128"/>
      <c r="S130" s="128"/>
      <c r="T130" s="128"/>
      <c r="U130" s="128"/>
      <c r="V130" s="128"/>
      <c r="W130" s="128"/>
      <c r="X130" s="128"/>
      <c r="Y130" s="128"/>
      <c r="Z130" s="128">
        <f t="shared" si="13"/>
        <v>0</v>
      </c>
      <c r="AA130" s="129">
        <f>SUMIF('调整分录-本期'!$C:$C,$A130,'调整分录-本期'!F:F)</f>
        <v>0</v>
      </c>
      <c r="AB130" s="129">
        <f>SUMIF('调整分录-本期'!$C:$C,$A130,'调整分录-本期'!G:G)</f>
        <v>0</v>
      </c>
      <c r="AC130" s="130">
        <f t="shared" si="16"/>
        <v>0</v>
      </c>
      <c r="AD130" s="177"/>
      <c r="AE130" s="115"/>
      <c r="AH130" s="178"/>
    </row>
    <row r="131" spans="1:34" ht="15" customHeight="1">
      <c r="A131" s="114" t="s">
        <v>205</v>
      </c>
      <c r="B131" s="131" t="s">
        <v>341</v>
      </c>
      <c r="C131" s="138"/>
      <c r="D131" s="139">
        <f>SUM(D132:D146)-SUM(D145:D146)</f>
        <v>179952358.38999996</v>
      </c>
      <c r="E131" s="139">
        <f>SUM(E132:E146)-SUM(E145:E146)</f>
        <v>0</v>
      </c>
      <c r="F131" s="139"/>
      <c r="G131" s="139"/>
      <c r="H131" s="139"/>
      <c r="I131" s="139"/>
      <c r="J131" s="139"/>
      <c r="K131" s="139"/>
      <c r="L131" s="139"/>
      <c r="M131" s="139"/>
      <c r="N131" s="139"/>
      <c r="O131" s="139"/>
      <c r="P131" s="139"/>
      <c r="Q131" s="139"/>
      <c r="R131" s="139"/>
      <c r="S131" s="139"/>
      <c r="T131" s="139"/>
      <c r="U131" s="139"/>
      <c r="V131" s="139"/>
      <c r="W131" s="139"/>
      <c r="X131" s="139"/>
      <c r="Y131" s="139"/>
      <c r="Z131" s="132">
        <f t="shared" si="13"/>
        <v>179952358.38999996</v>
      </c>
      <c r="AA131" s="139"/>
      <c r="AB131" s="139"/>
      <c r="AC131" s="140">
        <f>SUM(AC132:AC146)-SUM(AC145:AC146)</f>
        <v>179952358.38999996</v>
      </c>
      <c r="AD131" s="177"/>
      <c r="AE131" s="115"/>
      <c r="AH131" s="178"/>
    </row>
    <row r="132" spans="1:34" ht="15" customHeight="1">
      <c r="A132" s="114" t="s">
        <v>142</v>
      </c>
      <c r="B132" s="122" t="s">
        <v>343</v>
      </c>
      <c r="C132" s="127"/>
      <c r="D132" s="148">
        <f>[1]科目余额表!$E$114</f>
        <v>45218106.43</v>
      </c>
      <c r="E132" s="148"/>
      <c r="F132" s="148"/>
      <c r="G132" s="148"/>
      <c r="H132" s="148"/>
      <c r="I132" s="148"/>
      <c r="J132" s="148"/>
      <c r="K132" s="148"/>
      <c r="L132" s="148"/>
      <c r="M132" s="148"/>
      <c r="N132" s="148"/>
      <c r="O132" s="148"/>
      <c r="P132" s="148"/>
      <c r="Q132" s="148"/>
      <c r="R132" s="148"/>
      <c r="S132" s="148"/>
      <c r="T132" s="148"/>
      <c r="U132" s="148"/>
      <c r="V132" s="148"/>
      <c r="W132" s="148"/>
      <c r="X132" s="148"/>
      <c r="Y132" s="148"/>
      <c r="Z132" s="128">
        <f t="shared" si="13"/>
        <v>45218106.43</v>
      </c>
      <c r="AA132" s="129">
        <f>SUMIF('调整分录-本期'!$C:$C,$A132,'调整分录-本期'!F:F)</f>
        <v>0</v>
      </c>
      <c r="AB132" s="129">
        <f>SUMIF('调整分录-本期'!$C:$C,$A132,'调整分录-本期'!G:G)</f>
        <v>0</v>
      </c>
      <c r="AC132" s="149">
        <f t="shared" ref="AC132:AC146" si="17">Z132+AA132-AB132</f>
        <v>45218106.43</v>
      </c>
      <c r="AD132" s="177"/>
      <c r="AE132" s="115"/>
      <c r="AH132" s="178"/>
    </row>
    <row r="133" spans="1:34" ht="15" customHeight="1">
      <c r="A133" s="114" t="s">
        <v>143</v>
      </c>
      <c r="B133" s="122" t="s">
        <v>344</v>
      </c>
      <c r="C133" s="127"/>
      <c r="D133" s="128"/>
      <c r="E133" s="128"/>
      <c r="F133" s="128"/>
      <c r="G133" s="128"/>
      <c r="H133" s="128"/>
      <c r="I133" s="128"/>
      <c r="J133" s="128"/>
      <c r="K133" s="128"/>
      <c r="L133" s="128"/>
      <c r="M133" s="128"/>
      <c r="N133" s="128"/>
      <c r="O133" s="128"/>
      <c r="P133" s="128"/>
      <c r="Q133" s="128"/>
      <c r="R133" s="128"/>
      <c r="S133" s="128"/>
      <c r="T133" s="128"/>
      <c r="U133" s="128"/>
      <c r="V133" s="128"/>
      <c r="W133" s="128"/>
      <c r="X133" s="128"/>
      <c r="Y133" s="128"/>
      <c r="Z133" s="128">
        <f t="shared" si="13"/>
        <v>0</v>
      </c>
      <c r="AA133" s="129">
        <f>SUMIF('调整分录-本期'!$C:$C,$A133,'调整分录-本期'!F:F)</f>
        <v>0</v>
      </c>
      <c r="AB133" s="129">
        <f>SUMIF('调整分录-本期'!$C:$C,$A133,'调整分录-本期'!G:G)</f>
        <v>0</v>
      </c>
      <c r="AC133" s="149">
        <f t="shared" si="17"/>
        <v>0</v>
      </c>
      <c r="AD133" s="177"/>
      <c r="AE133" s="115"/>
      <c r="AH133" s="178"/>
    </row>
    <row r="134" spans="1:34" ht="15" customHeight="1">
      <c r="A134" s="114" t="s">
        <v>144</v>
      </c>
      <c r="B134" s="122" t="s">
        <v>345</v>
      </c>
      <c r="C134" s="127"/>
      <c r="D134" s="128"/>
      <c r="E134" s="128"/>
      <c r="F134" s="128"/>
      <c r="G134" s="128"/>
      <c r="H134" s="128"/>
      <c r="I134" s="128"/>
      <c r="J134" s="128"/>
      <c r="K134" s="128"/>
      <c r="L134" s="128"/>
      <c r="M134" s="128"/>
      <c r="N134" s="128"/>
      <c r="O134" s="128"/>
      <c r="P134" s="128"/>
      <c r="Q134" s="128"/>
      <c r="R134" s="128"/>
      <c r="S134" s="128"/>
      <c r="T134" s="128"/>
      <c r="U134" s="128"/>
      <c r="V134" s="128"/>
      <c r="W134" s="128"/>
      <c r="X134" s="128"/>
      <c r="Y134" s="128"/>
      <c r="Z134" s="128">
        <f t="shared" si="13"/>
        <v>0</v>
      </c>
      <c r="AA134" s="129">
        <f>SUMIF('调整分录-本期'!$C:$C,$A134,'调整分录-本期'!F:F)</f>
        <v>0</v>
      </c>
      <c r="AB134" s="129">
        <f>SUMIF('调整分录-本期'!$C:$C,$A134,'调整分录-本期'!G:G)</f>
        <v>0</v>
      </c>
      <c r="AC134" s="149">
        <f t="shared" si="17"/>
        <v>0</v>
      </c>
      <c r="AD134" s="177"/>
      <c r="AE134" s="115"/>
      <c r="AH134" s="178"/>
    </row>
    <row r="135" spans="1:34" ht="15" customHeight="1">
      <c r="A135" s="114" t="s">
        <v>145</v>
      </c>
      <c r="B135" s="122" t="s">
        <v>346</v>
      </c>
      <c r="C135" s="127"/>
      <c r="D135" s="128"/>
      <c r="E135" s="128"/>
      <c r="F135" s="128"/>
      <c r="G135" s="128"/>
      <c r="H135" s="128"/>
      <c r="I135" s="128"/>
      <c r="J135" s="128"/>
      <c r="K135" s="128"/>
      <c r="L135" s="128"/>
      <c r="M135" s="128"/>
      <c r="N135" s="128"/>
      <c r="O135" s="128"/>
      <c r="P135" s="128"/>
      <c r="Q135" s="128"/>
      <c r="R135" s="128"/>
      <c r="S135" s="128"/>
      <c r="T135" s="128"/>
      <c r="U135" s="128"/>
      <c r="V135" s="128"/>
      <c r="W135" s="128"/>
      <c r="X135" s="128"/>
      <c r="Y135" s="128"/>
      <c r="Z135" s="128">
        <f t="shared" si="13"/>
        <v>0</v>
      </c>
      <c r="AA135" s="129">
        <f>SUMIF('调整分录-本期'!$C:$C,$A135,'调整分录-本期'!F:F)</f>
        <v>0</v>
      </c>
      <c r="AB135" s="129">
        <f>SUMIF('调整分录-本期'!$C:$C,$A135,'调整分录-本期'!G:G)</f>
        <v>0</v>
      </c>
      <c r="AC135" s="149">
        <f t="shared" si="17"/>
        <v>0</v>
      </c>
      <c r="AD135" s="177"/>
      <c r="AE135" s="115"/>
      <c r="AH135" s="178"/>
    </row>
    <row r="136" spans="1:34" ht="15" customHeight="1">
      <c r="A136" s="114" t="s">
        <v>146</v>
      </c>
      <c r="B136" s="122" t="s">
        <v>347</v>
      </c>
      <c r="C136" s="127"/>
      <c r="D136" s="128"/>
      <c r="E136" s="128"/>
      <c r="F136" s="128"/>
      <c r="G136" s="128"/>
      <c r="H136" s="128"/>
      <c r="I136" s="128"/>
      <c r="J136" s="128"/>
      <c r="K136" s="128"/>
      <c r="L136" s="128"/>
      <c r="M136" s="128"/>
      <c r="N136" s="128"/>
      <c r="O136" s="128"/>
      <c r="P136" s="128"/>
      <c r="Q136" s="128"/>
      <c r="R136" s="128"/>
      <c r="S136" s="128"/>
      <c r="T136" s="128"/>
      <c r="U136" s="128"/>
      <c r="V136" s="128"/>
      <c r="W136" s="128"/>
      <c r="X136" s="128"/>
      <c r="Y136" s="128"/>
      <c r="Z136" s="128">
        <f t="shared" si="13"/>
        <v>0</v>
      </c>
      <c r="AA136" s="129">
        <f>SUMIF('调整分录-本期'!$C:$C,$A136,'调整分录-本期'!F:F)</f>
        <v>0</v>
      </c>
      <c r="AB136" s="129">
        <f>SUMIF('调整分录-本期'!$C:$C,$A136,'调整分录-本期'!G:G)</f>
        <v>0</v>
      </c>
      <c r="AC136" s="149">
        <f t="shared" si="17"/>
        <v>0</v>
      </c>
      <c r="AD136" s="177"/>
      <c r="AE136" s="115"/>
      <c r="AH136" s="178"/>
    </row>
    <row r="137" spans="1:34" ht="15" customHeight="1">
      <c r="A137" s="114" t="s">
        <v>147</v>
      </c>
      <c r="B137" s="122" t="s">
        <v>348</v>
      </c>
      <c r="C137" s="127"/>
      <c r="D137" s="128"/>
      <c r="E137" s="128"/>
      <c r="F137" s="128"/>
      <c r="G137" s="128"/>
      <c r="H137" s="128"/>
      <c r="I137" s="128"/>
      <c r="J137" s="128"/>
      <c r="K137" s="128"/>
      <c r="L137" s="128"/>
      <c r="M137" s="128"/>
      <c r="N137" s="128"/>
      <c r="O137" s="128"/>
      <c r="P137" s="128"/>
      <c r="Q137" s="128"/>
      <c r="R137" s="128"/>
      <c r="S137" s="128"/>
      <c r="T137" s="128"/>
      <c r="U137" s="128"/>
      <c r="V137" s="128"/>
      <c r="W137" s="128"/>
      <c r="X137" s="128"/>
      <c r="Y137" s="128"/>
      <c r="Z137" s="128">
        <f t="shared" si="13"/>
        <v>0</v>
      </c>
      <c r="AA137" s="129">
        <f>SUMIF('调整分录-本期'!$C:$C,$A137,'调整分录-本期'!F:F)</f>
        <v>0</v>
      </c>
      <c r="AB137" s="129">
        <f>SUMIF('调整分录-本期'!$C:$C,$A137,'调整分录-本期'!G:G)</f>
        <v>0</v>
      </c>
      <c r="AC137" s="149">
        <f t="shared" si="17"/>
        <v>0</v>
      </c>
      <c r="AD137" s="177"/>
      <c r="AE137" s="115"/>
      <c r="AH137" s="178"/>
    </row>
    <row r="138" spans="1:34" ht="15" customHeight="1">
      <c r="A138" s="114" t="s">
        <v>148</v>
      </c>
      <c r="B138" s="122" t="s">
        <v>349</v>
      </c>
      <c r="C138" s="127"/>
      <c r="D138" s="128"/>
      <c r="E138" s="128"/>
      <c r="F138" s="128"/>
      <c r="G138" s="128"/>
      <c r="H138" s="128"/>
      <c r="I138" s="128"/>
      <c r="J138" s="128"/>
      <c r="K138" s="128"/>
      <c r="L138" s="128"/>
      <c r="M138" s="128"/>
      <c r="N138" s="128"/>
      <c r="O138" s="128"/>
      <c r="P138" s="128"/>
      <c r="Q138" s="128"/>
      <c r="R138" s="128"/>
      <c r="S138" s="128"/>
      <c r="T138" s="128"/>
      <c r="U138" s="128"/>
      <c r="V138" s="128"/>
      <c r="W138" s="128"/>
      <c r="X138" s="128"/>
      <c r="Y138" s="128"/>
      <c r="Z138" s="128">
        <f t="shared" si="13"/>
        <v>0</v>
      </c>
      <c r="AA138" s="129">
        <f>SUMIF('调整分录-本期'!$C:$C,$A138,'调整分录-本期'!F:F)</f>
        <v>0</v>
      </c>
      <c r="AB138" s="129">
        <f>SUMIF('调整分录-本期'!$C:$C,$A138,'调整分录-本期'!G:G)</f>
        <v>0</v>
      </c>
      <c r="AC138" s="149">
        <f t="shared" si="17"/>
        <v>0</v>
      </c>
      <c r="AD138" s="177"/>
      <c r="AE138" s="115"/>
      <c r="AH138" s="178"/>
    </row>
    <row r="139" spans="1:34" ht="15" customHeight="1">
      <c r="A139" s="114" t="s">
        <v>149</v>
      </c>
      <c r="B139" s="122" t="s">
        <v>350</v>
      </c>
      <c r="C139" s="127"/>
      <c r="D139" s="128"/>
      <c r="E139" s="128"/>
      <c r="F139" s="128"/>
      <c r="G139" s="128"/>
      <c r="H139" s="128"/>
      <c r="I139" s="128"/>
      <c r="J139" s="128"/>
      <c r="K139" s="128"/>
      <c r="L139" s="128"/>
      <c r="M139" s="128"/>
      <c r="N139" s="128"/>
      <c r="O139" s="128"/>
      <c r="P139" s="128"/>
      <c r="Q139" s="128"/>
      <c r="R139" s="128"/>
      <c r="S139" s="128"/>
      <c r="T139" s="128"/>
      <c r="U139" s="128"/>
      <c r="V139" s="128"/>
      <c r="W139" s="128"/>
      <c r="X139" s="128"/>
      <c r="Y139" s="128"/>
      <c r="Z139" s="128">
        <f t="shared" si="13"/>
        <v>0</v>
      </c>
      <c r="AA139" s="129">
        <f>SUMIF('调整分录-本期'!$C:$C,$A139,'调整分录-本期'!F:F)</f>
        <v>0</v>
      </c>
      <c r="AB139" s="129">
        <f>SUMIF('调整分录-本期'!$C:$C,$A139,'调整分录-本期'!G:G)</f>
        <v>0</v>
      </c>
      <c r="AC139" s="149">
        <f t="shared" si="17"/>
        <v>0</v>
      </c>
      <c r="AD139" s="177"/>
      <c r="AE139" s="115"/>
      <c r="AH139" s="178"/>
    </row>
    <row r="140" spans="1:34" ht="15" customHeight="1">
      <c r="A140" s="114" t="s">
        <v>150</v>
      </c>
      <c r="B140" s="122" t="s">
        <v>351</v>
      </c>
      <c r="C140" s="127"/>
      <c r="D140" s="128">
        <f>[1]科目余额表!$E$115</f>
        <v>202565.93000000002</v>
      </c>
      <c r="E140" s="128"/>
      <c r="F140" s="128"/>
      <c r="G140" s="128"/>
      <c r="H140" s="128"/>
      <c r="I140" s="128"/>
      <c r="J140" s="128"/>
      <c r="K140" s="128"/>
      <c r="L140" s="128"/>
      <c r="M140" s="128"/>
      <c r="N140" s="128"/>
      <c r="O140" s="128"/>
      <c r="P140" s="128"/>
      <c r="Q140" s="128"/>
      <c r="R140" s="128"/>
      <c r="S140" s="128"/>
      <c r="T140" s="128"/>
      <c r="U140" s="128"/>
      <c r="V140" s="128"/>
      <c r="W140" s="128"/>
      <c r="X140" s="128"/>
      <c r="Y140" s="128"/>
      <c r="Z140" s="128">
        <f t="shared" ref="Z140:Z173" si="18">SUM(D140:Y140)</f>
        <v>202565.93000000002</v>
      </c>
      <c r="AA140" s="129">
        <f>SUMIF('调整分录-本期'!$C:$C,$A140,'调整分录-本期'!F:F)</f>
        <v>0</v>
      </c>
      <c r="AB140" s="129">
        <f>SUMIF('调整分录-本期'!$C:$C,$A140,'调整分录-本期'!G:G)</f>
        <v>0</v>
      </c>
      <c r="AC140" s="149">
        <f t="shared" si="17"/>
        <v>202565.93000000002</v>
      </c>
      <c r="AD140" s="177"/>
      <c r="AE140" s="115"/>
      <c r="AH140" s="178"/>
    </row>
    <row r="141" spans="1:34" ht="15" customHeight="1">
      <c r="A141" s="114" t="s">
        <v>151</v>
      </c>
      <c r="B141" s="122" t="s">
        <v>352</v>
      </c>
      <c r="C141" s="127"/>
      <c r="D141" s="128">
        <v>117845149.79999998</v>
      </c>
      <c r="E141" s="128"/>
      <c r="F141" s="128"/>
      <c r="G141" s="128"/>
      <c r="H141" s="128"/>
      <c r="I141" s="128"/>
      <c r="J141" s="128"/>
      <c r="K141" s="128"/>
      <c r="L141" s="128"/>
      <c r="M141" s="128"/>
      <c r="N141" s="128"/>
      <c r="O141" s="128"/>
      <c r="P141" s="128"/>
      <c r="Q141" s="128"/>
      <c r="R141" s="128"/>
      <c r="S141" s="128"/>
      <c r="T141" s="128"/>
      <c r="U141" s="128"/>
      <c r="V141" s="128"/>
      <c r="W141" s="128"/>
      <c r="X141" s="128"/>
      <c r="Y141" s="128"/>
      <c r="Z141" s="128">
        <f t="shared" si="18"/>
        <v>117845149.79999998</v>
      </c>
      <c r="AA141" s="129">
        <f>SUMIF('调整分录-本期'!$C:$C,$A141,'调整分录-本期'!F:F)</f>
        <v>0</v>
      </c>
      <c r="AB141" s="129">
        <f>SUMIF('调整分录-本期'!$C:$C,$A141,'调整分录-本期'!G:G)</f>
        <v>0</v>
      </c>
      <c r="AC141" s="149">
        <f t="shared" si="17"/>
        <v>117845149.79999998</v>
      </c>
      <c r="AD141" s="177"/>
      <c r="AE141" s="115"/>
      <c r="AH141" s="178"/>
    </row>
    <row r="142" spans="1:34" ht="15" customHeight="1">
      <c r="A142" s="114" t="s">
        <v>152</v>
      </c>
      <c r="B142" s="122" t="s">
        <v>353</v>
      </c>
      <c r="C142" s="127"/>
      <c r="D142" s="128">
        <f>[1]科目余额表!$E$137</f>
        <v>16760259.67</v>
      </c>
      <c r="E142" s="128"/>
      <c r="F142" s="128"/>
      <c r="G142" s="128"/>
      <c r="H142" s="128"/>
      <c r="I142" s="128"/>
      <c r="J142" s="128"/>
      <c r="K142" s="128"/>
      <c r="L142" s="128"/>
      <c r="M142" s="128"/>
      <c r="N142" s="128"/>
      <c r="O142" s="128"/>
      <c r="P142" s="128"/>
      <c r="Q142" s="128"/>
      <c r="R142" s="128"/>
      <c r="S142" s="128"/>
      <c r="T142" s="128"/>
      <c r="U142" s="128"/>
      <c r="V142" s="128"/>
      <c r="W142" s="128"/>
      <c r="X142" s="128"/>
      <c r="Y142" s="128"/>
      <c r="Z142" s="128">
        <f t="shared" si="18"/>
        <v>16760259.67</v>
      </c>
      <c r="AA142" s="129">
        <f>SUMIF('调整分录-本期'!$C:$C,$A142,'调整分录-本期'!F:F)</f>
        <v>0</v>
      </c>
      <c r="AB142" s="129">
        <f>SUMIF('调整分录-本期'!$C:$C,$A142,'调整分录-本期'!G:G)</f>
        <v>0</v>
      </c>
      <c r="AC142" s="149">
        <f t="shared" si="17"/>
        <v>16760259.67</v>
      </c>
      <c r="AD142" s="177"/>
      <c r="AE142" s="115"/>
      <c r="AH142" s="178"/>
    </row>
    <row r="143" spans="1:34" ht="15" customHeight="1">
      <c r="A143" s="114" t="s">
        <v>153</v>
      </c>
      <c r="B143" s="122" t="s">
        <v>354</v>
      </c>
      <c r="C143" s="127"/>
      <c r="D143" s="128"/>
      <c r="E143" s="128"/>
      <c r="F143" s="128"/>
      <c r="G143" s="128"/>
      <c r="H143" s="128"/>
      <c r="I143" s="128"/>
      <c r="J143" s="128"/>
      <c r="K143" s="128"/>
      <c r="L143" s="128"/>
      <c r="M143" s="128"/>
      <c r="N143" s="128"/>
      <c r="O143" s="128"/>
      <c r="P143" s="128"/>
      <c r="Q143" s="128"/>
      <c r="R143" s="128"/>
      <c r="S143" s="128"/>
      <c r="T143" s="128"/>
      <c r="U143" s="128"/>
      <c r="V143" s="128"/>
      <c r="W143" s="128"/>
      <c r="X143" s="128"/>
      <c r="Y143" s="128"/>
      <c r="Z143" s="128">
        <f t="shared" si="18"/>
        <v>0</v>
      </c>
      <c r="AA143" s="129">
        <f>SUMIF('调整分录-本期'!$C:$C,$A143,'调整分录-本期'!F:F)</f>
        <v>0</v>
      </c>
      <c r="AB143" s="129">
        <f>SUMIF('调整分录-本期'!$C:$C,$A143,'调整分录-本期'!G:G)</f>
        <v>0</v>
      </c>
      <c r="AC143" s="149">
        <f t="shared" si="17"/>
        <v>0</v>
      </c>
      <c r="AD143" s="177"/>
      <c r="AE143" s="115"/>
      <c r="AH143" s="178"/>
    </row>
    <row r="144" spans="1:34" ht="15" customHeight="1">
      <c r="A144" s="114" t="s">
        <v>154</v>
      </c>
      <c r="B144" s="122" t="s">
        <v>355</v>
      </c>
      <c r="C144" s="127"/>
      <c r="D144" s="128">
        <v>-73723.44</v>
      </c>
      <c r="E144" s="128"/>
      <c r="F144" s="128"/>
      <c r="G144" s="128"/>
      <c r="H144" s="128"/>
      <c r="I144" s="128"/>
      <c r="J144" s="128"/>
      <c r="K144" s="128"/>
      <c r="L144" s="128"/>
      <c r="M144" s="128"/>
      <c r="N144" s="128"/>
      <c r="O144" s="128"/>
      <c r="P144" s="128"/>
      <c r="Q144" s="128"/>
      <c r="R144" s="128"/>
      <c r="S144" s="128"/>
      <c r="T144" s="128"/>
      <c r="U144" s="128"/>
      <c r="V144" s="128"/>
      <c r="W144" s="128"/>
      <c r="X144" s="128"/>
      <c r="Y144" s="128"/>
      <c r="Z144" s="128">
        <f t="shared" si="18"/>
        <v>-73723.44</v>
      </c>
      <c r="AA144" s="129">
        <f>SUMIF('调整分录-本期'!$C:$C,$A144,'调整分录-本期'!F:F)</f>
        <v>0</v>
      </c>
      <c r="AB144" s="129">
        <f>SUMIF('调整分录-本期'!$C:$C,$A144,'调整分录-本期'!G:G)</f>
        <v>0</v>
      </c>
      <c r="AC144" s="149">
        <f t="shared" si="17"/>
        <v>-73723.44</v>
      </c>
      <c r="AD144" s="177"/>
      <c r="AE144" s="115"/>
      <c r="AH144" s="178"/>
    </row>
    <row r="145" spans="1:34" ht="15" customHeight="1">
      <c r="A145" s="114" t="s">
        <v>356</v>
      </c>
      <c r="B145" s="122" t="s">
        <v>357</v>
      </c>
      <c r="C145" s="127"/>
      <c r="D145" s="128"/>
      <c r="E145" s="128"/>
      <c r="F145" s="128"/>
      <c r="G145" s="128"/>
      <c r="H145" s="128"/>
      <c r="I145" s="128"/>
      <c r="J145" s="128"/>
      <c r="K145" s="128"/>
      <c r="L145" s="128"/>
      <c r="M145" s="128"/>
      <c r="N145" s="128"/>
      <c r="O145" s="128"/>
      <c r="P145" s="128"/>
      <c r="Q145" s="128"/>
      <c r="R145" s="128"/>
      <c r="S145" s="128"/>
      <c r="T145" s="128"/>
      <c r="U145" s="128"/>
      <c r="V145" s="128"/>
      <c r="W145" s="128"/>
      <c r="X145" s="128"/>
      <c r="Y145" s="128"/>
      <c r="Z145" s="128">
        <f t="shared" si="18"/>
        <v>0</v>
      </c>
      <c r="AA145" s="129">
        <f>SUMIF('调整分录-本期'!$C:$C,$A145,'调整分录-本期'!F:F)</f>
        <v>0</v>
      </c>
      <c r="AB145" s="129">
        <f>SUMIF('调整分录-本期'!$C:$C,$A145,'调整分录-本期'!G:G)</f>
        <v>0</v>
      </c>
      <c r="AC145" s="149">
        <f t="shared" si="17"/>
        <v>0</v>
      </c>
      <c r="AD145" s="177"/>
      <c r="AH145" s="178"/>
    </row>
    <row r="146" spans="1:34" ht="15" customHeight="1">
      <c r="A146" s="114" t="s">
        <v>358</v>
      </c>
      <c r="B146" s="122" t="s">
        <v>359</v>
      </c>
      <c r="C146" s="127"/>
      <c r="D146" s="128"/>
      <c r="E146" s="128"/>
      <c r="F146" s="128"/>
      <c r="G146" s="128"/>
      <c r="H146" s="128"/>
      <c r="I146" s="128"/>
      <c r="J146" s="128"/>
      <c r="K146" s="128"/>
      <c r="L146" s="128"/>
      <c r="M146" s="128"/>
      <c r="N146" s="128"/>
      <c r="O146" s="128"/>
      <c r="P146" s="128"/>
      <c r="Q146" s="128"/>
      <c r="R146" s="128"/>
      <c r="S146" s="128"/>
      <c r="T146" s="128"/>
      <c r="U146" s="128"/>
      <c r="V146" s="128"/>
      <c r="W146" s="128"/>
      <c r="X146" s="128"/>
      <c r="Y146" s="128"/>
      <c r="Z146" s="128">
        <f t="shared" si="18"/>
        <v>0</v>
      </c>
      <c r="AA146" s="129">
        <f>SUMIF('调整分录-本期'!$C:$C,$A146,'调整分录-本期'!F:F)</f>
        <v>0</v>
      </c>
      <c r="AB146" s="129">
        <f>SUMIF('调整分录-本期'!$C:$C,$A146,'调整分录-本期'!G:G)</f>
        <v>0</v>
      </c>
      <c r="AC146" s="149">
        <f t="shared" si="17"/>
        <v>0</v>
      </c>
      <c r="AD146" s="177"/>
      <c r="AH146" s="178"/>
    </row>
    <row r="147" spans="1:34" ht="15" customHeight="1">
      <c r="A147" s="114" t="s">
        <v>157</v>
      </c>
      <c r="B147" s="122" t="s">
        <v>361</v>
      </c>
      <c r="C147" s="127"/>
      <c r="D147" s="128"/>
      <c r="E147" s="128"/>
      <c r="F147" s="128"/>
      <c r="G147" s="128"/>
      <c r="H147" s="128"/>
      <c r="I147" s="128"/>
      <c r="J147" s="128"/>
      <c r="K147" s="128"/>
      <c r="L147" s="128"/>
      <c r="M147" s="128"/>
      <c r="N147" s="128"/>
      <c r="O147" s="128"/>
      <c r="P147" s="128"/>
      <c r="Q147" s="128"/>
      <c r="R147" s="128"/>
      <c r="S147" s="128"/>
      <c r="T147" s="128"/>
      <c r="U147" s="128"/>
      <c r="V147" s="128"/>
      <c r="W147" s="128"/>
      <c r="X147" s="128"/>
      <c r="Y147" s="128"/>
      <c r="Z147" s="128">
        <f t="shared" si="18"/>
        <v>0</v>
      </c>
      <c r="AA147" s="129">
        <f>SUMIF('调整分录-本期'!$C:$C,$A147,'调整分录-本期'!F:F)</f>
        <v>0</v>
      </c>
      <c r="AB147" s="129">
        <f>SUMIF('调整分录-本期'!$C:$C,$A147,'调整分录-本期'!G:G)</f>
        <v>0</v>
      </c>
      <c r="AC147" s="130">
        <f>Z147+AB147-AA147</f>
        <v>0</v>
      </c>
      <c r="AD147" s="177"/>
      <c r="AE147" s="115"/>
      <c r="AH147" s="178"/>
    </row>
    <row r="148" spans="1:34" ht="15" customHeight="1">
      <c r="A148" s="114" t="s">
        <v>158</v>
      </c>
      <c r="B148" s="122" t="s">
        <v>363</v>
      </c>
      <c r="C148" s="127"/>
      <c r="D148" s="128"/>
      <c r="E148" s="128"/>
      <c r="F148" s="128"/>
      <c r="G148" s="128"/>
      <c r="H148" s="128"/>
      <c r="I148" s="128"/>
      <c r="J148" s="128"/>
      <c r="K148" s="128"/>
      <c r="L148" s="128"/>
      <c r="M148" s="128"/>
      <c r="N148" s="128"/>
      <c r="O148" s="128"/>
      <c r="P148" s="128"/>
      <c r="Q148" s="128"/>
      <c r="R148" s="128"/>
      <c r="S148" s="128"/>
      <c r="T148" s="128"/>
      <c r="U148" s="128"/>
      <c r="V148" s="128"/>
      <c r="W148" s="128"/>
      <c r="X148" s="128"/>
      <c r="Y148" s="128"/>
      <c r="Z148" s="128">
        <f t="shared" si="18"/>
        <v>0</v>
      </c>
      <c r="AA148" s="129">
        <f>SUMIF('调整分录-本期'!$C:$C,$A148,'调整分录-本期'!F:F)</f>
        <v>0</v>
      </c>
      <c r="AB148" s="129">
        <f>SUMIF('调整分录-本期'!$C:$C,$A148,'调整分录-本期'!G:G)</f>
        <v>0</v>
      </c>
      <c r="AC148" s="130">
        <f t="shared" ref="AC148:AC155" si="19">Z148+AB148-AA148</f>
        <v>0</v>
      </c>
      <c r="AD148" s="177"/>
      <c r="AE148" s="115"/>
      <c r="AH148" s="178"/>
    </row>
    <row r="149" spans="1:34" ht="15" customHeight="1">
      <c r="A149" s="114" t="s">
        <v>205</v>
      </c>
      <c r="B149" s="150" t="s">
        <v>364</v>
      </c>
      <c r="C149" s="127"/>
      <c r="D149" s="128"/>
      <c r="E149" s="128"/>
      <c r="F149" s="128"/>
      <c r="G149" s="128"/>
      <c r="H149" s="128"/>
      <c r="I149" s="128"/>
      <c r="J149" s="128"/>
      <c r="K149" s="128"/>
      <c r="L149" s="128"/>
      <c r="M149" s="128"/>
      <c r="N149" s="128"/>
      <c r="O149" s="128"/>
      <c r="P149" s="128"/>
      <c r="Q149" s="128"/>
      <c r="R149" s="128"/>
      <c r="S149" s="128"/>
      <c r="T149" s="128"/>
      <c r="U149" s="128"/>
      <c r="V149" s="128"/>
      <c r="W149" s="128"/>
      <c r="X149" s="128"/>
      <c r="Y149" s="128"/>
      <c r="Z149" s="128">
        <f t="shared" si="18"/>
        <v>0</v>
      </c>
      <c r="AA149" s="129"/>
      <c r="AB149" s="129"/>
      <c r="AC149" s="130">
        <f t="shared" si="19"/>
        <v>0</v>
      </c>
      <c r="AD149" s="177"/>
      <c r="AH149" s="178"/>
    </row>
    <row r="150" spans="1:34" ht="15" customHeight="1">
      <c r="A150" s="114" t="s">
        <v>159</v>
      </c>
      <c r="B150" s="122" t="s">
        <v>365</v>
      </c>
      <c r="C150" s="127"/>
      <c r="D150" s="128"/>
      <c r="E150" s="128"/>
      <c r="F150" s="128"/>
      <c r="G150" s="128"/>
      <c r="H150" s="128"/>
      <c r="I150" s="128"/>
      <c r="J150" s="128"/>
      <c r="K150" s="128"/>
      <c r="L150" s="128"/>
      <c r="M150" s="128"/>
      <c r="N150" s="128"/>
      <c r="O150" s="128"/>
      <c r="P150" s="128"/>
      <c r="Q150" s="128"/>
      <c r="R150" s="128"/>
      <c r="S150" s="128"/>
      <c r="T150" s="128"/>
      <c r="U150" s="128"/>
      <c r="V150" s="128"/>
      <c r="W150" s="128"/>
      <c r="X150" s="128"/>
      <c r="Y150" s="128"/>
      <c r="Z150" s="128">
        <f t="shared" si="18"/>
        <v>0</v>
      </c>
      <c r="AA150" s="129">
        <f>SUMIF('调整分录-本期'!$C:$C,$A150,'调整分录-本期'!F:F)</f>
        <v>0</v>
      </c>
      <c r="AB150" s="129">
        <f>SUMIF('调整分录-本期'!$C:$C,$A150,'调整分录-本期'!G:G)</f>
        <v>0</v>
      </c>
      <c r="AC150" s="130">
        <f t="shared" si="19"/>
        <v>0</v>
      </c>
      <c r="AD150" s="177"/>
      <c r="AH150" s="178"/>
    </row>
    <row r="151" spans="1:34" ht="15" customHeight="1">
      <c r="A151" s="114" t="s">
        <v>160</v>
      </c>
      <c r="B151" s="122" t="s">
        <v>366</v>
      </c>
      <c r="C151" s="127"/>
      <c r="D151" s="128"/>
      <c r="E151" s="128"/>
      <c r="F151" s="128"/>
      <c r="G151" s="128"/>
      <c r="H151" s="128"/>
      <c r="I151" s="128"/>
      <c r="J151" s="128"/>
      <c r="K151" s="128"/>
      <c r="L151" s="128"/>
      <c r="M151" s="128"/>
      <c r="N151" s="128"/>
      <c r="O151" s="128"/>
      <c r="P151" s="128"/>
      <c r="Q151" s="128"/>
      <c r="R151" s="128"/>
      <c r="S151" s="128"/>
      <c r="T151" s="128"/>
      <c r="U151" s="128"/>
      <c r="V151" s="128"/>
      <c r="W151" s="128"/>
      <c r="X151" s="128"/>
      <c r="Y151" s="128"/>
      <c r="Z151" s="128">
        <f t="shared" si="18"/>
        <v>0</v>
      </c>
      <c r="AA151" s="129">
        <f>SUMIF('调整分录-本期'!$C:$C,$A151,'调整分录-本期'!F:F)</f>
        <v>0</v>
      </c>
      <c r="AB151" s="129">
        <f>SUMIF('调整分录-本期'!$C:$C,$A151,'调整分录-本期'!G:G)</f>
        <v>0</v>
      </c>
      <c r="AC151" s="130">
        <f t="shared" si="19"/>
        <v>0</v>
      </c>
      <c r="AD151" s="177"/>
      <c r="AH151" s="178"/>
    </row>
    <row r="152" spans="1:34" ht="15" customHeight="1">
      <c r="A152" s="114" t="s">
        <v>161</v>
      </c>
      <c r="B152" s="122" t="s">
        <v>367</v>
      </c>
      <c r="C152" s="127"/>
      <c r="D152" s="128"/>
      <c r="E152" s="128"/>
      <c r="F152" s="128"/>
      <c r="G152" s="128"/>
      <c r="H152" s="128"/>
      <c r="I152" s="128"/>
      <c r="J152" s="128"/>
      <c r="K152" s="128"/>
      <c r="L152" s="128"/>
      <c r="M152" s="128"/>
      <c r="N152" s="128"/>
      <c r="O152" s="128"/>
      <c r="P152" s="128"/>
      <c r="Q152" s="128"/>
      <c r="R152" s="128"/>
      <c r="S152" s="128"/>
      <c r="T152" s="128"/>
      <c r="U152" s="128"/>
      <c r="V152" s="128"/>
      <c r="W152" s="128"/>
      <c r="X152" s="128"/>
      <c r="Y152" s="128"/>
      <c r="Z152" s="128">
        <f t="shared" si="18"/>
        <v>0</v>
      </c>
      <c r="AA152" s="129">
        <f>SUMIF('调整分录-本期'!$C:$C,$A152,'调整分录-本期'!F:F)</f>
        <v>0</v>
      </c>
      <c r="AB152" s="129">
        <f>SUMIF('调整分录-本期'!$C:$C,$A152,'调整分录-本期'!G:G)</f>
        <v>0</v>
      </c>
      <c r="AC152" s="130">
        <f t="shared" si="19"/>
        <v>0</v>
      </c>
      <c r="AD152" s="177"/>
      <c r="AH152" s="178"/>
    </row>
    <row r="153" spans="1:34" ht="15" customHeight="1">
      <c r="A153" s="114" t="s">
        <v>162</v>
      </c>
      <c r="B153" s="122" t="s">
        <v>368</v>
      </c>
      <c r="C153" s="127"/>
      <c r="D153" s="128"/>
      <c r="E153" s="128"/>
      <c r="F153" s="128"/>
      <c r="G153" s="128"/>
      <c r="H153" s="128"/>
      <c r="I153" s="128"/>
      <c r="J153" s="128"/>
      <c r="K153" s="128"/>
      <c r="L153" s="128"/>
      <c r="M153" s="128"/>
      <c r="N153" s="128"/>
      <c r="O153" s="128"/>
      <c r="P153" s="128"/>
      <c r="Q153" s="128"/>
      <c r="R153" s="128"/>
      <c r="S153" s="128"/>
      <c r="T153" s="128"/>
      <c r="U153" s="128"/>
      <c r="V153" s="128"/>
      <c r="W153" s="128"/>
      <c r="X153" s="128"/>
      <c r="Y153" s="128"/>
      <c r="Z153" s="128">
        <f t="shared" ref="Z153" si="20">SUM(D153:Y153)</f>
        <v>0</v>
      </c>
      <c r="AA153" s="129">
        <f>SUMIF('调整分录-本期'!$C:$C,$A153,'调整分录-本期'!F:F)</f>
        <v>0</v>
      </c>
      <c r="AB153" s="129">
        <f>SUMIF('调整分录-本期'!$C:$C,$A153,'调整分录-本期'!G:G)</f>
        <v>0</v>
      </c>
      <c r="AC153" s="130">
        <f t="shared" si="19"/>
        <v>0</v>
      </c>
      <c r="AD153" s="177"/>
      <c r="AH153" s="178"/>
    </row>
    <row r="154" spans="1:34" ht="15" customHeight="1">
      <c r="A154" s="114" t="s">
        <v>163</v>
      </c>
      <c r="B154" s="122" t="s">
        <v>369</v>
      </c>
      <c r="C154" s="127"/>
      <c r="D154" s="128"/>
      <c r="E154" s="128"/>
      <c r="F154" s="128"/>
      <c r="G154" s="128"/>
      <c r="H154" s="128"/>
      <c r="I154" s="128"/>
      <c r="J154" s="128"/>
      <c r="K154" s="128"/>
      <c r="L154" s="128"/>
      <c r="M154" s="128"/>
      <c r="N154" s="128"/>
      <c r="O154" s="128"/>
      <c r="P154" s="128"/>
      <c r="Q154" s="128"/>
      <c r="R154" s="128"/>
      <c r="S154" s="128"/>
      <c r="T154" s="128"/>
      <c r="U154" s="128"/>
      <c r="V154" s="128"/>
      <c r="W154" s="128"/>
      <c r="X154" s="128"/>
      <c r="Y154" s="128"/>
      <c r="Z154" s="128">
        <f>SUM(D154:Y154)</f>
        <v>0</v>
      </c>
      <c r="AA154" s="129">
        <f>SUMIF('调整分录-本期'!$C:$C,$A154,'调整分录-本期'!F:F)</f>
        <v>0</v>
      </c>
      <c r="AB154" s="129">
        <f>SUMIF('调整分录-本期'!$C:$C,$A154,'调整分录-本期'!G:G)</f>
        <v>0</v>
      </c>
      <c r="AC154" s="130">
        <f t="shared" si="19"/>
        <v>0</v>
      </c>
      <c r="AD154" s="177"/>
      <c r="AE154" s="115"/>
      <c r="AH154" s="178"/>
    </row>
    <row r="155" spans="1:34" ht="15" customHeight="1">
      <c r="A155" s="114" t="s">
        <v>164</v>
      </c>
      <c r="B155" s="122" t="s">
        <v>370</v>
      </c>
      <c r="C155" s="127"/>
      <c r="D155" s="128"/>
      <c r="E155" s="128"/>
      <c r="F155" s="128"/>
      <c r="G155" s="128"/>
      <c r="H155" s="128"/>
      <c r="I155" s="128"/>
      <c r="J155" s="128"/>
      <c r="K155" s="128"/>
      <c r="L155" s="128"/>
      <c r="M155" s="128"/>
      <c r="N155" s="128"/>
      <c r="O155" s="128"/>
      <c r="P155" s="128"/>
      <c r="Q155" s="128"/>
      <c r="R155" s="128"/>
      <c r="S155" s="128"/>
      <c r="T155" s="128"/>
      <c r="U155" s="128"/>
      <c r="V155" s="128"/>
      <c r="W155" s="128"/>
      <c r="X155" s="128"/>
      <c r="Y155" s="128"/>
      <c r="Z155" s="128">
        <f t="shared" si="18"/>
        <v>0</v>
      </c>
      <c r="AA155" s="129">
        <f>SUMIF('调整分录-本期'!$C:$C,$A155,'调整分录-本期'!F:F)</f>
        <v>0</v>
      </c>
      <c r="AB155" s="129">
        <f>SUMIF('调整分录-本期'!$C:$C,$A155,'调整分录-本期'!G:G)</f>
        <v>0</v>
      </c>
      <c r="AC155" s="130">
        <f t="shared" si="19"/>
        <v>0</v>
      </c>
      <c r="AD155" s="177"/>
      <c r="AH155" s="178"/>
    </row>
    <row r="156" spans="1:34" ht="15" customHeight="1">
      <c r="A156" s="114" t="s">
        <v>205</v>
      </c>
      <c r="B156" s="131" t="s">
        <v>371</v>
      </c>
      <c r="C156" s="138"/>
      <c r="D156" s="139">
        <f>D126-D131+SUM(D147:D155)-D149</f>
        <v>16600197.950000048</v>
      </c>
      <c r="E156" s="139">
        <f>E126-E131+SUM(E147:E155)-E149</f>
        <v>0</v>
      </c>
      <c r="F156" s="139"/>
      <c r="G156" s="139"/>
      <c r="H156" s="139"/>
      <c r="I156" s="139"/>
      <c r="J156" s="139"/>
      <c r="K156" s="139"/>
      <c r="L156" s="139"/>
      <c r="M156" s="139"/>
      <c r="N156" s="139"/>
      <c r="O156" s="139"/>
      <c r="P156" s="139"/>
      <c r="Q156" s="139"/>
      <c r="R156" s="139"/>
      <c r="S156" s="139"/>
      <c r="T156" s="139"/>
      <c r="U156" s="139"/>
      <c r="V156" s="139"/>
      <c r="W156" s="139"/>
      <c r="X156" s="139"/>
      <c r="Y156" s="139"/>
      <c r="Z156" s="132">
        <f t="shared" si="18"/>
        <v>16600197.950000048</v>
      </c>
      <c r="AA156" s="139"/>
      <c r="AB156" s="139"/>
      <c r="AC156" s="140">
        <f>AC126-AC131+SUM(AC147:AC155)-AC149</f>
        <v>16600197.950000048</v>
      </c>
      <c r="AD156" s="177"/>
      <c r="AH156" s="178"/>
    </row>
    <row r="157" spans="1:34" ht="15" customHeight="1">
      <c r="A157" s="114" t="s">
        <v>165</v>
      </c>
      <c r="B157" s="122" t="s">
        <v>373</v>
      </c>
      <c r="C157" s="127"/>
      <c r="D157" s="128">
        <f>[1]科目余额表!$E$113</f>
        <v>1222117.1900000002</v>
      </c>
      <c r="E157" s="128"/>
      <c r="F157" s="128"/>
      <c r="G157" s="128"/>
      <c r="H157" s="128"/>
      <c r="I157" s="128"/>
      <c r="J157" s="128"/>
      <c r="K157" s="128"/>
      <c r="L157" s="128"/>
      <c r="M157" s="128"/>
      <c r="N157" s="128"/>
      <c r="O157" s="128"/>
      <c r="P157" s="128"/>
      <c r="Q157" s="128"/>
      <c r="R157" s="128"/>
      <c r="S157" s="128"/>
      <c r="T157" s="128"/>
      <c r="U157" s="128"/>
      <c r="V157" s="128"/>
      <c r="W157" s="128"/>
      <c r="X157" s="128"/>
      <c r="Y157" s="128"/>
      <c r="Z157" s="128">
        <f t="shared" si="18"/>
        <v>1222117.1900000002</v>
      </c>
      <c r="AA157" s="129">
        <f>SUMIF('调整分录-本期'!$C:$C,$A157,'调整分录-本期'!F:F)</f>
        <v>0</v>
      </c>
      <c r="AB157" s="129">
        <f>SUMIF('调整分录-本期'!$C:$C,$A157,'调整分录-本期'!G:G)</f>
        <v>0</v>
      </c>
      <c r="AC157" s="130">
        <f>Z157+AB157-AA157</f>
        <v>1222117.1900000002</v>
      </c>
      <c r="AD157" s="177"/>
      <c r="AH157" s="178"/>
    </row>
    <row r="158" spans="1:34" ht="15" customHeight="1">
      <c r="A158" s="114" t="s">
        <v>166</v>
      </c>
      <c r="B158" s="122" t="s">
        <v>375</v>
      </c>
      <c r="C158" s="127"/>
      <c r="D158" s="128">
        <f>[1]科目余额表!$E$150</f>
        <v>35000</v>
      </c>
      <c r="E158" s="128"/>
      <c r="F158" s="128"/>
      <c r="G158" s="128"/>
      <c r="H158" s="128"/>
      <c r="I158" s="128"/>
      <c r="J158" s="128"/>
      <c r="K158" s="128"/>
      <c r="L158" s="128"/>
      <c r="M158" s="128"/>
      <c r="N158" s="128"/>
      <c r="O158" s="128"/>
      <c r="P158" s="128"/>
      <c r="Q158" s="128"/>
      <c r="R158" s="128"/>
      <c r="S158" s="128"/>
      <c r="T158" s="128"/>
      <c r="U158" s="128"/>
      <c r="V158" s="128"/>
      <c r="W158" s="128"/>
      <c r="X158" s="128"/>
      <c r="Y158" s="128"/>
      <c r="Z158" s="128">
        <f t="shared" si="18"/>
        <v>35000</v>
      </c>
      <c r="AA158" s="129">
        <f>SUMIF('调整分录-本期'!$C:$C,$A158,'调整分录-本期'!F:F)</f>
        <v>0</v>
      </c>
      <c r="AB158" s="129">
        <f>SUMIF('调整分录-本期'!$C:$C,$A158,'调整分录-本期'!G:G)</f>
        <v>0</v>
      </c>
      <c r="AC158" s="130">
        <f>Z158+AA158-AB158</f>
        <v>35000</v>
      </c>
      <c r="AD158" s="177"/>
      <c r="AE158" s="115"/>
      <c r="AH158" s="178"/>
    </row>
    <row r="159" spans="1:34" ht="15" customHeight="1">
      <c r="A159" s="114" t="s">
        <v>205</v>
      </c>
      <c r="B159" s="131" t="s">
        <v>376</v>
      </c>
      <c r="C159" s="138"/>
      <c r="D159" s="139">
        <f>D156+D157-D158</f>
        <v>17787315.140000049</v>
      </c>
      <c r="E159" s="139">
        <f>E156+E157-E158</f>
        <v>0</v>
      </c>
      <c r="F159" s="139"/>
      <c r="G159" s="139"/>
      <c r="H159" s="139"/>
      <c r="I159" s="139"/>
      <c r="J159" s="139"/>
      <c r="K159" s="139"/>
      <c r="L159" s="139"/>
      <c r="M159" s="139"/>
      <c r="N159" s="139"/>
      <c r="O159" s="139"/>
      <c r="P159" s="139"/>
      <c r="Q159" s="139"/>
      <c r="R159" s="139"/>
      <c r="S159" s="139"/>
      <c r="T159" s="139"/>
      <c r="U159" s="139"/>
      <c r="V159" s="139"/>
      <c r="W159" s="139"/>
      <c r="X159" s="139"/>
      <c r="Y159" s="139"/>
      <c r="Z159" s="132">
        <f t="shared" si="18"/>
        <v>17787315.140000049</v>
      </c>
      <c r="AA159" s="139"/>
      <c r="AB159" s="139"/>
      <c r="AC159" s="140">
        <f>AC156+AC157-AC158</f>
        <v>17787315.140000049</v>
      </c>
      <c r="AD159" s="177"/>
      <c r="AH159" s="178"/>
    </row>
    <row r="160" spans="1:34" ht="15" customHeight="1">
      <c r="A160" s="114" t="s">
        <v>167</v>
      </c>
      <c r="B160" s="122" t="s">
        <v>378</v>
      </c>
      <c r="C160" s="127"/>
      <c r="D160" s="128">
        <f>[1]科目余额表!$E$151</f>
        <v>1523737.5999999999</v>
      </c>
      <c r="E160" s="128"/>
      <c r="F160" s="128"/>
      <c r="G160" s="128"/>
      <c r="H160" s="128"/>
      <c r="I160" s="128"/>
      <c r="J160" s="128"/>
      <c r="K160" s="128"/>
      <c r="L160" s="128"/>
      <c r="M160" s="128"/>
      <c r="N160" s="128"/>
      <c r="O160" s="128"/>
      <c r="P160" s="128"/>
      <c r="Q160" s="128"/>
      <c r="R160" s="128"/>
      <c r="S160" s="128"/>
      <c r="T160" s="128"/>
      <c r="U160" s="128"/>
      <c r="V160" s="128"/>
      <c r="W160" s="128"/>
      <c r="X160" s="128"/>
      <c r="Y160" s="128"/>
      <c r="Z160" s="128">
        <f t="shared" si="18"/>
        <v>1523737.5999999999</v>
      </c>
      <c r="AA160" s="129">
        <f>SUMIF('调整分录-本期'!$C:$C,$A160,'调整分录-本期'!F:F)</f>
        <v>0</v>
      </c>
      <c r="AB160" s="129">
        <f>SUMIF('调整分录-本期'!$C:$C,$A160,'调整分录-本期'!G:G)</f>
        <v>0</v>
      </c>
      <c r="AC160" s="130">
        <f>Z160+AA160-AB160</f>
        <v>1523737.5999999999</v>
      </c>
      <c r="AD160" s="177"/>
      <c r="AH160" s="178"/>
    </row>
    <row r="161" spans="1:34" ht="15" customHeight="1">
      <c r="A161" s="114" t="s">
        <v>205</v>
      </c>
      <c r="B161" s="131" t="s">
        <v>379</v>
      </c>
      <c r="C161" s="138"/>
      <c r="D161" s="139">
        <f t="shared" ref="D161:E161" si="21">D159-D160</f>
        <v>16263577.540000049</v>
      </c>
      <c r="E161" s="139">
        <f t="shared" si="21"/>
        <v>0</v>
      </c>
      <c r="F161" s="139"/>
      <c r="G161" s="139"/>
      <c r="H161" s="139"/>
      <c r="I161" s="139"/>
      <c r="J161" s="139"/>
      <c r="K161" s="139"/>
      <c r="L161" s="139"/>
      <c r="M161" s="139"/>
      <c r="N161" s="139"/>
      <c r="O161" s="139"/>
      <c r="P161" s="139"/>
      <c r="Q161" s="139"/>
      <c r="R161" s="139"/>
      <c r="S161" s="139"/>
      <c r="T161" s="139"/>
      <c r="U161" s="139"/>
      <c r="V161" s="139"/>
      <c r="W161" s="139"/>
      <c r="X161" s="139"/>
      <c r="Y161" s="139"/>
      <c r="Z161" s="132">
        <f t="shared" si="18"/>
        <v>16263577.540000049</v>
      </c>
      <c r="AA161" s="139">
        <f>SUM(AA127:AA160)-AA145-AA146</f>
        <v>0</v>
      </c>
      <c r="AB161" s="139">
        <f>SUM(AB127:AB160)-AB145-AB146</f>
        <v>0</v>
      </c>
      <c r="AC161" s="140">
        <f t="shared" ref="AC161" si="22">AC159-AC160</f>
        <v>16263577.540000049</v>
      </c>
      <c r="AD161" s="177"/>
      <c r="AH161" s="178"/>
    </row>
    <row r="162" spans="1:34" ht="15" customHeight="1">
      <c r="A162" s="114" t="s">
        <v>205</v>
      </c>
      <c r="B162" s="122" t="s">
        <v>380</v>
      </c>
      <c r="C162" s="127"/>
      <c r="D162" s="128"/>
      <c r="E162" s="128"/>
      <c r="F162" s="128"/>
      <c r="G162" s="128"/>
      <c r="H162" s="128"/>
      <c r="I162" s="128"/>
      <c r="J162" s="128"/>
      <c r="K162" s="128"/>
      <c r="L162" s="128"/>
      <c r="M162" s="128"/>
      <c r="N162" s="128"/>
      <c r="O162" s="128"/>
      <c r="P162" s="128"/>
      <c r="Q162" s="128"/>
      <c r="R162" s="128"/>
      <c r="S162" s="128"/>
      <c r="T162" s="128"/>
      <c r="U162" s="128"/>
      <c r="V162" s="128"/>
      <c r="W162" s="128"/>
      <c r="X162" s="128"/>
      <c r="Y162" s="128"/>
      <c r="Z162" s="128">
        <f t="shared" si="18"/>
        <v>0</v>
      </c>
      <c r="AA162" s="129">
        <f>SUMIF('调整分录-本期'!$C:$C,$A162,'调整分录-本期'!F:F)</f>
        <v>0</v>
      </c>
      <c r="AB162" s="129">
        <f>SUMIF('调整分录-本期'!$C:$C,$A162,'调整分录-本期'!G:G)</f>
        <v>0</v>
      </c>
      <c r="AC162" s="130"/>
      <c r="AD162" s="177"/>
      <c r="AH162" s="178"/>
    </row>
    <row r="163" spans="1:34" ht="15" customHeight="1">
      <c r="A163" s="114" t="s">
        <v>205</v>
      </c>
      <c r="B163" s="131" t="s">
        <v>381</v>
      </c>
      <c r="C163" s="138"/>
      <c r="D163" s="139">
        <f>D161-D164</f>
        <v>16263577.540000049</v>
      </c>
      <c r="E163" s="139">
        <f>E161-E164</f>
        <v>0</v>
      </c>
      <c r="F163" s="139"/>
      <c r="G163" s="139"/>
      <c r="H163" s="139"/>
      <c r="I163" s="139"/>
      <c r="J163" s="139"/>
      <c r="K163" s="139"/>
      <c r="L163" s="139"/>
      <c r="M163" s="139"/>
      <c r="N163" s="139"/>
      <c r="O163" s="139"/>
      <c r="P163" s="139"/>
      <c r="Q163" s="139"/>
      <c r="R163" s="139"/>
      <c r="S163" s="139"/>
      <c r="T163" s="139"/>
      <c r="U163" s="139"/>
      <c r="V163" s="139"/>
      <c r="W163" s="139"/>
      <c r="X163" s="139"/>
      <c r="Y163" s="139"/>
      <c r="Z163" s="144">
        <f t="shared" si="18"/>
        <v>16263577.540000049</v>
      </c>
      <c r="AA163" s="139"/>
      <c r="AB163" s="139"/>
      <c r="AC163" s="140">
        <f>AC161-AC164</f>
        <v>16263577.540000049</v>
      </c>
      <c r="AD163" s="177"/>
      <c r="AE163" s="115"/>
      <c r="AH163" s="178"/>
    </row>
    <row r="164" spans="1:34" ht="15" customHeight="1">
      <c r="A164" s="114" t="s">
        <v>205</v>
      </c>
      <c r="B164" s="122" t="s">
        <v>382</v>
      </c>
      <c r="C164" s="127"/>
      <c r="D164" s="128"/>
      <c r="E164" s="128"/>
      <c r="F164" s="128"/>
      <c r="G164" s="128"/>
      <c r="H164" s="128"/>
      <c r="I164" s="128"/>
      <c r="J164" s="128"/>
      <c r="K164" s="128"/>
      <c r="L164" s="128"/>
      <c r="M164" s="128"/>
      <c r="N164" s="128"/>
      <c r="O164" s="128"/>
      <c r="P164" s="128"/>
      <c r="Q164" s="128"/>
      <c r="R164" s="128"/>
      <c r="S164" s="128"/>
      <c r="T164" s="128"/>
      <c r="U164" s="128"/>
      <c r="V164" s="128"/>
      <c r="W164" s="128"/>
      <c r="X164" s="128"/>
      <c r="Y164" s="128"/>
      <c r="Z164" s="128">
        <f t="shared" si="18"/>
        <v>0</v>
      </c>
      <c r="AA164" s="129"/>
      <c r="AB164" s="129"/>
      <c r="AC164" s="149">
        <f t="shared" ref="AC164:AC165" si="23">Z164+AB164-AA164</f>
        <v>0</v>
      </c>
      <c r="AD164" s="177"/>
      <c r="AH164" s="178"/>
    </row>
    <row r="165" spans="1:34" ht="15" customHeight="1">
      <c r="A165" s="114" t="s">
        <v>205</v>
      </c>
      <c r="B165" s="122" t="s">
        <v>383</v>
      </c>
      <c r="C165" s="127"/>
      <c r="D165" s="128"/>
      <c r="E165" s="128"/>
      <c r="F165" s="128"/>
      <c r="G165" s="128"/>
      <c r="H165" s="128"/>
      <c r="I165" s="128"/>
      <c r="J165" s="128"/>
      <c r="K165" s="128"/>
      <c r="L165" s="128"/>
      <c r="M165" s="128"/>
      <c r="N165" s="128"/>
      <c r="O165" s="128"/>
      <c r="P165" s="128"/>
      <c r="Q165" s="128"/>
      <c r="R165" s="128"/>
      <c r="S165" s="128"/>
      <c r="T165" s="128"/>
      <c r="U165" s="128"/>
      <c r="V165" s="128"/>
      <c r="W165" s="128"/>
      <c r="X165" s="128"/>
      <c r="Y165" s="128"/>
      <c r="Z165" s="128">
        <f t="shared" si="18"/>
        <v>0</v>
      </c>
      <c r="AA165" s="129">
        <f>SUMIF('调整分录-本期'!$C:$C,$A165,'调整分录-本期'!F:F)</f>
        <v>0</v>
      </c>
      <c r="AB165" s="129">
        <f>SUMIF('调整分录-本期'!$C:$C,$A165,'调整分录-本期'!G:G)</f>
        <v>0</v>
      </c>
      <c r="AC165" s="149">
        <f t="shared" si="23"/>
        <v>0</v>
      </c>
      <c r="AD165" s="177"/>
      <c r="AH165" s="178"/>
    </row>
    <row r="166" spans="1:34" ht="15" customHeight="1">
      <c r="A166" s="114" t="s">
        <v>205</v>
      </c>
      <c r="B166" s="131" t="s">
        <v>384</v>
      </c>
      <c r="C166" s="138"/>
      <c r="D166" s="139">
        <f>D161-D167</f>
        <v>16263577.540000049</v>
      </c>
      <c r="E166" s="139">
        <f>E161-E167</f>
        <v>0</v>
      </c>
      <c r="F166" s="139"/>
      <c r="G166" s="139"/>
      <c r="H166" s="139"/>
      <c r="I166" s="139"/>
      <c r="J166" s="139"/>
      <c r="K166" s="139"/>
      <c r="L166" s="139"/>
      <c r="M166" s="139"/>
      <c r="N166" s="139"/>
      <c r="O166" s="139"/>
      <c r="P166" s="139"/>
      <c r="Q166" s="139"/>
      <c r="R166" s="139"/>
      <c r="S166" s="139"/>
      <c r="T166" s="139"/>
      <c r="U166" s="139"/>
      <c r="V166" s="139"/>
      <c r="W166" s="139"/>
      <c r="X166" s="139"/>
      <c r="Y166" s="139"/>
      <c r="Z166" s="144">
        <f t="shared" si="18"/>
        <v>16263577.540000049</v>
      </c>
      <c r="AA166" s="139"/>
      <c r="AB166" s="139"/>
      <c r="AC166" s="140">
        <f>AC161-AC167</f>
        <v>16263577.540000049</v>
      </c>
      <c r="AD166" s="177"/>
      <c r="AH166" s="178"/>
    </row>
    <row r="167" spans="1:34" ht="15" customHeight="1">
      <c r="A167" s="114" t="s">
        <v>168</v>
      </c>
      <c r="B167" s="122" t="s">
        <v>386</v>
      </c>
      <c r="C167" s="127"/>
      <c r="D167" s="128"/>
      <c r="E167" s="128"/>
      <c r="F167" s="128"/>
      <c r="G167" s="128"/>
      <c r="H167" s="128"/>
      <c r="I167" s="128"/>
      <c r="J167" s="128"/>
      <c r="K167" s="128"/>
      <c r="L167" s="128"/>
      <c r="M167" s="128"/>
      <c r="N167" s="128"/>
      <c r="O167" s="128"/>
      <c r="P167" s="128"/>
      <c r="Q167" s="128"/>
      <c r="R167" s="128"/>
      <c r="S167" s="128"/>
      <c r="T167" s="128"/>
      <c r="U167" s="128"/>
      <c r="V167" s="128"/>
      <c r="W167" s="128"/>
      <c r="X167" s="128"/>
      <c r="Y167" s="128"/>
      <c r="Z167" s="128">
        <f t="shared" si="18"/>
        <v>0</v>
      </c>
      <c r="AA167" s="129">
        <f>SUMIF('调整分录-本期'!$C:$C,$A167,'调整分录-本期'!F:F)</f>
        <v>0</v>
      </c>
      <c r="AB167" s="129">
        <f>SUMIF('调整分录-本期'!$C:$C,$A167,'调整分录-本期'!G:G)</f>
        <v>0</v>
      </c>
      <c r="AC167" s="149">
        <f>Z167+AA167-AB167</f>
        <v>0</v>
      </c>
      <c r="AD167" s="177"/>
      <c r="AH167" s="178"/>
    </row>
    <row r="168" spans="1:34" ht="15" customHeight="1">
      <c r="A168" s="114" t="s">
        <v>169</v>
      </c>
      <c r="B168" s="151" t="s">
        <v>388</v>
      </c>
      <c r="C168" s="127"/>
      <c r="D168" s="128">
        <f>[1]科目余额表!$D$108</f>
        <v>20194490.260000002</v>
      </c>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f t="shared" si="18"/>
        <v>20194490.260000002</v>
      </c>
      <c r="AA168" s="129">
        <f>SUMIF('调整分录-本期'!$C:$C,$A168,'调整分录-本期'!F:F)</f>
        <v>0</v>
      </c>
      <c r="AB168" s="129">
        <f>SUMIF('调整分录-本期'!$C:$C,$A168,'调整分录-本期'!G:G)</f>
        <v>0</v>
      </c>
      <c r="AC168" s="149">
        <f>Z168+AB168-AA168</f>
        <v>20194490.260000002</v>
      </c>
      <c r="AD168" s="180">
        <f>AC168-'TB-上期'!AC120</f>
        <v>0</v>
      </c>
      <c r="AE168" s="117"/>
      <c r="AH168" s="178"/>
    </row>
    <row r="169" spans="1:34" ht="15" customHeight="1">
      <c r="A169" s="114" t="s">
        <v>170</v>
      </c>
      <c r="B169" s="151" t="s">
        <v>389</v>
      </c>
      <c r="C169" s="127"/>
      <c r="D169" s="128"/>
      <c r="E169" s="128"/>
      <c r="F169" s="128"/>
      <c r="G169" s="128"/>
      <c r="H169" s="128"/>
      <c r="I169" s="128"/>
      <c r="J169" s="128"/>
      <c r="K169" s="128"/>
      <c r="L169" s="128"/>
      <c r="M169" s="128"/>
      <c r="N169" s="128"/>
      <c r="O169" s="128"/>
      <c r="P169" s="128"/>
      <c r="Q169" s="128"/>
      <c r="R169" s="128"/>
      <c r="S169" s="128"/>
      <c r="T169" s="128"/>
      <c r="U169" s="128"/>
      <c r="V169" s="128"/>
      <c r="W169" s="128"/>
      <c r="X169" s="128"/>
      <c r="Y169" s="128"/>
      <c r="Z169" s="128">
        <f t="shared" si="18"/>
        <v>0</v>
      </c>
      <c r="AA169" s="129">
        <f>SUMIF('调整分录-本期'!$C:$C,$A169,'调整分录-本期'!F:F)</f>
        <v>0</v>
      </c>
      <c r="AB169" s="129">
        <f>SUMIF('调整分录-本期'!$C:$C,$A169,'调整分录-本期'!G:G)</f>
        <v>0</v>
      </c>
      <c r="AC169" s="149">
        <f>Z169+AB169-AA169</f>
        <v>0</v>
      </c>
      <c r="AD169" s="177"/>
      <c r="AE169" s="115"/>
      <c r="AH169" s="178"/>
    </row>
    <row r="170" spans="1:34" ht="15" customHeight="1">
      <c r="A170" s="114" t="s">
        <v>205</v>
      </c>
      <c r="B170" s="151"/>
      <c r="C170" s="127"/>
      <c r="D170" s="128"/>
      <c r="E170" s="128"/>
      <c r="F170" s="128"/>
      <c r="G170" s="128"/>
      <c r="H170" s="128"/>
      <c r="I170" s="128"/>
      <c r="J170" s="128"/>
      <c r="K170" s="128"/>
      <c r="L170" s="128"/>
      <c r="M170" s="128"/>
      <c r="N170" s="128"/>
      <c r="O170" s="128"/>
      <c r="P170" s="128"/>
      <c r="Q170" s="128"/>
      <c r="R170" s="128"/>
      <c r="S170" s="128"/>
      <c r="T170" s="128"/>
      <c r="U170" s="128"/>
      <c r="V170" s="128"/>
      <c r="W170" s="128"/>
      <c r="X170" s="128"/>
      <c r="Y170" s="128"/>
      <c r="Z170" s="128">
        <f t="shared" si="18"/>
        <v>0</v>
      </c>
      <c r="AA170" s="129">
        <f>SUMIF('调整分录-本期'!$C:$C,$A170,'调整分录-本期'!F:F)</f>
        <v>0</v>
      </c>
      <c r="AB170" s="129">
        <f>SUMIF('调整分录-本期'!$C:$C,$A170,'调整分录-本期'!G:G)</f>
        <v>0</v>
      </c>
      <c r="AC170" s="130"/>
      <c r="AD170" s="177"/>
      <c r="AH170" s="178"/>
    </row>
    <row r="171" spans="1:34" ht="15" customHeight="1">
      <c r="A171" s="114" t="s">
        <v>205</v>
      </c>
      <c r="B171" s="152" t="s">
        <v>390</v>
      </c>
      <c r="C171" s="138"/>
      <c r="D171" s="139">
        <f>D166+D168+D169</f>
        <v>36458067.800000049</v>
      </c>
      <c r="E171" s="139">
        <f>E166+E168+E169</f>
        <v>0</v>
      </c>
      <c r="F171" s="139"/>
      <c r="G171" s="139"/>
      <c r="H171" s="139"/>
      <c r="I171" s="139"/>
      <c r="J171" s="139"/>
      <c r="K171" s="139"/>
      <c r="L171" s="139"/>
      <c r="M171" s="139"/>
      <c r="N171" s="139"/>
      <c r="O171" s="139"/>
      <c r="P171" s="139"/>
      <c r="Q171" s="139"/>
      <c r="R171" s="139"/>
      <c r="S171" s="139"/>
      <c r="T171" s="139"/>
      <c r="U171" s="139"/>
      <c r="V171" s="139"/>
      <c r="W171" s="139"/>
      <c r="X171" s="139"/>
      <c r="Y171" s="139"/>
      <c r="Z171" s="132">
        <f>SUM(D171:Y171)</f>
        <v>36458067.800000049</v>
      </c>
      <c r="AA171" s="139"/>
      <c r="AB171" s="139"/>
      <c r="AC171" s="140">
        <f>AC166+AC168+AC169</f>
        <v>36458067.800000049</v>
      </c>
      <c r="AD171" s="177"/>
      <c r="AE171" s="115"/>
      <c r="AH171" s="178"/>
    </row>
    <row r="172" spans="1:34" ht="15" customHeight="1">
      <c r="A172" s="114" t="s">
        <v>171</v>
      </c>
      <c r="B172" s="151" t="s">
        <v>392</v>
      </c>
      <c r="C172" s="127"/>
      <c r="D172" s="128">
        <v>3215118.4800000004</v>
      </c>
      <c r="E172" s="128"/>
      <c r="F172" s="128"/>
      <c r="G172" s="128"/>
      <c r="H172" s="128"/>
      <c r="I172" s="128"/>
      <c r="J172" s="128"/>
      <c r="K172" s="128"/>
      <c r="L172" s="128"/>
      <c r="M172" s="128"/>
      <c r="N172" s="128"/>
      <c r="O172" s="128"/>
      <c r="P172" s="128"/>
      <c r="Q172" s="128"/>
      <c r="R172" s="128"/>
      <c r="S172" s="128"/>
      <c r="T172" s="128"/>
      <c r="U172" s="128"/>
      <c r="V172" s="128"/>
      <c r="W172" s="128"/>
      <c r="X172" s="128"/>
      <c r="Y172" s="128"/>
      <c r="Z172" s="128">
        <f t="shared" si="18"/>
        <v>3215118.4800000004</v>
      </c>
      <c r="AA172" s="129">
        <f>SUMIF('调整分录-本期'!$C:$C,$A172,'调整分录-本期'!F:F)</f>
        <v>0</v>
      </c>
      <c r="AB172" s="129">
        <f>SUMIF('调整分录-本期'!$C:$C,$A172,'调整分录-本期'!G:G)</f>
        <v>0</v>
      </c>
      <c r="AC172" s="130">
        <f>Z172+AA172-AB172</f>
        <v>3215118.4800000004</v>
      </c>
      <c r="AD172" s="177"/>
      <c r="AE172" s="115"/>
      <c r="AH172" s="178"/>
    </row>
    <row r="173" spans="1:34" ht="15" customHeight="1">
      <c r="A173" s="114" t="s">
        <v>172</v>
      </c>
      <c r="B173" s="151" t="s">
        <v>393</v>
      </c>
      <c r="C173" s="127"/>
      <c r="D173" s="128"/>
      <c r="E173" s="128"/>
      <c r="F173" s="128"/>
      <c r="G173" s="128"/>
      <c r="H173" s="128"/>
      <c r="I173" s="128"/>
      <c r="J173" s="128"/>
      <c r="K173" s="128"/>
      <c r="L173" s="128"/>
      <c r="M173" s="128"/>
      <c r="N173" s="128"/>
      <c r="O173" s="128"/>
      <c r="P173" s="128"/>
      <c r="Q173" s="128"/>
      <c r="R173" s="128"/>
      <c r="S173" s="128"/>
      <c r="T173" s="128"/>
      <c r="U173" s="128"/>
      <c r="V173" s="128"/>
      <c r="W173" s="128"/>
      <c r="X173" s="128"/>
      <c r="Y173" s="128"/>
      <c r="Z173" s="128">
        <f t="shared" si="18"/>
        <v>0</v>
      </c>
      <c r="AA173" s="129">
        <f>SUMIF('调整分录-本期'!$C:$C,$A173,'调整分录-本期'!F:F)</f>
        <v>0</v>
      </c>
      <c r="AB173" s="129">
        <f>SUMIF('调整分录-本期'!$C:$C,$A173,'调整分录-本期'!G:G)</f>
        <v>0</v>
      </c>
      <c r="AC173" s="130">
        <f t="shared" ref="AC173:AC178" si="24">Z173+AA173-AB173</f>
        <v>0</v>
      </c>
      <c r="AD173" s="177"/>
      <c r="AH173" s="178"/>
    </row>
    <row r="174" spans="1:34" ht="15" customHeight="1">
      <c r="A174" s="114" t="s">
        <v>173</v>
      </c>
      <c r="B174" s="151" t="s">
        <v>394</v>
      </c>
      <c r="C174" s="127"/>
      <c r="D174" s="128"/>
      <c r="E174" s="128"/>
      <c r="F174" s="128"/>
      <c r="G174" s="128"/>
      <c r="H174" s="128"/>
      <c r="I174" s="128"/>
      <c r="J174" s="128"/>
      <c r="K174" s="128"/>
      <c r="L174" s="128"/>
      <c r="M174" s="128"/>
      <c r="N174" s="128"/>
      <c r="O174" s="128"/>
      <c r="P174" s="128"/>
      <c r="Q174" s="128"/>
      <c r="R174" s="128"/>
      <c r="S174" s="128"/>
      <c r="T174" s="128"/>
      <c r="U174" s="128"/>
      <c r="V174" s="128"/>
      <c r="W174" s="128"/>
      <c r="X174" s="128"/>
      <c r="Y174" s="128"/>
      <c r="Z174" s="128">
        <f t="shared" ref="Z174:Z186" si="25">SUM(D174:Y174)</f>
        <v>0</v>
      </c>
      <c r="AA174" s="129">
        <f>SUMIF('调整分录-本期'!$C:$C,$A174,'调整分录-本期'!F:F)</f>
        <v>0</v>
      </c>
      <c r="AB174" s="129">
        <f>SUMIF('调整分录-本期'!$C:$C,$A174,'调整分录-本期'!G:G)</f>
        <v>0</v>
      </c>
      <c r="AC174" s="130">
        <f t="shared" si="24"/>
        <v>0</v>
      </c>
      <c r="AD174" s="177"/>
      <c r="AH174" s="178"/>
    </row>
    <row r="175" spans="1:34" ht="15" customHeight="1">
      <c r="A175" s="114" t="s">
        <v>174</v>
      </c>
      <c r="B175" s="151" t="s">
        <v>395</v>
      </c>
      <c r="C175" s="127"/>
      <c r="D175" s="128"/>
      <c r="E175" s="128"/>
      <c r="F175" s="128"/>
      <c r="G175" s="128"/>
      <c r="H175" s="128"/>
      <c r="I175" s="128"/>
      <c r="J175" s="128"/>
      <c r="K175" s="128"/>
      <c r="L175" s="128"/>
      <c r="M175" s="128"/>
      <c r="N175" s="128"/>
      <c r="O175" s="128"/>
      <c r="P175" s="128"/>
      <c r="Q175" s="128"/>
      <c r="R175" s="128"/>
      <c r="S175" s="128"/>
      <c r="T175" s="128"/>
      <c r="U175" s="128"/>
      <c r="V175" s="128"/>
      <c r="W175" s="128"/>
      <c r="X175" s="128"/>
      <c r="Y175" s="128"/>
      <c r="Z175" s="128">
        <f t="shared" si="25"/>
        <v>0</v>
      </c>
      <c r="AA175" s="129">
        <f>SUMIF('调整分录-本期'!$C:$C,$A175,'调整分录-本期'!F:F)</f>
        <v>0</v>
      </c>
      <c r="AB175" s="129">
        <f>SUMIF('调整分录-本期'!$C:$C,$A175,'调整分录-本期'!G:G)</f>
        <v>0</v>
      </c>
      <c r="AC175" s="130">
        <f t="shared" si="24"/>
        <v>0</v>
      </c>
      <c r="AD175" s="177"/>
      <c r="AH175" s="178"/>
    </row>
    <row r="176" spans="1:34" ht="15" customHeight="1">
      <c r="A176" s="114" t="s">
        <v>175</v>
      </c>
      <c r="B176" s="151" t="s">
        <v>396</v>
      </c>
      <c r="C176" s="127"/>
      <c r="D176" s="128"/>
      <c r="E176" s="128"/>
      <c r="F176" s="128"/>
      <c r="G176" s="128"/>
      <c r="H176" s="128"/>
      <c r="I176" s="128"/>
      <c r="J176" s="128"/>
      <c r="K176" s="128"/>
      <c r="L176" s="128"/>
      <c r="M176" s="128"/>
      <c r="N176" s="128"/>
      <c r="O176" s="128"/>
      <c r="P176" s="128"/>
      <c r="Q176" s="128"/>
      <c r="R176" s="128"/>
      <c r="S176" s="128"/>
      <c r="T176" s="128"/>
      <c r="U176" s="128"/>
      <c r="V176" s="128"/>
      <c r="W176" s="128"/>
      <c r="X176" s="128"/>
      <c r="Y176" s="128"/>
      <c r="Z176" s="128">
        <f t="shared" si="25"/>
        <v>0</v>
      </c>
      <c r="AA176" s="129">
        <f>SUMIF('调整分录-本期'!$C:$C,$A176,'调整分录-本期'!F:F)</f>
        <v>0</v>
      </c>
      <c r="AB176" s="129">
        <f>SUMIF('调整分录-本期'!$C:$C,$A176,'调整分录-本期'!G:G)</f>
        <v>0</v>
      </c>
      <c r="AC176" s="130">
        <f t="shared" si="24"/>
        <v>0</v>
      </c>
      <c r="AD176" s="177"/>
      <c r="AH176" s="178"/>
    </row>
    <row r="177" spans="1:34" ht="15" customHeight="1">
      <c r="A177" s="114" t="s">
        <v>176</v>
      </c>
      <c r="B177" s="151" t="s">
        <v>397</v>
      </c>
      <c r="C177" s="127"/>
      <c r="D177" s="128"/>
      <c r="E177" s="128"/>
      <c r="F177" s="128"/>
      <c r="G177" s="128"/>
      <c r="H177" s="128"/>
      <c r="I177" s="128"/>
      <c r="J177" s="128"/>
      <c r="K177" s="128"/>
      <c r="L177" s="128"/>
      <c r="M177" s="128"/>
      <c r="N177" s="128"/>
      <c r="O177" s="128"/>
      <c r="P177" s="128"/>
      <c r="Q177" s="128"/>
      <c r="R177" s="128"/>
      <c r="S177" s="128"/>
      <c r="T177" s="128"/>
      <c r="U177" s="128"/>
      <c r="V177" s="128"/>
      <c r="W177" s="128"/>
      <c r="X177" s="128"/>
      <c r="Y177" s="128"/>
      <c r="Z177" s="128">
        <f t="shared" si="25"/>
        <v>0</v>
      </c>
      <c r="AA177" s="129">
        <f>SUMIF('调整分录-本期'!$C:$C,$A177,'调整分录-本期'!F:F)</f>
        <v>0</v>
      </c>
      <c r="AB177" s="129">
        <f>SUMIF('调整分录-本期'!$C:$C,$A177,'调整分录-本期'!G:G)</f>
        <v>0</v>
      </c>
      <c r="AC177" s="130">
        <f t="shared" si="24"/>
        <v>0</v>
      </c>
      <c r="AD177" s="177"/>
      <c r="AH177" s="178"/>
    </row>
    <row r="178" spans="1:34" ht="15" customHeight="1">
      <c r="A178" s="114" t="s">
        <v>205</v>
      </c>
      <c r="B178" s="151"/>
      <c r="C178" s="127"/>
      <c r="D178" s="128"/>
      <c r="E178" s="128"/>
      <c r="F178" s="128"/>
      <c r="G178" s="128"/>
      <c r="H178" s="128"/>
      <c r="I178" s="128"/>
      <c r="J178" s="128"/>
      <c r="K178" s="128"/>
      <c r="L178" s="128"/>
      <c r="M178" s="128"/>
      <c r="N178" s="128"/>
      <c r="O178" s="128"/>
      <c r="P178" s="128"/>
      <c r="Q178" s="128"/>
      <c r="R178" s="128"/>
      <c r="S178" s="128"/>
      <c r="T178" s="128"/>
      <c r="U178" s="128"/>
      <c r="V178" s="128"/>
      <c r="W178" s="128"/>
      <c r="X178" s="128"/>
      <c r="Y178" s="128"/>
      <c r="Z178" s="128">
        <f t="shared" si="25"/>
        <v>0</v>
      </c>
      <c r="AA178" s="129">
        <f>SUMIF('调整分录-本期'!$C:$C,$A178,'调整分录-本期'!F:F)</f>
        <v>0</v>
      </c>
      <c r="AB178" s="129">
        <f>SUMIF('调整分录-本期'!$C:$C,$A178,'调整分录-本期'!G:G)</f>
        <v>0</v>
      </c>
      <c r="AC178" s="130">
        <f t="shared" si="24"/>
        <v>0</v>
      </c>
      <c r="AD178" s="177"/>
      <c r="AH178" s="178"/>
    </row>
    <row r="179" spans="1:34" ht="15" customHeight="1">
      <c r="A179" s="114" t="s">
        <v>205</v>
      </c>
      <c r="B179" s="152" t="s">
        <v>398</v>
      </c>
      <c r="C179" s="138"/>
      <c r="D179" s="139">
        <f>D171-SUM(D172:D178)</f>
        <v>33242949.320000049</v>
      </c>
      <c r="E179" s="139">
        <f>E171-SUM(E172:E178)</f>
        <v>0</v>
      </c>
      <c r="F179" s="139"/>
      <c r="G179" s="139"/>
      <c r="H179" s="139"/>
      <c r="I179" s="139"/>
      <c r="J179" s="139"/>
      <c r="K179" s="139"/>
      <c r="L179" s="139"/>
      <c r="M179" s="139"/>
      <c r="N179" s="139"/>
      <c r="O179" s="139"/>
      <c r="P179" s="139"/>
      <c r="Q179" s="139"/>
      <c r="R179" s="139"/>
      <c r="S179" s="139"/>
      <c r="T179" s="139"/>
      <c r="U179" s="139"/>
      <c r="V179" s="139"/>
      <c r="W179" s="139"/>
      <c r="X179" s="139"/>
      <c r="Y179" s="139"/>
      <c r="Z179" s="132">
        <f t="shared" si="25"/>
        <v>33242949.320000049</v>
      </c>
      <c r="AA179" s="139"/>
      <c r="AB179" s="139"/>
      <c r="AC179" s="140">
        <f>AC171-SUM(AC172:AC178)</f>
        <v>33242949.320000049</v>
      </c>
      <c r="AD179" s="177"/>
      <c r="AH179" s="178"/>
    </row>
    <row r="180" spans="1:34" ht="15" customHeight="1">
      <c r="A180" s="114" t="s">
        <v>177</v>
      </c>
      <c r="B180" s="151" t="s">
        <v>400</v>
      </c>
      <c r="C180" s="127"/>
      <c r="D180" s="128"/>
      <c r="E180" s="128"/>
      <c r="F180" s="128"/>
      <c r="G180" s="128"/>
      <c r="H180" s="128"/>
      <c r="I180" s="128"/>
      <c r="J180" s="128"/>
      <c r="K180" s="128"/>
      <c r="L180" s="128"/>
      <c r="M180" s="128"/>
      <c r="N180" s="128"/>
      <c r="O180" s="128"/>
      <c r="P180" s="128"/>
      <c r="Q180" s="128"/>
      <c r="R180" s="128"/>
      <c r="S180" s="128"/>
      <c r="T180" s="128"/>
      <c r="U180" s="128"/>
      <c r="V180" s="128"/>
      <c r="W180" s="128"/>
      <c r="X180" s="128"/>
      <c r="Y180" s="128"/>
      <c r="Z180" s="128">
        <f t="shared" si="25"/>
        <v>0</v>
      </c>
      <c r="AA180" s="129">
        <f>SUMIF('调整分录-本期'!$C:$C,$A180,'调整分录-本期'!F:F)</f>
        <v>0</v>
      </c>
      <c r="AB180" s="129">
        <f>SUMIF('调整分录-本期'!$C:$C,$A180,'调整分录-本期'!G:G)</f>
        <v>0</v>
      </c>
      <c r="AC180" s="130">
        <f t="shared" ref="AC180:AC186" si="26">Z180+AA180-AB180</f>
        <v>0</v>
      </c>
      <c r="AD180" s="177"/>
      <c r="AH180" s="178"/>
    </row>
    <row r="181" spans="1:34" ht="15" customHeight="1">
      <c r="A181" s="114" t="s">
        <v>178</v>
      </c>
      <c r="B181" s="151" t="s">
        <v>401</v>
      </c>
      <c r="C181" s="127"/>
      <c r="D181" s="128"/>
      <c r="E181" s="128"/>
      <c r="F181" s="128"/>
      <c r="G181" s="128"/>
      <c r="H181" s="128"/>
      <c r="I181" s="128"/>
      <c r="J181" s="128"/>
      <c r="K181" s="128"/>
      <c r="L181" s="128"/>
      <c r="M181" s="128"/>
      <c r="N181" s="128"/>
      <c r="O181" s="128"/>
      <c r="P181" s="128"/>
      <c r="Q181" s="128"/>
      <c r="R181" s="128"/>
      <c r="S181" s="128"/>
      <c r="T181" s="128"/>
      <c r="U181" s="128"/>
      <c r="V181" s="128"/>
      <c r="W181" s="128"/>
      <c r="X181" s="128"/>
      <c r="Y181" s="128"/>
      <c r="Z181" s="128">
        <f t="shared" si="25"/>
        <v>0</v>
      </c>
      <c r="AA181" s="129">
        <f>SUMIF('调整分录-本期'!$C:$C,$A181,'调整分录-本期'!F:F)</f>
        <v>0</v>
      </c>
      <c r="AB181" s="129">
        <f>SUMIF('调整分录-本期'!$C:$C,$A181,'调整分录-本期'!G:G)</f>
        <v>0</v>
      </c>
      <c r="AC181" s="130">
        <f t="shared" si="26"/>
        <v>0</v>
      </c>
      <c r="AD181" s="177"/>
      <c r="AH181" s="178"/>
    </row>
    <row r="182" spans="1:34" ht="15" customHeight="1">
      <c r="A182" s="114" t="s">
        <v>179</v>
      </c>
      <c r="B182" s="151" t="s">
        <v>402</v>
      </c>
      <c r="C182" s="127"/>
      <c r="D182" s="153">
        <v>28700000</v>
      </c>
      <c r="E182" s="153"/>
      <c r="F182" s="153"/>
      <c r="G182" s="153"/>
      <c r="H182" s="153"/>
      <c r="I182" s="153"/>
      <c r="J182" s="153"/>
      <c r="K182" s="153"/>
      <c r="L182" s="153"/>
      <c r="M182" s="153"/>
      <c r="N182" s="153"/>
      <c r="O182" s="153"/>
      <c r="P182" s="153"/>
      <c r="Q182" s="153"/>
      <c r="R182" s="153"/>
      <c r="S182" s="153"/>
      <c r="T182" s="153"/>
      <c r="U182" s="153"/>
      <c r="V182" s="153"/>
      <c r="W182" s="153"/>
      <c r="X182" s="153"/>
      <c r="Y182" s="153"/>
      <c r="Z182" s="153">
        <f t="shared" si="25"/>
        <v>28700000</v>
      </c>
      <c r="AA182" s="154">
        <f>SUMIF('调整分录-本期'!$C:$C,$A182,'调整分录-本期'!F:F)</f>
        <v>0</v>
      </c>
      <c r="AB182" s="154">
        <f>SUMIF('调整分录-本期'!$C:$C,$A182,'调整分录-本期'!G:G)</f>
        <v>0</v>
      </c>
      <c r="AC182" s="155">
        <f t="shared" si="26"/>
        <v>28700000</v>
      </c>
      <c r="AD182" s="177"/>
      <c r="AF182" s="174"/>
      <c r="AG182" s="174"/>
      <c r="AH182" s="179"/>
    </row>
    <row r="183" spans="1:34" ht="15" customHeight="1">
      <c r="A183" s="114" t="s">
        <v>180</v>
      </c>
      <c r="B183" s="151" t="s">
        <v>403</v>
      </c>
      <c r="C183" s="127"/>
      <c r="D183" s="128"/>
      <c r="E183" s="128"/>
      <c r="F183" s="128"/>
      <c r="G183" s="128"/>
      <c r="H183" s="128"/>
      <c r="I183" s="128"/>
      <c r="J183" s="128"/>
      <c r="K183" s="128"/>
      <c r="L183" s="128"/>
      <c r="M183" s="128"/>
      <c r="N183" s="128"/>
      <c r="O183" s="128"/>
      <c r="P183" s="128"/>
      <c r="Q183" s="128"/>
      <c r="R183" s="128"/>
      <c r="S183" s="128"/>
      <c r="T183" s="128"/>
      <c r="U183" s="128"/>
      <c r="V183" s="128"/>
      <c r="W183" s="128"/>
      <c r="X183" s="128"/>
      <c r="Y183" s="128"/>
      <c r="Z183" s="128">
        <f t="shared" si="25"/>
        <v>0</v>
      </c>
      <c r="AA183" s="129">
        <f>SUMIF('调整分录-本期'!$C:$C,$A183,'调整分录-本期'!F:F)</f>
        <v>0</v>
      </c>
      <c r="AB183" s="129">
        <f>SUMIF('调整分录-本期'!$C:$C,$A183,'调整分录-本期'!G:G)</f>
        <v>0</v>
      </c>
      <c r="AC183" s="130">
        <f t="shared" si="26"/>
        <v>0</v>
      </c>
      <c r="AD183" s="177"/>
      <c r="AH183" s="178"/>
    </row>
    <row r="184" spans="1:34" ht="15" customHeight="1">
      <c r="A184" s="114" t="s">
        <v>181</v>
      </c>
      <c r="B184" s="151" t="s">
        <v>404</v>
      </c>
      <c r="C184" s="127"/>
      <c r="D184" s="128"/>
      <c r="E184" s="128"/>
      <c r="F184" s="128"/>
      <c r="G184" s="128"/>
      <c r="H184" s="128"/>
      <c r="I184" s="128"/>
      <c r="J184" s="128"/>
      <c r="K184" s="128"/>
      <c r="L184" s="128"/>
      <c r="M184" s="128"/>
      <c r="N184" s="128"/>
      <c r="O184" s="128"/>
      <c r="P184" s="128"/>
      <c r="Q184" s="128"/>
      <c r="R184" s="128"/>
      <c r="S184" s="128"/>
      <c r="T184" s="128"/>
      <c r="U184" s="128"/>
      <c r="V184" s="128"/>
      <c r="W184" s="128"/>
      <c r="X184" s="128"/>
      <c r="Y184" s="128"/>
      <c r="Z184" s="128">
        <f t="shared" si="25"/>
        <v>0</v>
      </c>
      <c r="AA184" s="129">
        <f>SUMIF('调整分录-本期'!$C:$C,$A184,'调整分录-本期'!F:F)</f>
        <v>0</v>
      </c>
      <c r="AB184" s="129">
        <f>SUMIF('调整分录-本期'!$C:$C,$A184,'调整分录-本期'!G:G)</f>
        <v>0</v>
      </c>
      <c r="AC184" s="130">
        <f t="shared" si="26"/>
        <v>0</v>
      </c>
      <c r="AD184" s="177"/>
      <c r="AH184" s="178"/>
    </row>
    <row r="185" spans="1:34" ht="15" customHeight="1">
      <c r="A185" s="114" t="s">
        <v>182</v>
      </c>
      <c r="B185" s="151" t="s">
        <v>405</v>
      </c>
      <c r="C185" s="127"/>
      <c r="D185" s="128"/>
      <c r="E185" s="128"/>
      <c r="F185" s="128"/>
      <c r="G185" s="128"/>
      <c r="H185" s="128"/>
      <c r="I185" s="128"/>
      <c r="J185" s="128"/>
      <c r="K185" s="128"/>
      <c r="L185" s="128"/>
      <c r="M185" s="128"/>
      <c r="N185" s="128"/>
      <c r="O185" s="128"/>
      <c r="P185" s="128"/>
      <c r="Q185" s="128"/>
      <c r="R185" s="128"/>
      <c r="S185" s="128"/>
      <c r="T185" s="128"/>
      <c r="U185" s="128"/>
      <c r="V185" s="128"/>
      <c r="W185" s="128"/>
      <c r="X185" s="128"/>
      <c r="Y185" s="128"/>
      <c r="Z185" s="128">
        <f t="shared" si="25"/>
        <v>0</v>
      </c>
      <c r="AA185" s="129">
        <f>SUMIF('调整分录-本期'!$C:$C,$A185,'调整分录-本期'!F:F)</f>
        <v>0</v>
      </c>
      <c r="AB185" s="129">
        <f>SUMIF('调整分录-本期'!$C:$C,$A185,'调整分录-本期'!G:G)</f>
        <v>0</v>
      </c>
      <c r="AC185" s="130">
        <f t="shared" si="26"/>
        <v>0</v>
      </c>
      <c r="AD185" s="177"/>
      <c r="AH185" s="178"/>
    </row>
    <row r="186" spans="1:34" ht="15" customHeight="1">
      <c r="A186" s="114" t="s">
        <v>205</v>
      </c>
      <c r="B186" s="151"/>
      <c r="C186" s="127"/>
      <c r="D186" s="128"/>
      <c r="E186" s="128"/>
      <c r="F186" s="128"/>
      <c r="G186" s="128"/>
      <c r="H186" s="128"/>
      <c r="I186" s="128"/>
      <c r="J186" s="128"/>
      <c r="K186" s="128"/>
      <c r="L186" s="128"/>
      <c r="M186" s="128"/>
      <c r="N186" s="128"/>
      <c r="O186" s="128"/>
      <c r="P186" s="128"/>
      <c r="Q186" s="128"/>
      <c r="R186" s="128"/>
      <c r="S186" s="128"/>
      <c r="T186" s="128"/>
      <c r="U186" s="128"/>
      <c r="V186" s="128"/>
      <c r="W186" s="128"/>
      <c r="X186" s="128"/>
      <c r="Y186" s="128"/>
      <c r="Z186" s="128">
        <f t="shared" si="25"/>
        <v>0</v>
      </c>
      <c r="AA186" s="129">
        <f>SUMIF('调整分录-本期'!$C:$C,$A186,'调整分录-本期'!F:F)</f>
        <v>0</v>
      </c>
      <c r="AB186" s="129">
        <f>SUMIF('调整分录-本期'!$C:$C,$A186,'调整分录-本期'!G:G)</f>
        <v>0</v>
      </c>
      <c r="AC186" s="130">
        <f t="shared" si="26"/>
        <v>0</v>
      </c>
      <c r="AD186" s="177"/>
      <c r="AH186" s="178"/>
    </row>
    <row r="187" spans="1:34" ht="15" customHeight="1" thickBot="1">
      <c r="A187" s="114" t="s">
        <v>136</v>
      </c>
      <c r="B187" s="156" t="s">
        <v>406</v>
      </c>
      <c r="C187" s="157"/>
      <c r="D187" s="158">
        <f>D179-SUM(D180:D186)</f>
        <v>4542949.3200000487</v>
      </c>
      <c r="E187" s="158">
        <f>E179-SUM(E180:E186)</f>
        <v>0</v>
      </c>
      <c r="F187" s="158"/>
      <c r="G187" s="158"/>
      <c r="H187" s="158"/>
      <c r="I187" s="158"/>
      <c r="J187" s="158"/>
      <c r="K187" s="158"/>
      <c r="L187" s="158"/>
      <c r="M187" s="158"/>
      <c r="N187" s="158"/>
      <c r="O187" s="158"/>
      <c r="P187" s="158"/>
      <c r="Q187" s="158"/>
      <c r="R187" s="158"/>
      <c r="S187" s="158"/>
      <c r="T187" s="158"/>
      <c r="U187" s="158"/>
      <c r="V187" s="158"/>
      <c r="W187" s="158"/>
      <c r="X187" s="158"/>
      <c r="Y187" s="158"/>
      <c r="Z187" s="158">
        <f>Z179-SUM(Z180:Z186)</f>
        <v>4542949.3200000487</v>
      </c>
      <c r="AA187" s="158">
        <f>AA161+SUM(AA167:AA185)+SUMIF('调整分录-本期'!$C:$C,$A187,'调整分录-本期'!F:F)</f>
        <v>0</v>
      </c>
      <c r="AB187" s="158">
        <f>AB161+SUM(AB167:AB185)+SUMIF('调整分录-本期'!$C:$C,$A187,'调整分录-本期'!G:G)</f>
        <v>0</v>
      </c>
      <c r="AC187" s="159">
        <f>AC179-SUM(AC180:AC186)</f>
        <v>4542949.3200000487</v>
      </c>
      <c r="AD187" s="181"/>
    </row>
    <row r="188" spans="1:34">
      <c r="D188" s="160"/>
      <c r="E188" s="160"/>
      <c r="F188" s="160"/>
      <c r="G188" s="160"/>
      <c r="H188" s="160"/>
      <c r="I188" s="160"/>
      <c r="J188" s="160"/>
      <c r="K188" s="160"/>
      <c r="L188" s="160"/>
      <c r="M188" s="160"/>
      <c r="N188" s="160"/>
      <c r="O188" s="160"/>
      <c r="P188" s="160"/>
      <c r="Q188" s="160"/>
      <c r="R188" s="160"/>
      <c r="S188" s="160"/>
      <c r="T188" s="160"/>
      <c r="U188" s="160"/>
      <c r="V188" s="160"/>
      <c r="W188" s="160"/>
      <c r="X188" s="160"/>
      <c r="Y188" s="160"/>
      <c r="Z188" s="160"/>
      <c r="AA188" s="160"/>
      <c r="AB188" s="160"/>
      <c r="AC188" s="160"/>
    </row>
    <row r="189" spans="1:34">
      <c r="D189" s="161">
        <f t="shared" ref="D189:E189" si="27">D69-D124</f>
        <v>0</v>
      </c>
      <c r="E189" s="161">
        <f t="shared" si="27"/>
        <v>0</v>
      </c>
      <c r="F189" s="161"/>
      <c r="G189" s="161"/>
      <c r="H189" s="161"/>
      <c r="I189" s="161"/>
      <c r="J189" s="161"/>
      <c r="K189" s="161"/>
      <c r="L189" s="161"/>
      <c r="M189" s="161"/>
      <c r="N189" s="161"/>
      <c r="O189" s="161"/>
      <c r="P189" s="161"/>
      <c r="Q189" s="161"/>
      <c r="R189" s="161"/>
      <c r="S189" s="161"/>
      <c r="T189" s="161"/>
      <c r="U189" s="161"/>
      <c r="V189" s="161"/>
      <c r="W189" s="161"/>
      <c r="X189" s="161"/>
      <c r="Y189" s="161"/>
      <c r="Z189" s="161">
        <f>Z69-Z124</f>
        <v>0</v>
      </c>
      <c r="AA189" s="161"/>
      <c r="AB189" s="161"/>
      <c r="AC189" s="161">
        <f>AC69-AC124</f>
        <v>0</v>
      </c>
    </row>
    <row r="190" spans="1:34">
      <c r="D190" s="161">
        <f t="shared" ref="D190:E190" si="28">D187-D120</f>
        <v>4.8428773880004883E-8</v>
      </c>
      <c r="E190" s="161">
        <f t="shared" si="28"/>
        <v>0</v>
      </c>
      <c r="F190" s="161"/>
      <c r="G190" s="161"/>
      <c r="H190" s="161"/>
      <c r="I190" s="161"/>
      <c r="J190" s="161"/>
      <c r="K190" s="161"/>
      <c r="L190" s="161"/>
      <c r="M190" s="161"/>
      <c r="N190" s="161"/>
      <c r="O190" s="161"/>
      <c r="P190" s="161"/>
      <c r="Q190" s="161"/>
      <c r="R190" s="161"/>
      <c r="S190" s="161"/>
      <c r="T190" s="161"/>
      <c r="U190" s="161"/>
      <c r="V190" s="161"/>
      <c r="W190" s="161"/>
      <c r="X190" s="161"/>
      <c r="Y190" s="161"/>
      <c r="Z190" s="161">
        <f>Z187-Z120</f>
        <v>4.8428773880004883E-8</v>
      </c>
      <c r="AA190" s="161"/>
      <c r="AB190" s="161"/>
      <c r="AC190" s="161">
        <f>AC187-AC120</f>
        <v>4.8428773880004883E-8</v>
      </c>
    </row>
  </sheetData>
  <autoFilter ref="A5:AH187" xr:uid="{D0467BDA-FA11-462D-B51F-20A325BAAA1B}"/>
  <mergeCells count="5">
    <mergeCell ref="B4:B5"/>
    <mergeCell ref="C4:C5"/>
    <mergeCell ref="Z4:Z5"/>
    <mergeCell ref="AA4:AB4"/>
    <mergeCell ref="AC4:AC5"/>
  </mergeCells>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53A3A-E051-4993-AF66-655491E3B53B}">
  <sheetPr>
    <pageSetUpPr fitToPage="1"/>
  </sheetPr>
  <dimension ref="A1:J64"/>
  <sheetViews>
    <sheetView view="pageBreakPreview" topLeftCell="A41" zoomScaleNormal="100" zoomScaleSheetLayoutView="100" workbookViewId="0">
      <selection activeCell="C53" sqref="C53"/>
    </sheetView>
  </sheetViews>
  <sheetFormatPr defaultColWidth="9.125" defaultRowHeight="15.75"/>
  <cols>
    <col min="1" max="1" width="50.625" style="3" customWidth="1"/>
    <col min="2" max="2" width="11.25" style="25" hidden="1" customWidth="1"/>
    <col min="3" max="4" width="20.625" style="25" customWidth="1"/>
    <col min="5" max="5" width="16.125" style="4" bestFit="1" customWidth="1"/>
    <col min="6" max="6" width="15.375" style="3" customWidth="1"/>
    <col min="7" max="8" width="9.125" style="3"/>
    <col min="9" max="9" width="13.875" style="3" customWidth="1"/>
    <col min="10" max="10" width="13.75" style="4" customWidth="1"/>
    <col min="11" max="16384" width="9.125" style="3"/>
  </cols>
  <sheetData>
    <row r="1" spans="1:10" ht="30" customHeight="1">
      <c r="A1" s="708" t="s">
        <v>1026</v>
      </c>
      <c r="B1" s="708"/>
      <c r="C1" s="708"/>
      <c r="D1" s="708"/>
    </row>
    <row r="2" spans="1:10" ht="18" customHeight="1">
      <c r="A2" s="709">
        <f>资产负债表!A2</f>
        <v>44926</v>
      </c>
      <c r="B2" s="709"/>
      <c r="C2" s="709"/>
      <c r="D2" s="709"/>
    </row>
    <row r="3" spans="1:10" s="6" customFormat="1" ht="18" customHeight="1" thickBot="1">
      <c r="A3" s="586" t="str">
        <f>资产负债表!A3</f>
        <v>编制单位：</v>
      </c>
      <c r="B3" s="659"/>
      <c r="C3" s="659"/>
      <c r="D3" s="32" t="s">
        <v>807</v>
      </c>
      <c r="E3" s="7"/>
      <c r="J3" s="7"/>
    </row>
    <row r="4" spans="1:10" s="9" customFormat="1" ht="18" customHeight="1">
      <c r="A4" s="590" t="s">
        <v>8</v>
      </c>
      <c r="B4" s="61" t="s">
        <v>9</v>
      </c>
      <c r="C4" s="591" t="s">
        <v>1</v>
      </c>
      <c r="D4" s="592" t="s">
        <v>2</v>
      </c>
      <c r="E4" s="8"/>
      <c r="J4" s="8"/>
    </row>
    <row r="5" spans="1:10" s="13" customFormat="1" ht="18" customHeight="1">
      <c r="A5" s="593" t="s">
        <v>922</v>
      </c>
      <c r="B5" s="10"/>
      <c r="C5" s="10"/>
      <c r="D5" s="11"/>
      <c r="E5" s="12"/>
      <c r="J5" s="12"/>
    </row>
    <row r="6" spans="1:10" s="13" customFormat="1" ht="18" customHeight="1">
      <c r="A6" s="26" t="s">
        <v>923</v>
      </c>
      <c r="B6" s="10"/>
      <c r="C6" s="14">
        <f>'TB-本期'!AC71</f>
        <v>0</v>
      </c>
      <c r="D6" s="15">
        <f>'TB-上期'!AC71</f>
        <v>0</v>
      </c>
      <c r="E6" s="12"/>
      <c r="F6" s="12"/>
      <c r="J6" s="12"/>
    </row>
    <row r="7" spans="1:10" s="13" customFormat="1" ht="18" hidden="1" customHeight="1">
      <c r="A7" s="26" t="s">
        <v>924</v>
      </c>
      <c r="B7" s="10"/>
      <c r="C7" s="14">
        <f>'TB-本期'!AC72</f>
        <v>0</v>
      </c>
      <c r="D7" s="15">
        <f>'TB-上期'!AC72</f>
        <v>0</v>
      </c>
      <c r="E7" s="12"/>
      <c r="F7" s="12"/>
      <c r="J7" s="12"/>
    </row>
    <row r="8" spans="1:10" s="13" customFormat="1" ht="18" hidden="1" customHeight="1">
      <c r="A8" s="26" t="s">
        <v>925</v>
      </c>
      <c r="B8" s="10"/>
      <c r="C8" s="14">
        <f>'TB-本期'!AC73</f>
        <v>0</v>
      </c>
      <c r="D8" s="15">
        <f>'TB-上期'!AC73</f>
        <v>0</v>
      </c>
      <c r="E8" s="12"/>
      <c r="F8" s="12"/>
      <c r="J8" s="12"/>
    </row>
    <row r="9" spans="1:10" s="13" customFormat="1" ht="18" customHeight="1">
      <c r="A9" s="26" t="s">
        <v>926</v>
      </c>
      <c r="B9" s="10"/>
      <c r="C9" s="14">
        <f>'TB-本期'!AC74</f>
        <v>0</v>
      </c>
      <c r="D9" s="15">
        <f>'TB-上期'!AC74</f>
        <v>0</v>
      </c>
      <c r="E9" s="12"/>
      <c r="F9" s="12"/>
      <c r="J9" s="12"/>
    </row>
    <row r="10" spans="1:10" s="13" customFormat="1" ht="18" customHeight="1">
      <c r="A10" s="26" t="s">
        <v>927</v>
      </c>
      <c r="B10" s="10"/>
      <c r="C10" s="14">
        <f>'TB-本期'!AC75</f>
        <v>0</v>
      </c>
      <c r="D10" s="15">
        <f>'TB-上期'!AC75</f>
        <v>0</v>
      </c>
      <c r="E10" s="12"/>
      <c r="F10" s="12"/>
      <c r="J10" s="12"/>
    </row>
    <row r="11" spans="1:10" s="13" customFormat="1" ht="18" customHeight="1">
      <c r="A11" s="26" t="s">
        <v>928</v>
      </c>
      <c r="B11" s="10"/>
      <c r="C11" s="14">
        <f>'TB-本期'!AC76</f>
        <v>0</v>
      </c>
      <c r="D11" s="15">
        <f>'TB-上期'!AC76</f>
        <v>0</v>
      </c>
      <c r="E11" s="12"/>
      <c r="F11" s="12"/>
      <c r="J11" s="12"/>
    </row>
    <row r="12" spans="1:10" s="13" customFormat="1" ht="18" customHeight="1">
      <c r="A12" s="26" t="s">
        <v>929</v>
      </c>
      <c r="B12" s="10"/>
      <c r="C12" s="14">
        <f>'TB-本期'!AC77</f>
        <v>3213620.9</v>
      </c>
      <c r="D12" s="15">
        <f>'TB-上期'!AC77</f>
        <v>-100344.15999999999</v>
      </c>
      <c r="E12" s="12"/>
      <c r="F12" s="12"/>
      <c r="J12" s="12"/>
    </row>
    <row r="13" spans="1:10" s="13" customFormat="1" ht="18" customHeight="1">
      <c r="A13" s="26" t="s">
        <v>930</v>
      </c>
      <c r="B13" s="10"/>
      <c r="C13" s="14">
        <f>'TB-本期'!AC78</f>
        <v>0</v>
      </c>
      <c r="D13" s="15">
        <f>'TB-上期'!AC78</f>
        <v>0</v>
      </c>
      <c r="E13" s="12"/>
      <c r="F13" s="12"/>
      <c r="J13" s="12"/>
    </row>
    <row r="14" spans="1:10" s="13" customFormat="1" ht="18" customHeight="1">
      <c r="A14" s="26" t="s">
        <v>931</v>
      </c>
      <c r="B14" s="10"/>
      <c r="C14" s="14">
        <f>'TB-本期'!AC79</f>
        <v>0</v>
      </c>
      <c r="D14" s="15">
        <f>'TB-上期'!AC79</f>
        <v>0</v>
      </c>
      <c r="E14" s="12"/>
      <c r="F14" s="12"/>
      <c r="J14" s="12"/>
    </row>
    <row r="15" spans="1:10" s="13" customFormat="1" ht="18" hidden="1" customHeight="1">
      <c r="A15" s="26" t="s">
        <v>932</v>
      </c>
      <c r="B15" s="10"/>
      <c r="C15" s="14">
        <f>'TB-本期'!AC80</f>
        <v>0</v>
      </c>
      <c r="D15" s="15">
        <f>'TB-上期'!AC80</f>
        <v>0</v>
      </c>
      <c r="E15" s="12"/>
      <c r="F15" s="12"/>
      <c r="J15" s="12"/>
    </row>
    <row r="16" spans="1:10" s="13" customFormat="1" ht="18" hidden="1" customHeight="1">
      <c r="A16" s="26" t="s">
        <v>933</v>
      </c>
      <c r="B16" s="10"/>
      <c r="C16" s="14">
        <f>'TB-本期'!AC81</f>
        <v>0</v>
      </c>
      <c r="D16" s="15">
        <f>'TB-上期'!AC81</f>
        <v>0</v>
      </c>
      <c r="E16" s="12"/>
      <c r="F16" s="12"/>
      <c r="J16" s="12"/>
    </row>
    <row r="17" spans="1:10" s="13" customFormat="1" ht="18" hidden="1" customHeight="1">
      <c r="A17" s="26" t="s">
        <v>934</v>
      </c>
      <c r="B17" s="10"/>
      <c r="C17" s="14">
        <f>'TB-本期'!AC82</f>
        <v>0</v>
      </c>
      <c r="D17" s="15">
        <f>'TB-上期'!AC82</f>
        <v>0</v>
      </c>
      <c r="E17" s="12"/>
      <c r="F17" s="12"/>
      <c r="J17" s="12"/>
    </row>
    <row r="18" spans="1:10" s="13" customFormat="1" ht="18" hidden="1" customHeight="1">
      <c r="A18" s="26" t="s">
        <v>935</v>
      </c>
      <c r="B18" s="10"/>
      <c r="C18" s="14">
        <f>'TB-本期'!AC83</f>
        <v>0</v>
      </c>
      <c r="D18" s="15">
        <f>'TB-上期'!AC83</f>
        <v>0</v>
      </c>
      <c r="E18" s="12"/>
      <c r="F18" s="12"/>
      <c r="J18" s="12"/>
    </row>
    <row r="19" spans="1:10" s="13" customFormat="1" ht="18" customHeight="1">
      <c r="A19" s="26" t="s">
        <v>936</v>
      </c>
      <c r="B19" s="10"/>
      <c r="C19" s="14">
        <f>'TB-本期'!AC84</f>
        <v>2815347.85</v>
      </c>
      <c r="D19" s="15">
        <f>'TB-上期'!AC84</f>
        <v>3587916.64</v>
      </c>
      <c r="E19" s="12"/>
      <c r="F19" s="12"/>
      <c r="J19" s="12"/>
    </row>
    <row r="20" spans="1:10" s="13" customFormat="1" ht="18" customHeight="1">
      <c r="A20" s="26" t="s">
        <v>937</v>
      </c>
      <c r="B20" s="10"/>
      <c r="C20" s="14">
        <f>'TB-本期'!AC85</f>
        <v>277376.33</v>
      </c>
      <c r="D20" s="15">
        <f>'TB-上期'!AC85</f>
        <v>1217565.3</v>
      </c>
      <c r="E20" s="12"/>
      <c r="F20" s="12"/>
      <c r="J20" s="12"/>
    </row>
    <row r="21" spans="1:10" s="13" customFormat="1" ht="18" customHeight="1">
      <c r="A21" s="26" t="s">
        <v>938</v>
      </c>
      <c r="B21" s="10"/>
      <c r="C21" s="14">
        <f>'TB-本期'!AC86</f>
        <v>2780574.3</v>
      </c>
      <c r="D21" s="15">
        <f>'TB-上期'!AC86</f>
        <v>10632697.810000001</v>
      </c>
      <c r="E21" s="12"/>
      <c r="F21" s="12"/>
      <c r="J21" s="12"/>
    </row>
    <row r="22" spans="1:10" s="13" customFormat="1" ht="18" customHeight="1">
      <c r="A22" s="26" t="s">
        <v>1030</v>
      </c>
      <c r="B22" s="10"/>
      <c r="C22" s="14">
        <f>'TB-本期'!AC87</f>
        <v>0</v>
      </c>
      <c r="D22" s="15">
        <f>'TB-上期'!AC87</f>
        <v>0</v>
      </c>
      <c r="E22" s="12"/>
      <c r="F22" s="12"/>
      <c r="J22" s="12"/>
    </row>
    <row r="23" spans="1:10" s="13" customFormat="1" ht="18" customHeight="1">
      <c r="A23" s="26" t="s">
        <v>1031</v>
      </c>
      <c r="B23" s="10"/>
      <c r="C23" s="14">
        <f>'TB-本期'!AC88</f>
        <v>0</v>
      </c>
      <c r="D23" s="15">
        <f>'TB-上期'!AC88</f>
        <v>0</v>
      </c>
      <c r="E23" s="12"/>
      <c r="F23" s="12"/>
      <c r="J23" s="12"/>
    </row>
    <row r="24" spans="1:10" s="13" customFormat="1" ht="18" customHeight="1">
      <c r="A24" s="26" t="s">
        <v>939</v>
      </c>
      <c r="B24" s="10"/>
      <c r="C24" s="14">
        <f>'TB-本期'!AC89</f>
        <v>0</v>
      </c>
      <c r="D24" s="15">
        <f>'TB-上期'!AC89</f>
        <v>0</v>
      </c>
      <c r="E24" s="12"/>
      <c r="F24" s="12"/>
      <c r="J24" s="12"/>
    </row>
    <row r="25" spans="1:10" s="13" customFormat="1" ht="18" customHeight="1">
      <c r="A25" s="26" t="s">
        <v>940</v>
      </c>
      <c r="B25" s="10"/>
      <c r="C25" s="14">
        <f>'TB-本期'!AC90</f>
        <v>0</v>
      </c>
      <c r="D25" s="15">
        <f>'TB-上期'!AC90</f>
        <v>0</v>
      </c>
      <c r="E25" s="12"/>
      <c r="F25" s="12"/>
      <c r="J25" s="12"/>
    </row>
    <row r="26" spans="1:10" s="13" customFormat="1" ht="18" customHeight="1">
      <c r="A26" s="26" t="s">
        <v>941</v>
      </c>
      <c r="B26" s="10"/>
      <c r="C26" s="14">
        <f>'TB-本期'!AC91</f>
        <v>0</v>
      </c>
      <c r="D26" s="15">
        <f>'TB-上期'!AC91</f>
        <v>0</v>
      </c>
      <c r="E26" s="12"/>
      <c r="F26" s="12"/>
      <c r="J26" s="12"/>
    </row>
    <row r="27" spans="1:10" s="13" customFormat="1" ht="18" customHeight="1">
      <c r="A27" s="594" t="s">
        <v>942</v>
      </c>
      <c r="B27" s="10"/>
      <c r="C27" s="17">
        <f>IF(SUM(C6:C26)&lt;&gt;0,SUM(C6:C26),"")</f>
        <v>9086919.379999999</v>
      </c>
      <c r="D27" s="18">
        <f>IF(SUM(D6:D26)&lt;&gt;0,SUM(D6:D26),"")</f>
        <v>15337835.59</v>
      </c>
      <c r="E27" s="12"/>
      <c r="F27" s="12"/>
      <c r="J27" s="12"/>
    </row>
    <row r="28" spans="1:10" s="13" customFormat="1" ht="18" customHeight="1">
      <c r="A28" s="593" t="s">
        <v>943</v>
      </c>
      <c r="B28" s="10"/>
      <c r="C28" s="14"/>
      <c r="D28" s="15"/>
      <c r="E28" s="12"/>
      <c r="F28" s="12"/>
      <c r="J28" s="12"/>
    </row>
    <row r="29" spans="1:10" s="13" customFormat="1" ht="18" hidden="1" customHeight="1">
      <c r="A29" s="26" t="s">
        <v>12</v>
      </c>
      <c r="B29" s="10"/>
      <c r="C29" s="14">
        <f>'TB-本期'!AC95</f>
        <v>0</v>
      </c>
      <c r="D29" s="15">
        <f>'TB-上期'!AC95</f>
        <v>0</v>
      </c>
      <c r="E29" s="12"/>
      <c r="F29" s="12"/>
      <c r="J29" s="12"/>
    </row>
    <row r="30" spans="1:10" s="13" customFormat="1" ht="18" customHeight="1">
      <c r="A30" s="26" t="s">
        <v>944</v>
      </c>
      <c r="B30" s="10"/>
      <c r="C30" s="14">
        <f>'TB-本期'!AC96</f>
        <v>0</v>
      </c>
      <c r="D30" s="15">
        <f>'TB-上期'!AC96</f>
        <v>0</v>
      </c>
      <c r="E30" s="12"/>
      <c r="F30" s="12"/>
      <c r="J30" s="12"/>
    </row>
    <row r="31" spans="1:10" s="13" customFormat="1" ht="18" customHeight="1">
      <c r="A31" s="26" t="s">
        <v>945</v>
      </c>
      <c r="B31" s="10"/>
      <c r="C31" s="14">
        <f>'TB-本期'!AC97</f>
        <v>0</v>
      </c>
      <c r="D31" s="15">
        <f>'TB-上期'!AC97</f>
        <v>0</v>
      </c>
      <c r="E31" s="12"/>
      <c r="F31" s="12"/>
      <c r="J31" s="12"/>
    </row>
    <row r="32" spans="1:10" s="13" customFormat="1" ht="18" customHeight="1">
      <c r="A32" s="26" t="s">
        <v>946</v>
      </c>
      <c r="B32" s="10"/>
      <c r="C32" s="14">
        <f>'TB-本期'!AC98</f>
        <v>0</v>
      </c>
      <c r="D32" s="15">
        <f>'TB-上期'!AC98</f>
        <v>0</v>
      </c>
      <c r="E32" s="12"/>
      <c r="F32" s="12"/>
      <c r="J32" s="12"/>
    </row>
    <row r="33" spans="1:10" s="13" customFormat="1" ht="18" customHeight="1">
      <c r="A33" s="26" t="s">
        <v>947</v>
      </c>
      <c r="B33" s="10"/>
      <c r="C33" s="14">
        <f>'TB-本期'!AC99</f>
        <v>0</v>
      </c>
      <c r="D33" s="15">
        <f>'TB-上期'!AC99</f>
        <v>0</v>
      </c>
      <c r="E33" s="12"/>
      <c r="F33" s="12"/>
      <c r="J33" s="12"/>
    </row>
    <row r="34" spans="1:10" s="13" customFormat="1" ht="18" customHeight="1">
      <c r="A34" s="26" t="s">
        <v>724</v>
      </c>
      <c r="B34" s="10"/>
      <c r="C34" s="14">
        <f>'TB-本期'!AC100</f>
        <v>0</v>
      </c>
      <c r="D34" s="15">
        <f>'TB-上期'!AC100</f>
        <v>0</v>
      </c>
      <c r="E34" s="12"/>
      <c r="F34" s="12"/>
      <c r="J34" s="12"/>
    </row>
    <row r="35" spans="1:10" s="13" customFormat="1" ht="18" customHeight="1">
      <c r="A35" s="26" t="s">
        <v>948</v>
      </c>
      <c r="B35" s="10"/>
      <c r="C35" s="14">
        <f>'TB-本期'!AC101</f>
        <v>0</v>
      </c>
      <c r="D35" s="15">
        <f>'TB-上期'!AC101</f>
        <v>0</v>
      </c>
      <c r="E35" s="12"/>
      <c r="F35" s="12"/>
      <c r="J35" s="12"/>
    </row>
    <row r="36" spans="1:10" s="13" customFormat="1" ht="18" customHeight="1">
      <c r="A36" s="26" t="s">
        <v>949</v>
      </c>
      <c r="B36" s="10"/>
      <c r="C36" s="14">
        <f>'TB-本期'!AC102</f>
        <v>0</v>
      </c>
      <c r="D36" s="15">
        <f>'TB-上期'!AC102</f>
        <v>0</v>
      </c>
      <c r="E36" s="12"/>
      <c r="F36" s="12"/>
      <c r="J36" s="12"/>
    </row>
    <row r="37" spans="1:10" s="13" customFormat="1" ht="18" customHeight="1">
      <c r="A37" s="26" t="s">
        <v>950</v>
      </c>
      <c r="B37" s="10"/>
      <c r="C37" s="14">
        <f>'TB-本期'!AC103</f>
        <v>0</v>
      </c>
      <c r="D37" s="15">
        <f>'TB-上期'!AC103</f>
        <v>0</v>
      </c>
      <c r="E37" s="12"/>
      <c r="F37" s="12"/>
      <c r="J37" s="12"/>
    </row>
    <row r="38" spans="1:10" s="13" customFormat="1" ht="18" customHeight="1">
      <c r="A38" s="26" t="s">
        <v>951</v>
      </c>
      <c r="B38" s="10"/>
      <c r="C38" s="14">
        <f>'TB-本期'!AC104</f>
        <v>0</v>
      </c>
      <c r="D38" s="15">
        <f>'TB-上期'!AC104</f>
        <v>0</v>
      </c>
      <c r="E38" s="12"/>
      <c r="F38" s="12"/>
      <c r="J38" s="12"/>
    </row>
    <row r="39" spans="1:10" s="13" customFormat="1" ht="18" customHeight="1">
      <c r="A39" s="26" t="s">
        <v>952</v>
      </c>
      <c r="B39" s="10"/>
      <c r="C39" s="14">
        <f>'TB-本期'!AC105</f>
        <v>0</v>
      </c>
      <c r="D39" s="15">
        <f>'TB-上期'!AC105</f>
        <v>0</v>
      </c>
      <c r="E39" s="12"/>
      <c r="F39" s="12"/>
      <c r="J39" s="12"/>
    </row>
    <row r="40" spans="1:10" s="13" customFormat="1" ht="18" customHeight="1">
      <c r="A40" s="594" t="s">
        <v>953</v>
      </c>
      <c r="B40" s="10"/>
      <c r="C40" s="17" t="str">
        <f>IF((SUM(C29:C39)-C33-C32)&lt;&gt;0,(SUM(C29:C39)-C32-C33),"")</f>
        <v/>
      </c>
      <c r="D40" s="18" t="str">
        <f>IF((SUM(D29:D39)-D33-D32)&lt;&gt;0,(SUM(D29:D39)-D32-D33),"")</f>
        <v/>
      </c>
      <c r="E40" s="12"/>
      <c r="F40" s="12"/>
      <c r="J40" s="12"/>
    </row>
    <row r="41" spans="1:10" s="13" customFormat="1" ht="18" customHeight="1">
      <c r="A41" s="594" t="s">
        <v>954</v>
      </c>
      <c r="B41" s="10"/>
      <c r="C41" s="17">
        <f>IF(SUM(C40,C27)&lt;&gt;0,SUM(C40,C27),"")</f>
        <v>9086919.379999999</v>
      </c>
      <c r="D41" s="18">
        <f>IF(SUM(D40,D27)&lt;&gt;0,SUM(D40,D27),"")</f>
        <v>15337835.59</v>
      </c>
      <c r="E41" s="12"/>
      <c r="F41" s="12"/>
      <c r="J41" s="12"/>
    </row>
    <row r="42" spans="1:10" s="13" customFormat="1" ht="18" customHeight="1">
      <c r="A42" s="593" t="s">
        <v>955</v>
      </c>
      <c r="B42" s="10"/>
      <c r="C42" s="14"/>
      <c r="D42" s="15"/>
      <c r="E42" s="12"/>
      <c r="F42" s="12"/>
      <c r="J42" s="12"/>
    </row>
    <row r="43" spans="1:10" s="13" customFormat="1" ht="18" customHeight="1">
      <c r="A43" s="26" t="s">
        <v>956</v>
      </c>
      <c r="B43" s="10"/>
      <c r="C43" s="14">
        <f>'TB-本期'!AC110</f>
        <v>0</v>
      </c>
      <c r="D43" s="15">
        <f>'TB-上期'!AC110</f>
        <v>0</v>
      </c>
      <c r="E43" s="12"/>
      <c r="F43" s="12"/>
      <c r="J43" s="12"/>
    </row>
    <row r="44" spans="1:10" s="13" customFormat="1" ht="18" customHeight="1">
      <c r="A44" s="26" t="s">
        <v>957</v>
      </c>
      <c r="B44" s="10"/>
      <c r="C44" s="14">
        <f>'TB-本期'!AC111</f>
        <v>0</v>
      </c>
      <c r="D44" s="15">
        <f>'TB-上期'!AC111</f>
        <v>0</v>
      </c>
      <c r="E44" s="12"/>
      <c r="F44" s="12"/>
      <c r="J44" s="12"/>
    </row>
    <row r="45" spans="1:10" s="13" customFormat="1" ht="18" customHeight="1">
      <c r="A45" s="26" t="s">
        <v>946</v>
      </c>
      <c r="B45" s="10"/>
      <c r="C45" s="14">
        <f>'TB-本期'!AC112</f>
        <v>0</v>
      </c>
      <c r="D45" s="15">
        <f>'TB-上期'!AC112</f>
        <v>0</v>
      </c>
      <c r="E45" s="12"/>
      <c r="F45" s="12"/>
      <c r="J45" s="12"/>
    </row>
    <row r="46" spans="1:10" s="13" customFormat="1" ht="18" customHeight="1">
      <c r="A46" s="26" t="s">
        <v>958</v>
      </c>
      <c r="B46" s="10"/>
      <c r="C46" s="14">
        <f>'TB-本期'!AC113</f>
        <v>0</v>
      </c>
      <c r="D46" s="15">
        <f>'TB-上期'!AC113</f>
        <v>0</v>
      </c>
      <c r="E46" s="12"/>
      <c r="F46" s="12"/>
      <c r="J46" s="12"/>
    </row>
    <row r="47" spans="1:10" s="13" customFormat="1" ht="18" customHeight="1">
      <c r="A47" s="26" t="s">
        <v>959</v>
      </c>
      <c r="B47" s="10"/>
      <c r="C47" s="14">
        <f>'TB-本期'!AC114</f>
        <v>0</v>
      </c>
      <c r="D47" s="15">
        <f>'TB-上期'!AC114</f>
        <v>0</v>
      </c>
      <c r="E47" s="12"/>
      <c r="F47" s="12"/>
      <c r="J47" s="12"/>
    </row>
    <row r="48" spans="1:10" s="13" customFormat="1" ht="18" customHeight="1">
      <c r="A48" s="26" t="s">
        <v>960</v>
      </c>
      <c r="B48" s="10"/>
      <c r="C48" s="14">
        <f>'TB-本期'!AC115</f>
        <v>0</v>
      </c>
      <c r="D48" s="15">
        <f>'TB-上期'!AC115</f>
        <v>0</v>
      </c>
      <c r="E48" s="12"/>
      <c r="F48" s="12"/>
      <c r="J48" s="12"/>
    </row>
    <row r="49" spans="1:10" s="13" customFormat="1" ht="18" customHeight="1">
      <c r="A49" s="26" t="s">
        <v>961</v>
      </c>
      <c r="B49" s="10"/>
      <c r="C49" s="14">
        <f>'TB-本期'!AC116</f>
        <v>0</v>
      </c>
      <c r="D49" s="15">
        <f>'TB-上期'!AC116</f>
        <v>0</v>
      </c>
      <c r="E49" s="12"/>
      <c r="F49" s="12"/>
      <c r="J49" s="12"/>
    </row>
    <row r="50" spans="1:10" s="13" customFormat="1" ht="18" customHeight="1">
      <c r="A50" s="26" t="s">
        <v>962</v>
      </c>
      <c r="B50" s="10"/>
      <c r="C50" s="14">
        <f>'TB-本期'!AC117</f>
        <v>0</v>
      </c>
      <c r="D50" s="15">
        <f>'TB-上期'!AC117</f>
        <v>0</v>
      </c>
      <c r="E50" s="12"/>
      <c r="F50" s="12"/>
      <c r="J50" s="12"/>
    </row>
    <row r="51" spans="1:10" s="13" customFormat="1" ht="18" customHeight="1">
      <c r="A51" s="26" t="s">
        <v>963</v>
      </c>
      <c r="B51" s="10"/>
      <c r="C51" s="14">
        <f>'TB-本期'!AC118</f>
        <v>3215118.48</v>
      </c>
      <c r="D51" s="15">
        <f>'TB-上期'!AC118</f>
        <v>0</v>
      </c>
      <c r="E51" s="12"/>
      <c r="F51" s="12"/>
      <c r="J51" s="12"/>
    </row>
    <row r="52" spans="1:10" s="13" customFormat="1" ht="18" customHeight="1">
      <c r="A52" s="26" t="s">
        <v>964</v>
      </c>
      <c r="B52" s="10"/>
      <c r="C52" s="14">
        <f>'TB-本期'!AC119</f>
        <v>0</v>
      </c>
      <c r="D52" s="15">
        <f>'TB-上期'!AC119</f>
        <v>0</v>
      </c>
      <c r="E52" s="12"/>
      <c r="F52" s="12"/>
      <c r="J52" s="12"/>
    </row>
    <row r="53" spans="1:10" s="13" customFormat="1" ht="18" customHeight="1">
      <c r="A53" s="26" t="s">
        <v>965</v>
      </c>
      <c r="B53" s="10"/>
      <c r="C53" s="14">
        <f>'TB-本期'!AC120</f>
        <v>4542949.32</v>
      </c>
      <c r="D53" s="15">
        <f>'TB-上期'!AC120</f>
        <v>20194490.260000002</v>
      </c>
      <c r="E53" s="12"/>
      <c r="F53" s="12"/>
      <c r="J53" s="12"/>
    </row>
    <row r="54" spans="1:10" s="13" customFormat="1" ht="18" customHeight="1">
      <c r="A54" s="26" t="s">
        <v>966</v>
      </c>
      <c r="B54" s="10"/>
      <c r="C54" s="28">
        <f>IF((SUM(C43:C47,C49:C53)-C48-C45-C46)&lt;&gt;0,(SUM(C43:C47,C49:C53)-C48-C45-C46),"")</f>
        <v>7758067.8000000007</v>
      </c>
      <c r="D54" s="29">
        <f>IF((SUM(D43:D47,D49:D53)-D48-D45-D46)&lt;&gt;0,(SUM(D43:D47,D49:D53)-D48-D45-D46),"")</f>
        <v>20194490.260000002</v>
      </c>
      <c r="E54" s="12"/>
      <c r="F54" s="12"/>
      <c r="J54" s="12"/>
    </row>
    <row r="55" spans="1:10" s="13" customFormat="1" ht="18" customHeight="1">
      <c r="A55" s="26" t="s">
        <v>1032</v>
      </c>
      <c r="B55" s="10"/>
      <c r="C55" s="14">
        <f>'TB-本期'!AC122</f>
        <v>0</v>
      </c>
      <c r="D55" s="15">
        <f>'TB-上期'!AC122</f>
        <v>0</v>
      </c>
      <c r="E55" s="12"/>
      <c r="F55" s="12"/>
      <c r="J55" s="12"/>
    </row>
    <row r="56" spans="1:10" s="13" customFormat="1" ht="18" customHeight="1">
      <c r="A56" s="594" t="s">
        <v>967</v>
      </c>
      <c r="B56" s="10"/>
      <c r="C56" s="17">
        <f>SUM(C54:C55)</f>
        <v>7758067.8000000007</v>
      </c>
      <c r="D56" s="18">
        <f>SUM(D54:D55)</f>
        <v>20194490.260000002</v>
      </c>
      <c r="E56" s="12"/>
      <c r="F56" s="12"/>
      <c r="J56" s="12"/>
    </row>
    <row r="57" spans="1:10" s="13" customFormat="1" ht="18" customHeight="1" thickBot="1">
      <c r="A57" s="595" t="s">
        <v>968</v>
      </c>
      <c r="B57" s="19" t="s">
        <v>6</v>
      </c>
      <c r="C57" s="20">
        <f>SUM(C41,C56)</f>
        <v>16844987.18</v>
      </c>
      <c r="D57" s="21">
        <f>SUM(D41,D56)</f>
        <v>35532325.850000001</v>
      </c>
      <c r="E57" s="12"/>
      <c r="F57" s="12"/>
      <c r="J57" s="12"/>
    </row>
    <row r="58" spans="1:10" s="13" customFormat="1" ht="19.5" customHeight="1">
      <c r="A58" s="22" t="s">
        <v>14</v>
      </c>
      <c r="B58" s="22"/>
      <c r="C58" s="22"/>
      <c r="D58" s="22"/>
      <c r="E58" s="12"/>
      <c r="J58" s="12"/>
    </row>
    <row r="59" spans="1:10" ht="18" customHeight="1">
      <c r="C59" s="30"/>
      <c r="D59" s="31"/>
    </row>
    <row r="60" spans="1:10" ht="18" customHeight="1">
      <c r="C60" s="30"/>
    </row>
    <row r="61" spans="1:10" ht="18" customHeight="1">
      <c r="C61" s="30"/>
    </row>
    <row r="62" spans="1:10" ht="18" customHeight="1">
      <c r="C62" s="30"/>
    </row>
    <row r="63" spans="1:10" ht="18" customHeight="1">
      <c r="C63" s="30"/>
    </row>
    <row r="64" spans="1:10" ht="18" customHeight="1">
      <c r="C64" s="30"/>
    </row>
  </sheetData>
  <mergeCells count="2">
    <mergeCell ref="A1:D1"/>
    <mergeCell ref="A2:D2"/>
  </mergeCells>
  <phoneticPr fontId="4" type="noConversion"/>
  <pageMargins left="0.70866141732283472" right="0.70866141732283472" top="0.74803149606299213" bottom="0.74803149606299213" header="0.31496062992125984" footer="0.31496062992125984"/>
  <pageSetup paperSize="9" scale="90"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A7EC1-8BE8-485F-9CA5-F8CF0BFE26D4}">
  <sheetPr>
    <pageSetUpPr fitToPage="1"/>
  </sheetPr>
  <dimension ref="A1:G81"/>
  <sheetViews>
    <sheetView view="pageBreakPreview" topLeftCell="A31" zoomScaleNormal="100" zoomScaleSheetLayoutView="100" workbookViewId="0">
      <selection activeCell="D40" sqref="D40"/>
    </sheetView>
  </sheetViews>
  <sheetFormatPr defaultColWidth="9.125" defaultRowHeight="15.75"/>
  <cols>
    <col min="1" max="1" width="50.625" style="3" customWidth="1"/>
    <col min="2" max="2" width="11.25" style="25" hidden="1" customWidth="1"/>
    <col min="3" max="3" width="20.625" style="25" customWidth="1"/>
    <col min="4" max="4" width="20.625" style="57" customWidth="1"/>
    <col min="5" max="5" width="17.125" style="7" customWidth="1"/>
    <col min="6" max="6" width="13.625" style="4" customWidth="1"/>
    <col min="7" max="7" width="14.125" style="4" bestFit="1" customWidth="1"/>
    <col min="8" max="251" width="9.125" style="3"/>
    <col min="252" max="252" width="43.75" style="3" customWidth="1"/>
    <col min="253" max="253" width="11.25" style="3" customWidth="1"/>
    <col min="254" max="255" width="17.5" style="3" customWidth="1"/>
    <col min="256" max="256" width="10.75" style="3" customWidth="1"/>
    <col min="257" max="507" width="9.125" style="3"/>
    <col min="508" max="508" width="43.75" style="3" customWidth="1"/>
    <col min="509" max="509" width="11.25" style="3" customWidth="1"/>
    <col min="510" max="511" width="17.5" style="3" customWidth="1"/>
    <col min="512" max="512" width="10.75" style="3" customWidth="1"/>
    <col min="513" max="763" width="9.125" style="3"/>
    <col min="764" max="764" width="43.75" style="3" customWidth="1"/>
    <col min="765" max="765" width="11.25" style="3" customWidth="1"/>
    <col min="766" max="767" width="17.5" style="3" customWidth="1"/>
    <col min="768" max="768" width="10.75" style="3" customWidth="1"/>
    <col min="769" max="1019" width="9.125" style="3"/>
    <col min="1020" max="1020" width="43.75" style="3" customWidth="1"/>
    <col min="1021" max="1021" width="11.25" style="3" customWidth="1"/>
    <col min="1022" max="1023" width="17.5" style="3" customWidth="1"/>
    <col min="1024" max="1024" width="10.75" style="3" customWidth="1"/>
    <col min="1025" max="1275" width="9.125" style="3"/>
    <col min="1276" max="1276" width="43.75" style="3" customWidth="1"/>
    <col min="1277" max="1277" width="11.25" style="3" customWidth="1"/>
    <col min="1278" max="1279" width="17.5" style="3" customWidth="1"/>
    <col min="1280" max="1280" width="10.75" style="3" customWidth="1"/>
    <col min="1281" max="1531" width="9.125" style="3"/>
    <col min="1532" max="1532" width="43.75" style="3" customWidth="1"/>
    <col min="1533" max="1533" width="11.25" style="3" customWidth="1"/>
    <col min="1534" max="1535" width="17.5" style="3" customWidth="1"/>
    <col min="1536" max="1536" width="10.75" style="3" customWidth="1"/>
    <col min="1537" max="1787" width="9.125" style="3"/>
    <col min="1788" max="1788" width="43.75" style="3" customWidth="1"/>
    <col min="1789" max="1789" width="11.25" style="3" customWidth="1"/>
    <col min="1790" max="1791" width="17.5" style="3" customWidth="1"/>
    <col min="1792" max="1792" width="10.75" style="3" customWidth="1"/>
    <col min="1793" max="2043" width="9.125" style="3"/>
    <col min="2044" max="2044" width="43.75" style="3" customWidth="1"/>
    <col min="2045" max="2045" width="11.25" style="3" customWidth="1"/>
    <col min="2046" max="2047" width="17.5" style="3" customWidth="1"/>
    <col min="2048" max="2048" width="10.75" style="3" customWidth="1"/>
    <col min="2049" max="2299" width="9.125" style="3"/>
    <col min="2300" max="2300" width="43.75" style="3" customWidth="1"/>
    <col min="2301" max="2301" width="11.25" style="3" customWidth="1"/>
    <col min="2302" max="2303" width="17.5" style="3" customWidth="1"/>
    <col min="2304" max="2304" width="10.75" style="3" customWidth="1"/>
    <col min="2305" max="2555" width="9.125" style="3"/>
    <col min="2556" max="2556" width="43.75" style="3" customWidth="1"/>
    <col min="2557" max="2557" width="11.25" style="3" customWidth="1"/>
    <col min="2558" max="2559" width="17.5" style="3" customWidth="1"/>
    <col min="2560" max="2560" width="10.75" style="3" customWidth="1"/>
    <col min="2561" max="2811" width="9.125" style="3"/>
    <col min="2812" max="2812" width="43.75" style="3" customWidth="1"/>
    <col min="2813" max="2813" width="11.25" style="3" customWidth="1"/>
    <col min="2814" max="2815" width="17.5" style="3" customWidth="1"/>
    <col min="2816" max="2816" width="10.75" style="3" customWidth="1"/>
    <col min="2817" max="3067" width="9.125" style="3"/>
    <col min="3068" max="3068" width="43.75" style="3" customWidth="1"/>
    <col min="3069" max="3069" width="11.25" style="3" customWidth="1"/>
    <col min="3070" max="3071" width="17.5" style="3" customWidth="1"/>
    <col min="3072" max="3072" width="10.75" style="3" customWidth="1"/>
    <col min="3073" max="3323" width="9.125" style="3"/>
    <col min="3324" max="3324" width="43.75" style="3" customWidth="1"/>
    <col min="3325" max="3325" width="11.25" style="3" customWidth="1"/>
    <col min="3326" max="3327" width="17.5" style="3" customWidth="1"/>
    <col min="3328" max="3328" width="10.75" style="3" customWidth="1"/>
    <col min="3329" max="3579" width="9.125" style="3"/>
    <col min="3580" max="3580" width="43.75" style="3" customWidth="1"/>
    <col min="3581" max="3581" width="11.25" style="3" customWidth="1"/>
    <col min="3582" max="3583" width="17.5" style="3" customWidth="1"/>
    <col min="3584" max="3584" width="10.75" style="3" customWidth="1"/>
    <col min="3585" max="3835" width="9.125" style="3"/>
    <col min="3836" max="3836" width="43.75" style="3" customWidth="1"/>
    <col min="3837" max="3837" width="11.25" style="3" customWidth="1"/>
    <col min="3838" max="3839" width="17.5" style="3" customWidth="1"/>
    <col min="3840" max="3840" width="10.75" style="3" customWidth="1"/>
    <col min="3841" max="4091" width="9.125" style="3"/>
    <col min="4092" max="4092" width="43.75" style="3" customWidth="1"/>
    <col min="4093" max="4093" width="11.25" style="3" customWidth="1"/>
    <col min="4094" max="4095" width="17.5" style="3" customWidth="1"/>
    <col min="4096" max="4096" width="10.75" style="3" customWidth="1"/>
    <col min="4097" max="4347" width="9.125" style="3"/>
    <col min="4348" max="4348" width="43.75" style="3" customWidth="1"/>
    <col min="4349" max="4349" width="11.25" style="3" customWidth="1"/>
    <col min="4350" max="4351" width="17.5" style="3" customWidth="1"/>
    <col min="4352" max="4352" width="10.75" style="3" customWidth="1"/>
    <col min="4353" max="4603" width="9.125" style="3"/>
    <col min="4604" max="4604" width="43.75" style="3" customWidth="1"/>
    <col min="4605" max="4605" width="11.25" style="3" customWidth="1"/>
    <col min="4606" max="4607" width="17.5" style="3" customWidth="1"/>
    <col min="4608" max="4608" width="10.75" style="3" customWidth="1"/>
    <col min="4609" max="4859" width="9.125" style="3"/>
    <col min="4860" max="4860" width="43.75" style="3" customWidth="1"/>
    <col min="4861" max="4861" width="11.25" style="3" customWidth="1"/>
    <col min="4862" max="4863" width="17.5" style="3" customWidth="1"/>
    <col min="4864" max="4864" width="10.75" style="3" customWidth="1"/>
    <col min="4865" max="5115" width="9.125" style="3"/>
    <col min="5116" max="5116" width="43.75" style="3" customWidth="1"/>
    <col min="5117" max="5117" width="11.25" style="3" customWidth="1"/>
    <col min="5118" max="5119" width="17.5" style="3" customWidth="1"/>
    <col min="5120" max="5120" width="10.75" style="3" customWidth="1"/>
    <col min="5121" max="5371" width="9.125" style="3"/>
    <col min="5372" max="5372" width="43.75" style="3" customWidth="1"/>
    <col min="5373" max="5373" width="11.25" style="3" customWidth="1"/>
    <col min="5374" max="5375" width="17.5" style="3" customWidth="1"/>
    <col min="5376" max="5376" width="10.75" style="3" customWidth="1"/>
    <col min="5377" max="5627" width="9.125" style="3"/>
    <col min="5628" max="5628" width="43.75" style="3" customWidth="1"/>
    <col min="5629" max="5629" width="11.25" style="3" customWidth="1"/>
    <col min="5630" max="5631" width="17.5" style="3" customWidth="1"/>
    <col min="5632" max="5632" width="10.75" style="3" customWidth="1"/>
    <col min="5633" max="5883" width="9.125" style="3"/>
    <col min="5884" max="5884" width="43.75" style="3" customWidth="1"/>
    <col min="5885" max="5885" width="11.25" style="3" customWidth="1"/>
    <col min="5886" max="5887" width="17.5" style="3" customWidth="1"/>
    <col min="5888" max="5888" width="10.75" style="3" customWidth="1"/>
    <col min="5889" max="6139" width="9.125" style="3"/>
    <col min="6140" max="6140" width="43.75" style="3" customWidth="1"/>
    <col min="6141" max="6141" width="11.25" style="3" customWidth="1"/>
    <col min="6142" max="6143" width="17.5" style="3" customWidth="1"/>
    <col min="6144" max="6144" width="10.75" style="3" customWidth="1"/>
    <col min="6145" max="6395" width="9.125" style="3"/>
    <col min="6396" max="6396" width="43.75" style="3" customWidth="1"/>
    <col min="6397" max="6397" width="11.25" style="3" customWidth="1"/>
    <col min="6398" max="6399" width="17.5" style="3" customWidth="1"/>
    <col min="6400" max="6400" width="10.75" style="3" customWidth="1"/>
    <col min="6401" max="6651" width="9.125" style="3"/>
    <col min="6652" max="6652" width="43.75" style="3" customWidth="1"/>
    <col min="6653" max="6653" width="11.25" style="3" customWidth="1"/>
    <col min="6654" max="6655" width="17.5" style="3" customWidth="1"/>
    <col min="6656" max="6656" width="10.75" style="3" customWidth="1"/>
    <col min="6657" max="6907" width="9.125" style="3"/>
    <col min="6908" max="6908" width="43.75" style="3" customWidth="1"/>
    <col min="6909" max="6909" width="11.25" style="3" customWidth="1"/>
    <col min="6910" max="6911" width="17.5" style="3" customWidth="1"/>
    <col min="6912" max="6912" width="10.75" style="3" customWidth="1"/>
    <col min="6913" max="7163" width="9.125" style="3"/>
    <col min="7164" max="7164" width="43.75" style="3" customWidth="1"/>
    <col min="7165" max="7165" width="11.25" style="3" customWidth="1"/>
    <col min="7166" max="7167" width="17.5" style="3" customWidth="1"/>
    <col min="7168" max="7168" width="10.75" style="3" customWidth="1"/>
    <col min="7169" max="7419" width="9.125" style="3"/>
    <col min="7420" max="7420" width="43.75" style="3" customWidth="1"/>
    <col min="7421" max="7421" width="11.25" style="3" customWidth="1"/>
    <col min="7422" max="7423" width="17.5" style="3" customWidth="1"/>
    <col min="7424" max="7424" width="10.75" style="3" customWidth="1"/>
    <col min="7425" max="7675" width="9.125" style="3"/>
    <col min="7676" max="7676" width="43.75" style="3" customWidth="1"/>
    <col min="7677" max="7677" width="11.25" style="3" customWidth="1"/>
    <col min="7678" max="7679" width="17.5" style="3" customWidth="1"/>
    <col min="7680" max="7680" width="10.75" style="3" customWidth="1"/>
    <col min="7681" max="7931" width="9.125" style="3"/>
    <col min="7932" max="7932" width="43.75" style="3" customWidth="1"/>
    <col min="7933" max="7933" width="11.25" style="3" customWidth="1"/>
    <col min="7934" max="7935" width="17.5" style="3" customWidth="1"/>
    <col min="7936" max="7936" width="10.75" style="3" customWidth="1"/>
    <col min="7937" max="8187" width="9.125" style="3"/>
    <col min="8188" max="8188" width="43.75" style="3" customWidth="1"/>
    <col min="8189" max="8189" width="11.25" style="3" customWidth="1"/>
    <col min="8190" max="8191" width="17.5" style="3" customWidth="1"/>
    <col min="8192" max="8192" width="10.75" style="3" customWidth="1"/>
    <col min="8193" max="8443" width="9.125" style="3"/>
    <col min="8444" max="8444" width="43.75" style="3" customWidth="1"/>
    <col min="8445" max="8445" width="11.25" style="3" customWidth="1"/>
    <col min="8446" max="8447" width="17.5" style="3" customWidth="1"/>
    <col min="8448" max="8448" width="10.75" style="3" customWidth="1"/>
    <col min="8449" max="8699" width="9.125" style="3"/>
    <col min="8700" max="8700" width="43.75" style="3" customWidth="1"/>
    <col min="8701" max="8701" width="11.25" style="3" customWidth="1"/>
    <col min="8702" max="8703" width="17.5" style="3" customWidth="1"/>
    <col min="8704" max="8704" width="10.75" style="3" customWidth="1"/>
    <col min="8705" max="8955" width="9.125" style="3"/>
    <col min="8956" max="8956" width="43.75" style="3" customWidth="1"/>
    <col min="8957" max="8957" width="11.25" style="3" customWidth="1"/>
    <col min="8958" max="8959" width="17.5" style="3" customWidth="1"/>
    <col min="8960" max="8960" width="10.75" style="3" customWidth="1"/>
    <col min="8961" max="9211" width="9.125" style="3"/>
    <col min="9212" max="9212" width="43.75" style="3" customWidth="1"/>
    <col min="9213" max="9213" width="11.25" style="3" customWidth="1"/>
    <col min="9214" max="9215" width="17.5" style="3" customWidth="1"/>
    <col min="9216" max="9216" width="10.75" style="3" customWidth="1"/>
    <col min="9217" max="9467" width="9.125" style="3"/>
    <col min="9468" max="9468" width="43.75" style="3" customWidth="1"/>
    <col min="9469" max="9469" width="11.25" style="3" customWidth="1"/>
    <col min="9470" max="9471" width="17.5" style="3" customWidth="1"/>
    <col min="9472" max="9472" width="10.75" style="3" customWidth="1"/>
    <col min="9473" max="9723" width="9.125" style="3"/>
    <col min="9724" max="9724" width="43.75" style="3" customWidth="1"/>
    <col min="9725" max="9725" width="11.25" style="3" customWidth="1"/>
    <col min="9726" max="9727" width="17.5" style="3" customWidth="1"/>
    <col min="9728" max="9728" width="10.75" style="3" customWidth="1"/>
    <col min="9729" max="9979" width="9.125" style="3"/>
    <col min="9980" max="9980" width="43.75" style="3" customWidth="1"/>
    <col min="9981" max="9981" width="11.25" style="3" customWidth="1"/>
    <col min="9982" max="9983" width="17.5" style="3" customWidth="1"/>
    <col min="9984" max="9984" width="10.75" style="3" customWidth="1"/>
    <col min="9985" max="10235" width="9.125" style="3"/>
    <col min="10236" max="10236" width="43.75" style="3" customWidth="1"/>
    <col min="10237" max="10237" width="11.25" style="3" customWidth="1"/>
    <col min="10238" max="10239" width="17.5" style="3" customWidth="1"/>
    <col min="10240" max="10240" width="10.75" style="3" customWidth="1"/>
    <col min="10241" max="10491" width="9.125" style="3"/>
    <col min="10492" max="10492" width="43.75" style="3" customWidth="1"/>
    <col min="10493" max="10493" width="11.25" style="3" customWidth="1"/>
    <col min="10494" max="10495" width="17.5" style="3" customWidth="1"/>
    <col min="10496" max="10496" width="10.75" style="3" customWidth="1"/>
    <col min="10497" max="10747" width="9.125" style="3"/>
    <col min="10748" max="10748" width="43.75" style="3" customWidth="1"/>
    <col min="10749" max="10749" width="11.25" style="3" customWidth="1"/>
    <col min="10750" max="10751" width="17.5" style="3" customWidth="1"/>
    <col min="10752" max="10752" width="10.75" style="3" customWidth="1"/>
    <col min="10753" max="11003" width="9.125" style="3"/>
    <col min="11004" max="11004" width="43.75" style="3" customWidth="1"/>
    <col min="11005" max="11005" width="11.25" style="3" customWidth="1"/>
    <col min="11006" max="11007" width="17.5" style="3" customWidth="1"/>
    <col min="11008" max="11008" width="10.75" style="3" customWidth="1"/>
    <col min="11009" max="11259" width="9.125" style="3"/>
    <col min="11260" max="11260" width="43.75" style="3" customWidth="1"/>
    <col min="11261" max="11261" width="11.25" style="3" customWidth="1"/>
    <col min="11262" max="11263" width="17.5" style="3" customWidth="1"/>
    <col min="11264" max="11264" width="10.75" style="3" customWidth="1"/>
    <col min="11265" max="11515" width="9.125" style="3"/>
    <col min="11516" max="11516" width="43.75" style="3" customWidth="1"/>
    <col min="11517" max="11517" width="11.25" style="3" customWidth="1"/>
    <col min="11518" max="11519" width="17.5" style="3" customWidth="1"/>
    <col min="11520" max="11520" width="10.75" style="3" customWidth="1"/>
    <col min="11521" max="11771" width="9.125" style="3"/>
    <col min="11772" max="11772" width="43.75" style="3" customWidth="1"/>
    <col min="11773" max="11773" width="11.25" style="3" customWidth="1"/>
    <col min="11774" max="11775" width="17.5" style="3" customWidth="1"/>
    <col min="11776" max="11776" width="10.75" style="3" customWidth="1"/>
    <col min="11777" max="12027" width="9.125" style="3"/>
    <col min="12028" max="12028" width="43.75" style="3" customWidth="1"/>
    <col min="12029" max="12029" width="11.25" style="3" customWidth="1"/>
    <col min="12030" max="12031" width="17.5" style="3" customWidth="1"/>
    <col min="12032" max="12032" width="10.75" style="3" customWidth="1"/>
    <col min="12033" max="12283" width="9.125" style="3"/>
    <col min="12284" max="12284" width="43.75" style="3" customWidth="1"/>
    <col min="12285" max="12285" width="11.25" style="3" customWidth="1"/>
    <col min="12286" max="12287" width="17.5" style="3" customWidth="1"/>
    <col min="12288" max="12288" width="10.75" style="3" customWidth="1"/>
    <col min="12289" max="12539" width="9.125" style="3"/>
    <col min="12540" max="12540" width="43.75" style="3" customWidth="1"/>
    <col min="12541" max="12541" width="11.25" style="3" customWidth="1"/>
    <col min="12542" max="12543" width="17.5" style="3" customWidth="1"/>
    <col min="12544" max="12544" width="10.75" style="3" customWidth="1"/>
    <col min="12545" max="12795" width="9.125" style="3"/>
    <col min="12796" max="12796" width="43.75" style="3" customWidth="1"/>
    <col min="12797" max="12797" width="11.25" style="3" customWidth="1"/>
    <col min="12798" max="12799" width="17.5" style="3" customWidth="1"/>
    <col min="12800" max="12800" width="10.75" style="3" customWidth="1"/>
    <col min="12801" max="13051" width="9.125" style="3"/>
    <col min="13052" max="13052" width="43.75" style="3" customWidth="1"/>
    <col min="13053" max="13053" width="11.25" style="3" customWidth="1"/>
    <col min="13054" max="13055" width="17.5" style="3" customWidth="1"/>
    <col min="13056" max="13056" width="10.75" style="3" customWidth="1"/>
    <col min="13057" max="13307" width="9.125" style="3"/>
    <col min="13308" max="13308" width="43.75" style="3" customWidth="1"/>
    <col min="13309" max="13309" width="11.25" style="3" customWidth="1"/>
    <col min="13310" max="13311" width="17.5" style="3" customWidth="1"/>
    <col min="13312" max="13312" width="10.75" style="3" customWidth="1"/>
    <col min="13313" max="13563" width="9.125" style="3"/>
    <col min="13564" max="13564" width="43.75" style="3" customWidth="1"/>
    <col min="13565" max="13565" width="11.25" style="3" customWidth="1"/>
    <col min="13566" max="13567" width="17.5" style="3" customWidth="1"/>
    <col min="13568" max="13568" width="10.75" style="3" customWidth="1"/>
    <col min="13569" max="13819" width="9.125" style="3"/>
    <col min="13820" max="13820" width="43.75" style="3" customWidth="1"/>
    <col min="13821" max="13821" width="11.25" style="3" customWidth="1"/>
    <col min="13822" max="13823" width="17.5" style="3" customWidth="1"/>
    <col min="13824" max="13824" width="10.75" style="3" customWidth="1"/>
    <col min="13825" max="14075" width="9.125" style="3"/>
    <col min="14076" max="14076" width="43.75" style="3" customWidth="1"/>
    <col min="14077" max="14077" width="11.25" style="3" customWidth="1"/>
    <col min="14078" max="14079" width="17.5" style="3" customWidth="1"/>
    <col min="14080" max="14080" width="10.75" style="3" customWidth="1"/>
    <col min="14081" max="14331" width="9.125" style="3"/>
    <col min="14332" max="14332" width="43.75" style="3" customWidth="1"/>
    <col min="14333" max="14333" width="11.25" style="3" customWidth="1"/>
    <col min="14334" max="14335" width="17.5" style="3" customWidth="1"/>
    <col min="14336" max="14336" width="10.75" style="3" customWidth="1"/>
    <col min="14337" max="14587" width="9.125" style="3"/>
    <col min="14588" max="14588" width="43.75" style="3" customWidth="1"/>
    <col min="14589" max="14589" width="11.25" style="3" customWidth="1"/>
    <col min="14590" max="14591" width="17.5" style="3" customWidth="1"/>
    <col min="14592" max="14592" width="10.75" style="3" customWidth="1"/>
    <col min="14593" max="14843" width="9.125" style="3"/>
    <col min="14844" max="14844" width="43.75" style="3" customWidth="1"/>
    <col min="14845" max="14845" width="11.25" style="3" customWidth="1"/>
    <col min="14846" max="14847" width="17.5" style="3" customWidth="1"/>
    <col min="14848" max="14848" width="10.75" style="3" customWidth="1"/>
    <col min="14849" max="15099" width="9.125" style="3"/>
    <col min="15100" max="15100" width="43.75" style="3" customWidth="1"/>
    <col min="15101" max="15101" width="11.25" style="3" customWidth="1"/>
    <col min="15102" max="15103" width="17.5" style="3" customWidth="1"/>
    <col min="15104" max="15104" width="10.75" style="3" customWidth="1"/>
    <col min="15105" max="15355" width="9.125" style="3"/>
    <col min="15356" max="15356" width="43.75" style="3" customWidth="1"/>
    <col min="15357" max="15357" width="11.25" style="3" customWidth="1"/>
    <col min="15358" max="15359" width="17.5" style="3" customWidth="1"/>
    <col min="15360" max="15360" width="10.75" style="3" customWidth="1"/>
    <col min="15361" max="15611" width="9.125" style="3"/>
    <col min="15612" max="15612" width="43.75" style="3" customWidth="1"/>
    <col min="15613" max="15613" width="11.25" style="3" customWidth="1"/>
    <col min="15614" max="15615" width="17.5" style="3" customWidth="1"/>
    <col min="15616" max="15616" width="10.75" style="3" customWidth="1"/>
    <col min="15617" max="15867" width="9.125" style="3"/>
    <col min="15868" max="15868" width="43.75" style="3" customWidth="1"/>
    <col min="15869" max="15869" width="11.25" style="3" customWidth="1"/>
    <col min="15870" max="15871" width="17.5" style="3" customWidth="1"/>
    <col min="15872" max="15872" width="10.75" style="3" customWidth="1"/>
    <col min="15873" max="16123" width="9.125" style="3"/>
    <col min="16124" max="16124" width="43.75" style="3" customWidth="1"/>
    <col min="16125" max="16125" width="11.25" style="3" customWidth="1"/>
    <col min="16126" max="16127" width="17.5" style="3" customWidth="1"/>
    <col min="16128" max="16128" width="10.75" style="3" customWidth="1"/>
    <col min="16129" max="16384" width="9.125" style="3"/>
  </cols>
  <sheetData>
    <row r="1" spans="1:7" ht="30" customHeight="1">
      <c r="A1" s="708" t="s">
        <v>1027</v>
      </c>
      <c r="B1" s="708"/>
      <c r="C1" s="708"/>
      <c r="D1" s="708"/>
    </row>
    <row r="2" spans="1:7" ht="18" customHeight="1">
      <c r="A2" s="711" t="s">
        <v>865</v>
      </c>
      <c r="B2" s="712"/>
      <c r="C2" s="712"/>
      <c r="D2" s="712"/>
    </row>
    <row r="3" spans="1:7" s="6" customFormat="1" ht="18" customHeight="1" thickBot="1">
      <c r="A3" s="586" t="str">
        <f>资产负债表!A3</f>
        <v>编制单位：</v>
      </c>
      <c r="B3" s="660"/>
      <c r="C3" s="660"/>
      <c r="D3" s="32" t="s">
        <v>15</v>
      </c>
      <c r="E3" s="7"/>
      <c r="F3" s="7"/>
      <c r="G3" s="7"/>
    </row>
    <row r="4" spans="1:7" s="25" customFormat="1" ht="18" customHeight="1">
      <c r="A4" s="33" t="s">
        <v>16</v>
      </c>
      <c r="B4" s="34" t="s">
        <v>17</v>
      </c>
      <c r="C4" s="34" t="s">
        <v>18</v>
      </c>
      <c r="D4" s="582" t="s">
        <v>19</v>
      </c>
      <c r="E4" s="35"/>
      <c r="F4" s="30"/>
      <c r="G4" s="30"/>
    </row>
    <row r="5" spans="1:7" ht="18" customHeight="1">
      <c r="A5" s="587" t="s">
        <v>866</v>
      </c>
      <c r="B5" s="36"/>
      <c r="C5" s="37">
        <f>SUM(C6:C9)</f>
        <v>196552556.34</v>
      </c>
      <c r="D5" s="38">
        <f>SUM(D6:D9)</f>
        <v>0</v>
      </c>
    </row>
    <row r="6" spans="1:7" ht="18" customHeight="1">
      <c r="A6" s="588" t="s">
        <v>867</v>
      </c>
      <c r="B6" s="36"/>
      <c r="C6" s="39">
        <f>'TB-本期'!AC127</f>
        <v>196552556.34</v>
      </c>
      <c r="D6" s="40">
        <f>'TB-上期'!AC127</f>
        <v>0</v>
      </c>
    </row>
    <row r="7" spans="1:7" ht="18" hidden="1" customHeight="1">
      <c r="A7" s="588" t="s">
        <v>868</v>
      </c>
      <c r="B7" s="36"/>
      <c r="C7" s="39">
        <f>'TB-本期'!AC128</f>
        <v>0</v>
      </c>
      <c r="D7" s="40">
        <f>'TB-上期'!AC128</f>
        <v>0</v>
      </c>
    </row>
    <row r="8" spans="1:7" ht="18" hidden="1" customHeight="1">
      <c r="A8" s="588" t="s">
        <v>869</v>
      </c>
      <c r="B8" s="36"/>
      <c r="C8" s="39">
        <f>'TB-本期'!AC129</f>
        <v>0</v>
      </c>
      <c r="D8" s="40">
        <f>'TB-上期'!AC129</f>
        <v>0</v>
      </c>
    </row>
    <row r="9" spans="1:7" ht="18" hidden="1" customHeight="1">
      <c r="A9" s="588" t="s">
        <v>870</v>
      </c>
      <c r="B9" s="36"/>
      <c r="C9" s="39">
        <f>'TB-本期'!AC130</f>
        <v>0</v>
      </c>
      <c r="D9" s="40">
        <f>'TB-上期'!AC130</f>
        <v>0</v>
      </c>
    </row>
    <row r="10" spans="1:7" ht="18" customHeight="1">
      <c r="A10" s="587" t="s">
        <v>871</v>
      </c>
      <c r="B10" s="36"/>
      <c r="C10" s="37">
        <f>SUM(C11:C25)-SUM(C24:C25)</f>
        <v>179952358.38999996</v>
      </c>
      <c r="D10" s="38">
        <f>SUM(D11:D25)-SUM(D24:D25)</f>
        <v>0</v>
      </c>
    </row>
    <row r="11" spans="1:7" ht="18" customHeight="1">
      <c r="A11" s="588" t="s">
        <v>872</v>
      </c>
      <c r="B11" s="36"/>
      <c r="C11" s="39">
        <f>'TB-本期'!AC132</f>
        <v>45218106.43</v>
      </c>
      <c r="D11" s="40">
        <f>'TB-上期'!AC132</f>
        <v>0</v>
      </c>
    </row>
    <row r="12" spans="1:7" ht="18" hidden="1" customHeight="1">
      <c r="A12" s="588" t="s">
        <v>873</v>
      </c>
      <c r="B12" s="36"/>
      <c r="C12" s="39">
        <f>'TB-本期'!AC133</f>
        <v>0</v>
      </c>
      <c r="D12" s="40">
        <f>'TB-上期'!AC133</f>
        <v>0</v>
      </c>
    </row>
    <row r="13" spans="1:7" ht="18" hidden="1" customHeight="1">
      <c r="A13" s="588" t="s">
        <v>874</v>
      </c>
      <c r="B13" s="36"/>
      <c r="C13" s="39">
        <f>'TB-本期'!AC134</f>
        <v>0</v>
      </c>
      <c r="D13" s="40">
        <f>'TB-上期'!AC134</f>
        <v>0</v>
      </c>
    </row>
    <row r="14" spans="1:7" ht="18" hidden="1" customHeight="1">
      <c r="A14" s="588" t="s">
        <v>875</v>
      </c>
      <c r="B14" s="36"/>
      <c r="C14" s="39">
        <f>'TB-本期'!AC135</f>
        <v>0</v>
      </c>
      <c r="D14" s="40">
        <f>'TB-上期'!AC135</f>
        <v>0</v>
      </c>
    </row>
    <row r="15" spans="1:7" ht="18" hidden="1" customHeight="1">
      <c r="A15" s="588" t="s">
        <v>876</v>
      </c>
      <c r="B15" s="36"/>
      <c r="C15" s="39">
        <f>'TB-本期'!AC136</f>
        <v>0</v>
      </c>
      <c r="D15" s="40">
        <f>'TB-上期'!AC136</f>
        <v>0</v>
      </c>
    </row>
    <row r="16" spans="1:7" ht="18" hidden="1" customHeight="1">
      <c r="A16" s="588" t="s">
        <v>877</v>
      </c>
      <c r="B16" s="36"/>
      <c r="C16" s="39">
        <f>'TB-本期'!AC137</f>
        <v>0</v>
      </c>
      <c r="D16" s="40">
        <f>'TB-上期'!AC137</f>
        <v>0</v>
      </c>
    </row>
    <row r="17" spans="1:6" ht="18" hidden="1" customHeight="1">
      <c r="A17" s="588" t="s">
        <v>878</v>
      </c>
      <c r="B17" s="36"/>
      <c r="C17" s="39">
        <f>'TB-本期'!AC138</f>
        <v>0</v>
      </c>
      <c r="D17" s="40">
        <f>'TB-上期'!AC138</f>
        <v>0</v>
      </c>
    </row>
    <row r="18" spans="1:6" ht="18" hidden="1" customHeight="1">
      <c r="A18" s="588" t="s">
        <v>879</v>
      </c>
      <c r="B18" s="36"/>
      <c r="C18" s="39">
        <f>'TB-本期'!AC139</f>
        <v>0</v>
      </c>
      <c r="D18" s="40">
        <f>'TB-上期'!AC139</f>
        <v>0</v>
      </c>
    </row>
    <row r="19" spans="1:6" ht="18" customHeight="1">
      <c r="A19" s="588" t="s">
        <v>880</v>
      </c>
      <c r="B19" s="36"/>
      <c r="C19" s="39">
        <f>'TB-本期'!AC140</f>
        <v>202565.93000000002</v>
      </c>
      <c r="D19" s="40">
        <f>'TB-上期'!AC140</f>
        <v>0</v>
      </c>
    </row>
    <row r="20" spans="1:6" ht="18" customHeight="1">
      <c r="A20" s="588" t="s">
        <v>881</v>
      </c>
      <c r="B20" s="36"/>
      <c r="C20" s="39">
        <f>'TB-本期'!AC141</f>
        <v>117845149.79999998</v>
      </c>
      <c r="D20" s="40">
        <f>'TB-上期'!AC141</f>
        <v>0</v>
      </c>
    </row>
    <row r="21" spans="1:6" ht="18" customHeight="1">
      <c r="A21" s="588" t="s">
        <v>882</v>
      </c>
      <c r="B21" s="36"/>
      <c r="C21" s="39">
        <f>'TB-本期'!AC142</f>
        <v>16760259.67</v>
      </c>
      <c r="D21" s="40">
        <f>'TB-上期'!AC142</f>
        <v>0</v>
      </c>
    </row>
    <row r="22" spans="1:6" ht="18" customHeight="1">
      <c r="A22" s="588" t="s">
        <v>883</v>
      </c>
      <c r="B22" s="36"/>
      <c r="C22" s="39">
        <f>'TB-本期'!AC143</f>
        <v>0</v>
      </c>
      <c r="D22" s="40">
        <f>'TB-上期'!AC143</f>
        <v>0</v>
      </c>
    </row>
    <row r="23" spans="1:6" ht="18" customHeight="1">
      <c r="A23" s="588" t="s">
        <v>884</v>
      </c>
      <c r="B23" s="36"/>
      <c r="C23" s="39">
        <f>'TB-本期'!AC144</f>
        <v>-73723.44</v>
      </c>
      <c r="D23" s="40">
        <f>'TB-上期'!AC144</f>
        <v>0</v>
      </c>
    </row>
    <row r="24" spans="1:6" ht="18" customHeight="1">
      <c r="A24" s="588" t="s">
        <v>885</v>
      </c>
      <c r="B24" s="36"/>
      <c r="C24" s="39">
        <f>'TB-本期'!AC145</f>
        <v>0</v>
      </c>
      <c r="D24" s="40">
        <f>'TB-上期'!AC145</f>
        <v>0</v>
      </c>
    </row>
    <row r="25" spans="1:6" ht="18" customHeight="1">
      <c r="A25" s="588" t="s">
        <v>886</v>
      </c>
      <c r="B25" s="36"/>
      <c r="C25" s="39">
        <f>'TB-本期'!AC146</f>
        <v>0</v>
      </c>
      <c r="D25" s="40">
        <f>'TB-上期'!AC146</f>
        <v>0</v>
      </c>
      <c r="F25" s="41"/>
    </row>
    <row r="26" spans="1:6" ht="18" customHeight="1">
      <c r="A26" s="588" t="s">
        <v>887</v>
      </c>
      <c r="B26" s="36"/>
      <c r="C26" s="39">
        <f>'TB-本期'!AC147</f>
        <v>0</v>
      </c>
      <c r="D26" s="40">
        <f>'TB-上期'!AC147</f>
        <v>0</v>
      </c>
    </row>
    <row r="27" spans="1:6" ht="18" customHeight="1">
      <c r="A27" s="588" t="s">
        <v>888</v>
      </c>
      <c r="B27" s="36"/>
      <c r="C27" s="39">
        <f>'TB-本期'!AC148</f>
        <v>0</v>
      </c>
      <c r="D27" s="40">
        <f>'TB-上期'!AC148</f>
        <v>0</v>
      </c>
    </row>
    <row r="28" spans="1:6" ht="18" customHeight="1">
      <c r="A28" s="588" t="s">
        <v>889</v>
      </c>
      <c r="B28" s="36"/>
      <c r="C28" s="39">
        <f>'TB-本期'!AC149</f>
        <v>0</v>
      </c>
      <c r="D28" s="40">
        <f>'TB-上期'!AC149</f>
        <v>0</v>
      </c>
    </row>
    <row r="29" spans="1:6" ht="18" customHeight="1">
      <c r="A29" s="588" t="s">
        <v>890</v>
      </c>
      <c r="B29" s="36"/>
      <c r="C29" s="39">
        <f>'TB-本期'!AC150</f>
        <v>0</v>
      </c>
      <c r="D29" s="40">
        <f>'TB-上期'!AC150</f>
        <v>0</v>
      </c>
    </row>
    <row r="30" spans="1:6" ht="18" customHeight="1">
      <c r="A30" s="588" t="s">
        <v>891</v>
      </c>
      <c r="B30" s="36"/>
      <c r="C30" s="39">
        <f>'TB-本期'!AC151</f>
        <v>0</v>
      </c>
      <c r="D30" s="40">
        <f>'TB-上期'!AC151</f>
        <v>0</v>
      </c>
    </row>
    <row r="31" spans="1:6" ht="18" customHeight="1">
      <c r="A31" s="588" t="s">
        <v>892</v>
      </c>
      <c r="B31" s="36"/>
      <c r="C31" s="39">
        <f>'TB-本期'!AC152</f>
        <v>0</v>
      </c>
      <c r="D31" s="40">
        <f>'TB-上期'!AC152</f>
        <v>0</v>
      </c>
    </row>
    <row r="32" spans="1:6" ht="18" customHeight="1">
      <c r="A32" s="588" t="s">
        <v>893</v>
      </c>
      <c r="B32" s="36"/>
      <c r="C32" s="39">
        <f>'TB-本期'!AC153</f>
        <v>0</v>
      </c>
      <c r="D32" s="40">
        <f>'TB-上期'!AC153</f>
        <v>0</v>
      </c>
    </row>
    <row r="33" spans="1:4" ht="18" customHeight="1">
      <c r="A33" s="588" t="s">
        <v>894</v>
      </c>
      <c r="B33" s="36"/>
      <c r="C33" s="39">
        <f>'TB-本期'!AC154</f>
        <v>0</v>
      </c>
      <c r="D33" s="40">
        <f>'TB-上期'!AC154</f>
        <v>0</v>
      </c>
    </row>
    <row r="34" spans="1:4" ht="18" customHeight="1">
      <c r="A34" s="588" t="s">
        <v>895</v>
      </c>
      <c r="B34" s="36"/>
      <c r="C34" s="39">
        <f>'TB-本期'!AC155</f>
        <v>0</v>
      </c>
      <c r="D34" s="40">
        <f>'TB-上期'!AC155</f>
        <v>0</v>
      </c>
    </row>
    <row r="35" spans="1:4" ht="18" customHeight="1">
      <c r="A35" s="587" t="s">
        <v>896</v>
      </c>
      <c r="B35" s="36"/>
      <c r="C35" s="37">
        <f>C5-C10+SUM(C26:C34)-C28</f>
        <v>16600197.950000048</v>
      </c>
      <c r="D35" s="38">
        <f>D5-D10+SUM(D26:D34)-D28</f>
        <v>0</v>
      </c>
    </row>
    <row r="36" spans="1:4" ht="18" customHeight="1">
      <c r="A36" s="588" t="s">
        <v>897</v>
      </c>
      <c r="B36" s="36"/>
      <c r="C36" s="39">
        <f>'TB-本期'!AC157</f>
        <v>1222117.1900000002</v>
      </c>
      <c r="D36" s="40">
        <f>'TB-上期'!AC157</f>
        <v>0</v>
      </c>
    </row>
    <row r="37" spans="1:4" ht="18" customHeight="1">
      <c r="A37" s="588" t="s">
        <v>898</v>
      </c>
      <c r="B37" s="36"/>
      <c r="C37" s="39">
        <f>'TB-本期'!AC158</f>
        <v>35000</v>
      </c>
      <c r="D37" s="40">
        <f>'TB-上期'!AC158</f>
        <v>0</v>
      </c>
    </row>
    <row r="38" spans="1:4" ht="18" customHeight="1">
      <c r="A38" s="587" t="s">
        <v>899</v>
      </c>
      <c r="B38" s="36"/>
      <c r="C38" s="37">
        <f>C35+C36-C37</f>
        <v>17787315.140000049</v>
      </c>
      <c r="D38" s="38">
        <f>D35+D36-D37</f>
        <v>0</v>
      </c>
    </row>
    <row r="39" spans="1:4" ht="18" customHeight="1">
      <c r="A39" s="588" t="s">
        <v>900</v>
      </c>
      <c r="B39" s="36"/>
      <c r="C39" s="39">
        <f>'TB-本期'!AC160</f>
        <v>1523737.5999999999</v>
      </c>
      <c r="D39" s="40">
        <f>'TB-上期'!AC160</f>
        <v>0</v>
      </c>
    </row>
    <row r="40" spans="1:4" ht="18" customHeight="1">
      <c r="A40" s="587" t="s">
        <v>901</v>
      </c>
      <c r="B40" s="36"/>
      <c r="C40" s="37">
        <f>C38-C39</f>
        <v>16263577.540000049</v>
      </c>
      <c r="D40" s="38">
        <f>D38-D39</f>
        <v>0</v>
      </c>
    </row>
    <row r="41" spans="1:4" ht="18" customHeight="1">
      <c r="A41" s="588" t="s">
        <v>902</v>
      </c>
      <c r="B41" s="36"/>
      <c r="C41" s="42"/>
      <c r="D41" s="43"/>
    </row>
    <row r="42" spans="1:4" ht="18" customHeight="1">
      <c r="A42" s="588" t="s">
        <v>903</v>
      </c>
      <c r="B42" s="36"/>
      <c r="C42" s="42">
        <f>C40-C43</f>
        <v>16263577.540000049</v>
      </c>
      <c r="D42" s="43">
        <f>D40-D43</f>
        <v>0</v>
      </c>
    </row>
    <row r="43" spans="1:4" ht="18" customHeight="1">
      <c r="A43" s="588" t="s">
        <v>904</v>
      </c>
      <c r="B43" s="36"/>
      <c r="C43" s="42"/>
      <c r="D43" s="43"/>
    </row>
    <row r="44" spans="1:4" ht="18" customHeight="1">
      <c r="A44" s="588" t="s">
        <v>905</v>
      </c>
      <c r="B44" s="36"/>
      <c r="C44" s="42"/>
      <c r="D44" s="43"/>
    </row>
    <row r="45" spans="1:4" ht="18" customHeight="1">
      <c r="A45" s="588" t="s">
        <v>906</v>
      </c>
      <c r="B45" s="36"/>
      <c r="C45" s="44">
        <f>'TB-本期'!AC167</f>
        <v>0</v>
      </c>
      <c r="D45" s="45">
        <f>'TB-上期'!AC167</f>
        <v>0</v>
      </c>
    </row>
    <row r="46" spans="1:4" ht="18" customHeight="1">
      <c r="A46" s="588" t="s">
        <v>907</v>
      </c>
      <c r="B46" s="36"/>
      <c r="C46" s="42">
        <f>C40-C45</f>
        <v>16263577.540000049</v>
      </c>
      <c r="D46" s="43">
        <f>D40-D45</f>
        <v>0</v>
      </c>
    </row>
    <row r="47" spans="1:4" ht="18" customHeight="1">
      <c r="A47" s="587" t="s">
        <v>908</v>
      </c>
      <c r="B47" s="36"/>
      <c r="C47" s="42">
        <f>C48+C59</f>
        <v>0</v>
      </c>
      <c r="D47" s="43">
        <f>D48+D59</f>
        <v>0</v>
      </c>
    </row>
    <row r="48" spans="1:4" ht="18" customHeight="1">
      <c r="A48" s="588" t="s">
        <v>909</v>
      </c>
      <c r="B48" s="36"/>
      <c r="C48" s="42">
        <f>C49+C52</f>
        <v>0</v>
      </c>
      <c r="D48" s="43">
        <f>D49+D52</f>
        <v>0</v>
      </c>
    </row>
    <row r="49" spans="1:4" ht="16.5" hidden="1" customHeight="1">
      <c r="A49" s="588" t="s">
        <v>910</v>
      </c>
      <c r="B49" s="36"/>
      <c r="C49" s="42">
        <f>C50+C51</f>
        <v>0</v>
      </c>
      <c r="D49" s="43">
        <f>D50+D51</f>
        <v>0</v>
      </c>
    </row>
    <row r="50" spans="1:4" ht="16.5" hidden="1" customHeight="1">
      <c r="A50" s="588" t="s">
        <v>911</v>
      </c>
      <c r="B50" s="36"/>
      <c r="C50" s="42"/>
      <c r="D50" s="43"/>
    </row>
    <row r="51" spans="1:4" ht="16.5" hidden="1" customHeight="1">
      <c r="A51" s="588" t="s">
        <v>912</v>
      </c>
      <c r="B51" s="36"/>
      <c r="C51" s="42"/>
      <c r="D51" s="43"/>
    </row>
    <row r="52" spans="1:4" ht="16.5" hidden="1" customHeight="1">
      <c r="A52" s="588" t="s">
        <v>913</v>
      </c>
      <c r="B52" s="36"/>
      <c r="C52" s="42">
        <f>SUM(C53:C58)</f>
        <v>0</v>
      </c>
      <c r="D52" s="43">
        <f>SUM(D53:D58)</f>
        <v>0</v>
      </c>
    </row>
    <row r="53" spans="1:4" ht="16.5" hidden="1" customHeight="1">
      <c r="A53" s="588" t="s">
        <v>914</v>
      </c>
      <c r="B53" s="36"/>
      <c r="C53" s="42"/>
      <c r="D53" s="43"/>
    </row>
    <row r="54" spans="1:4" ht="16.5" hidden="1" customHeight="1">
      <c r="A54" s="588" t="s">
        <v>915</v>
      </c>
      <c r="B54" s="36"/>
      <c r="C54" s="42"/>
      <c r="D54" s="43"/>
    </row>
    <row r="55" spans="1:4" ht="16.5" hidden="1" customHeight="1">
      <c r="A55" s="588" t="s">
        <v>916</v>
      </c>
      <c r="B55" s="36"/>
      <c r="C55" s="42"/>
      <c r="D55" s="43"/>
    </row>
    <row r="56" spans="1:4" ht="16.5" hidden="1" customHeight="1">
      <c r="A56" s="588" t="s">
        <v>917</v>
      </c>
      <c r="B56" s="36"/>
      <c r="C56" s="42"/>
      <c r="D56" s="43"/>
    </row>
    <row r="57" spans="1:4" ht="16.5" hidden="1" customHeight="1">
      <c r="A57" s="588" t="s">
        <v>918</v>
      </c>
      <c r="B57" s="36"/>
      <c r="C57" s="42"/>
      <c r="D57" s="43"/>
    </row>
    <row r="58" spans="1:4" ht="16.5" hidden="1" customHeight="1">
      <c r="A58" s="588" t="s">
        <v>919</v>
      </c>
      <c r="B58" s="36"/>
      <c r="C58" s="42"/>
      <c r="D58" s="43"/>
    </row>
    <row r="59" spans="1:4" ht="16.5" hidden="1" customHeight="1">
      <c r="A59" s="588" t="s">
        <v>920</v>
      </c>
      <c r="B59" s="36"/>
      <c r="C59" s="42"/>
      <c r="D59" s="43"/>
    </row>
    <row r="60" spans="1:4" ht="18" customHeight="1" thickBot="1">
      <c r="A60" s="589" t="s">
        <v>921</v>
      </c>
      <c r="B60" s="46"/>
      <c r="C60" s="47">
        <f>C40+C47</f>
        <v>16263577.540000049</v>
      </c>
      <c r="D60" s="48">
        <f>D40+D47</f>
        <v>0</v>
      </c>
    </row>
    <row r="61" spans="1:4" ht="16.5" hidden="1" customHeight="1">
      <c r="A61" s="49" t="s">
        <v>20</v>
      </c>
      <c r="B61" s="50"/>
      <c r="C61" s="51">
        <f>C46+C48</f>
        <v>16263577.540000049</v>
      </c>
      <c r="D61" s="51">
        <f>D46+D48</f>
        <v>0</v>
      </c>
    </row>
    <row r="62" spans="1:4" ht="16.5" hidden="1" customHeight="1">
      <c r="A62" s="52" t="s">
        <v>21</v>
      </c>
      <c r="B62" s="36"/>
      <c r="C62" s="42">
        <f>C45+C59</f>
        <v>0</v>
      </c>
      <c r="D62" s="42">
        <f>D45+D59</f>
        <v>0</v>
      </c>
    </row>
    <row r="63" spans="1:4" ht="16.5" hidden="1" customHeight="1">
      <c r="A63" s="53" t="s">
        <v>22</v>
      </c>
      <c r="B63" s="36"/>
      <c r="C63" s="42"/>
      <c r="D63" s="42"/>
    </row>
    <row r="64" spans="1:4" ht="16.5" hidden="1" customHeight="1">
      <c r="A64" s="52" t="s">
        <v>23</v>
      </c>
      <c r="B64" s="36"/>
      <c r="C64" s="44"/>
      <c r="D64" s="44"/>
    </row>
    <row r="65" spans="1:7" ht="16.5" hidden="1" customHeight="1">
      <c r="A65" s="52" t="s">
        <v>24</v>
      </c>
      <c r="B65" s="36"/>
      <c r="C65" s="44"/>
      <c r="D65" s="44"/>
    </row>
    <row r="66" spans="1:7" ht="16.5" hidden="1" customHeight="1">
      <c r="A66" s="713" t="s">
        <v>25</v>
      </c>
      <c r="B66" s="714"/>
      <c r="C66" s="714"/>
      <c r="D66" s="714"/>
    </row>
    <row r="67" spans="1:7" ht="16.5" hidden="1" customHeight="1">
      <c r="A67" s="713" t="s">
        <v>26</v>
      </c>
      <c r="B67" s="713"/>
      <c r="C67" s="713"/>
      <c r="D67" s="713"/>
    </row>
    <row r="68" spans="1:7" s="13" customFormat="1" ht="22.5" customHeight="1">
      <c r="A68" s="715" t="s">
        <v>27</v>
      </c>
      <c r="B68" s="715"/>
      <c r="C68" s="715"/>
      <c r="D68" s="715"/>
      <c r="E68" s="7"/>
      <c r="F68" s="12"/>
      <c r="G68" s="12"/>
    </row>
    <row r="69" spans="1:7" ht="17.25" customHeight="1">
      <c r="A69" s="54" t="s">
        <v>28</v>
      </c>
      <c r="B69" s="55"/>
      <c r="C69" s="55"/>
      <c r="D69" s="56"/>
    </row>
    <row r="70" spans="1:7" ht="32.25" customHeight="1">
      <c r="A70" s="710" t="s">
        <v>29</v>
      </c>
      <c r="B70" s="710"/>
      <c r="C70" s="710"/>
      <c r="D70" s="710"/>
    </row>
    <row r="71" spans="1:7" ht="33" customHeight="1">
      <c r="A71" s="710" t="s">
        <v>30</v>
      </c>
      <c r="B71" s="710"/>
      <c r="C71" s="710"/>
      <c r="D71" s="710"/>
    </row>
    <row r="72" spans="1:7">
      <c r="D72" s="25"/>
    </row>
    <row r="73" spans="1:7">
      <c r="D73" s="25"/>
    </row>
    <row r="74" spans="1:7">
      <c r="D74" s="25"/>
    </row>
    <row r="75" spans="1:7">
      <c r="D75" s="25"/>
    </row>
    <row r="76" spans="1:7">
      <c r="D76" s="25"/>
    </row>
    <row r="77" spans="1:7">
      <c r="D77" s="25"/>
    </row>
    <row r="78" spans="1:7">
      <c r="D78" s="25"/>
    </row>
    <row r="79" spans="1:7">
      <c r="D79" s="25"/>
    </row>
    <row r="81" spans="4:4">
      <c r="D81" s="25"/>
    </row>
  </sheetData>
  <mergeCells count="7">
    <mergeCell ref="A70:D70"/>
    <mergeCell ref="A71:D71"/>
    <mergeCell ref="A1:D1"/>
    <mergeCell ref="A2:D2"/>
    <mergeCell ref="A66:D66"/>
    <mergeCell ref="A67:D67"/>
    <mergeCell ref="A68:D68"/>
  </mergeCells>
  <phoneticPr fontId="4" type="noConversion"/>
  <pageMargins left="0.70866141732283472" right="0.70866141732283472" top="0.74803149606299213" bottom="0.74803149606299213" header="0.31496062992125984" footer="0.31496062992125984"/>
  <pageSetup paperSize="9" scale="93"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12FA8-626C-4A8D-A3DC-46E6FCB61AC9}">
  <sheetPr>
    <pageSetUpPr fitToPage="1"/>
  </sheetPr>
  <dimension ref="A1:E67"/>
  <sheetViews>
    <sheetView view="pageBreakPreview" zoomScaleNormal="100" zoomScaleSheetLayoutView="100" workbookViewId="0">
      <selection activeCell="A60" sqref="A60:XFD60"/>
    </sheetView>
  </sheetViews>
  <sheetFormatPr defaultRowHeight="15.75"/>
  <cols>
    <col min="1" max="1" width="50.625" style="59" customWidth="1"/>
    <col min="2" max="2" width="8.75" style="78" hidden="1" customWidth="1"/>
    <col min="3" max="3" width="20.625" style="78" customWidth="1"/>
    <col min="4" max="4" width="20.625" style="59" customWidth="1"/>
    <col min="5" max="5" width="19.375" style="4" customWidth="1"/>
    <col min="6" max="16384" width="9" style="59"/>
  </cols>
  <sheetData>
    <row r="1" spans="1:5" ht="30" customHeight="1">
      <c r="A1" s="716" t="s">
        <v>1028</v>
      </c>
      <c r="B1" s="716"/>
      <c r="C1" s="716"/>
      <c r="D1" s="716"/>
      <c r="E1" s="7"/>
    </row>
    <row r="2" spans="1:5" ht="18" customHeight="1">
      <c r="A2" s="709" t="str">
        <f>利润表!A2</f>
        <v>2022年度</v>
      </c>
      <c r="B2" s="709"/>
      <c r="C2" s="709"/>
      <c r="D2" s="709"/>
      <c r="E2" s="7"/>
    </row>
    <row r="3" spans="1:5" s="58" customFormat="1" ht="18" customHeight="1" thickBot="1">
      <c r="A3" s="580" t="str">
        <f>资产负债表!A3</f>
        <v>编制单位：</v>
      </c>
      <c r="B3" s="522"/>
      <c r="C3" s="522"/>
      <c r="D3" s="581" t="s">
        <v>807</v>
      </c>
      <c r="E3" s="7"/>
    </row>
    <row r="4" spans="1:5" ht="18" customHeight="1">
      <c r="A4" s="60" t="s">
        <v>31</v>
      </c>
      <c r="B4" s="61" t="s">
        <v>17</v>
      </c>
      <c r="C4" s="34" t="s">
        <v>18</v>
      </c>
      <c r="D4" s="582" t="s">
        <v>19</v>
      </c>
      <c r="E4" s="7"/>
    </row>
    <row r="5" spans="1:5" ht="18" customHeight="1">
      <c r="A5" s="80" t="s">
        <v>808</v>
      </c>
      <c r="B5" s="62"/>
      <c r="C5" s="63"/>
      <c r="D5" s="64"/>
      <c r="E5" s="7"/>
    </row>
    <row r="6" spans="1:5" ht="18" customHeight="1">
      <c r="A6" s="583" t="s">
        <v>809</v>
      </c>
      <c r="B6" s="62"/>
      <c r="C6" s="65">
        <f>现金流量表模板!T5</f>
        <v>0</v>
      </c>
      <c r="D6" s="66">
        <f>'现金流量表模板 -上期'!T5</f>
        <v>0</v>
      </c>
      <c r="E6" s="7"/>
    </row>
    <row r="7" spans="1:5" s="69" customFormat="1" ht="18" hidden="1" customHeight="1">
      <c r="A7" s="584" t="s">
        <v>810</v>
      </c>
      <c r="B7" s="67"/>
      <c r="C7" s="68"/>
      <c r="D7" s="66"/>
      <c r="E7" s="7"/>
    </row>
    <row r="8" spans="1:5" s="69" customFormat="1" ht="18" hidden="1" customHeight="1">
      <c r="A8" s="584" t="s">
        <v>811</v>
      </c>
      <c r="B8" s="67"/>
      <c r="C8" s="68"/>
      <c r="D8" s="66"/>
      <c r="E8" s="7"/>
    </row>
    <row r="9" spans="1:5" s="69" customFormat="1" ht="18" hidden="1" customHeight="1">
      <c r="A9" s="584" t="s">
        <v>812</v>
      </c>
      <c r="B9" s="67"/>
      <c r="C9" s="68"/>
      <c r="D9" s="66"/>
      <c r="E9" s="7"/>
    </row>
    <row r="10" spans="1:5" s="69" customFormat="1" ht="18" hidden="1" customHeight="1">
      <c r="A10" s="584" t="s">
        <v>813</v>
      </c>
      <c r="B10" s="67"/>
      <c r="C10" s="68"/>
      <c r="D10" s="66"/>
      <c r="E10" s="7"/>
    </row>
    <row r="11" spans="1:5" s="69" customFormat="1" ht="18" hidden="1" customHeight="1">
      <c r="A11" s="584" t="s">
        <v>814</v>
      </c>
      <c r="B11" s="67"/>
      <c r="C11" s="68"/>
      <c r="D11" s="66"/>
      <c r="E11" s="7"/>
    </row>
    <row r="12" spans="1:5" s="69" customFormat="1" ht="18" hidden="1" customHeight="1">
      <c r="A12" s="584" t="s">
        <v>815</v>
      </c>
      <c r="B12" s="67"/>
      <c r="C12" s="68"/>
      <c r="D12" s="66"/>
      <c r="E12" s="7"/>
    </row>
    <row r="13" spans="1:5" s="69" customFormat="1" ht="18" hidden="1" customHeight="1">
      <c r="A13" s="584" t="s">
        <v>816</v>
      </c>
      <c r="B13" s="67"/>
      <c r="C13" s="68"/>
      <c r="D13" s="66"/>
      <c r="E13" s="7"/>
    </row>
    <row r="14" spans="1:5" s="69" customFormat="1" ht="18" hidden="1" customHeight="1">
      <c r="A14" s="584" t="s">
        <v>817</v>
      </c>
      <c r="B14" s="67"/>
      <c r="C14" s="68"/>
      <c r="D14" s="66"/>
      <c r="E14" s="7"/>
    </row>
    <row r="15" spans="1:5" s="69" customFormat="1" ht="18" hidden="1" customHeight="1">
      <c r="A15" s="584" t="s">
        <v>818</v>
      </c>
      <c r="B15" s="67"/>
      <c r="C15" s="68"/>
      <c r="D15" s="66"/>
      <c r="E15" s="7"/>
    </row>
    <row r="16" spans="1:5" s="69" customFormat="1" ht="18" hidden="1" customHeight="1">
      <c r="A16" s="584" t="s">
        <v>819</v>
      </c>
      <c r="B16" s="67"/>
      <c r="C16" s="68"/>
      <c r="D16" s="66"/>
      <c r="E16" s="7"/>
    </row>
    <row r="17" spans="1:5" ht="18" customHeight="1">
      <c r="A17" s="583" t="s">
        <v>820</v>
      </c>
      <c r="B17" s="62"/>
      <c r="C17" s="65">
        <f>现金流量表模板!U5</f>
        <v>0</v>
      </c>
      <c r="D17" s="66"/>
      <c r="E17" s="7"/>
    </row>
    <row r="18" spans="1:5" ht="18" customHeight="1">
      <c r="A18" s="583" t="s">
        <v>821</v>
      </c>
      <c r="B18" s="62"/>
      <c r="C18" s="65">
        <f>现金流量表模板!V5</f>
        <v>0</v>
      </c>
      <c r="D18" s="66">
        <f>'现金流量表模板 -上期'!V5</f>
        <v>0</v>
      </c>
      <c r="E18" s="7"/>
    </row>
    <row r="19" spans="1:5" ht="18" customHeight="1">
      <c r="A19" s="585" t="s">
        <v>822</v>
      </c>
      <c r="B19" s="62"/>
      <c r="C19" s="70">
        <f>SUM(C6:C18)</f>
        <v>0</v>
      </c>
      <c r="D19" s="71">
        <f>SUM(D6:D18)</f>
        <v>0</v>
      </c>
      <c r="E19" s="7"/>
    </row>
    <row r="20" spans="1:5" ht="18" customHeight="1">
      <c r="A20" s="583" t="s">
        <v>823</v>
      </c>
      <c r="B20" s="62"/>
      <c r="C20" s="65">
        <f>-现金流量表模板!W5</f>
        <v>0</v>
      </c>
      <c r="D20" s="66">
        <f>-'现金流量表模板 -上期'!W5</f>
        <v>0</v>
      </c>
      <c r="E20" s="7"/>
    </row>
    <row r="21" spans="1:5" s="69" customFormat="1" ht="18" hidden="1" customHeight="1">
      <c r="A21" s="584" t="s">
        <v>824</v>
      </c>
      <c r="B21" s="67"/>
      <c r="C21" s="68"/>
      <c r="D21" s="66"/>
      <c r="E21" s="7"/>
    </row>
    <row r="22" spans="1:5" s="69" customFormat="1" ht="18" hidden="1" customHeight="1">
      <c r="A22" s="584" t="s">
        <v>825</v>
      </c>
      <c r="B22" s="67"/>
      <c r="C22" s="68"/>
      <c r="D22" s="66"/>
      <c r="E22" s="7"/>
    </row>
    <row r="23" spans="1:5" s="69" customFormat="1" ht="18" hidden="1" customHeight="1">
      <c r="A23" s="584" t="s">
        <v>826</v>
      </c>
      <c r="B23" s="67"/>
      <c r="C23" s="68"/>
      <c r="D23" s="66"/>
      <c r="E23" s="7"/>
    </row>
    <row r="24" spans="1:5" s="69" customFormat="1" ht="18" hidden="1" customHeight="1">
      <c r="A24" s="584" t="s">
        <v>827</v>
      </c>
      <c r="B24" s="67"/>
      <c r="C24" s="68"/>
      <c r="D24" s="66"/>
      <c r="E24" s="7"/>
    </row>
    <row r="25" spans="1:5" s="69" customFormat="1" ht="18" hidden="1" customHeight="1">
      <c r="A25" s="584" t="s">
        <v>828</v>
      </c>
      <c r="B25" s="67"/>
      <c r="C25" s="68"/>
      <c r="D25" s="66"/>
      <c r="E25" s="7"/>
    </row>
    <row r="26" spans="1:5" ht="18" customHeight="1">
      <c r="A26" s="583" t="s">
        <v>829</v>
      </c>
      <c r="B26" s="62"/>
      <c r="C26" s="65">
        <f>-现金流量表模板!X5</f>
        <v>0</v>
      </c>
      <c r="D26" s="66">
        <f>-'现金流量表模板 -上期'!X5</f>
        <v>0</v>
      </c>
      <c r="E26" s="7"/>
    </row>
    <row r="27" spans="1:5" ht="18" customHeight="1">
      <c r="A27" s="583" t="s">
        <v>830</v>
      </c>
      <c r="B27" s="62"/>
      <c r="C27" s="65">
        <f>-现金流量表模板!Y5</f>
        <v>0</v>
      </c>
      <c r="D27" s="66">
        <f>-'现金流量表模板 -上期'!Y5</f>
        <v>0</v>
      </c>
      <c r="E27" s="7"/>
    </row>
    <row r="28" spans="1:5" ht="18" customHeight="1">
      <c r="A28" s="583" t="s">
        <v>831</v>
      </c>
      <c r="B28" s="62"/>
      <c r="C28" s="65">
        <f>-现金流量表模板!Z5</f>
        <v>0</v>
      </c>
      <c r="D28" s="66">
        <f>-'现金流量表模板 -上期'!Z5</f>
        <v>0</v>
      </c>
      <c r="E28" s="7"/>
    </row>
    <row r="29" spans="1:5" ht="18" customHeight="1">
      <c r="A29" s="585" t="s">
        <v>832</v>
      </c>
      <c r="B29" s="62"/>
      <c r="C29" s="70">
        <f>SUM(C20:C28)</f>
        <v>0</v>
      </c>
      <c r="D29" s="71">
        <f>SUM(D20:D28)</f>
        <v>0</v>
      </c>
      <c r="E29" s="7"/>
    </row>
    <row r="30" spans="1:5" ht="18" customHeight="1">
      <c r="A30" s="585" t="s">
        <v>833</v>
      </c>
      <c r="B30" s="62"/>
      <c r="C30" s="70">
        <f>C19-C29</f>
        <v>0</v>
      </c>
      <c r="D30" s="71">
        <f>D19-D29</f>
        <v>0</v>
      </c>
      <c r="E30" s="7"/>
    </row>
    <row r="31" spans="1:5" ht="18" customHeight="1">
      <c r="A31" s="80" t="s">
        <v>834</v>
      </c>
      <c r="B31" s="62"/>
      <c r="C31" s="63"/>
      <c r="D31" s="72"/>
      <c r="E31" s="7"/>
    </row>
    <row r="32" spans="1:5" ht="18" customHeight="1">
      <c r="A32" s="583" t="s">
        <v>835</v>
      </c>
      <c r="B32" s="62"/>
      <c r="C32" s="65">
        <f>现金流量表模板!AB5</f>
        <v>0</v>
      </c>
      <c r="D32" s="66">
        <f>'现金流量表模板 -上期'!AB5</f>
        <v>0</v>
      </c>
      <c r="E32" s="7"/>
    </row>
    <row r="33" spans="1:5" ht="18" customHeight="1">
      <c r="A33" s="583" t="s">
        <v>836</v>
      </c>
      <c r="B33" s="62"/>
      <c r="C33" s="65">
        <f>现金流量表模板!AC5</f>
        <v>0</v>
      </c>
      <c r="D33" s="66">
        <f>'现金流量表模板 -上期'!AC5</f>
        <v>0</v>
      </c>
      <c r="E33" s="7"/>
    </row>
    <row r="34" spans="1:5" ht="18" customHeight="1">
      <c r="A34" s="583" t="s">
        <v>837</v>
      </c>
      <c r="B34" s="62"/>
      <c r="C34" s="65">
        <f>现金流量表模板!AD5</f>
        <v>0</v>
      </c>
      <c r="D34" s="66"/>
      <c r="E34" s="7"/>
    </row>
    <row r="35" spans="1:5" ht="18" customHeight="1">
      <c r="A35" s="583" t="s">
        <v>838</v>
      </c>
      <c r="B35" s="62"/>
      <c r="C35" s="65">
        <f>现金流量表模板!AE5</f>
        <v>0</v>
      </c>
      <c r="D35" s="66"/>
      <c r="E35" s="7"/>
    </row>
    <row r="36" spans="1:5" ht="18" customHeight="1">
      <c r="A36" s="583" t="s">
        <v>839</v>
      </c>
      <c r="B36" s="62"/>
      <c r="C36" s="65">
        <f>现金流量表模板!AF5</f>
        <v>0</v>
      </c>
      <c r="D36" s="66">
        <f>'现金流量表模板 -上期'!AF5</f>
        <v>0</v>
      </c>
      <c r="E36" s="7"/>
    </row>
    <row r="37" spans="1:5" ht="18" customHeight="1">
      <c r="A37" s="585" t="s">
        <v>840</v>
      </c>
      <c r="B37" s="62"/>
      <c r="C37" s="70">
        <f>SUM(C32:C36)</f>
        <v>0</v>
      </c>
      <c r="D37" s="71">
        <f>SUM(D32:D36)</f>
        <v>0</v>
      </c>
      <c r="E37" s="7"/>
    </row>
    <row r="38" spans="1:5" ht="18" customHeight="1">
      <c r="A38" s="583" t="s">
        <v>841</v>
      </c>
      <c r="B38" s="62"/>
      <c r="C38" s="65">
        <f>-现金流量表模板!AG5</f>
        <v>0</v>
      </c>
      <c r="D38" s="66">
        <f>-'现金流量表模板 -上期'!AG5</f>
        <v>0</v>
      </c>
      <c r="E38" s="7"/>
    </row>
    <row r="39" spans="1:5" ht="18" customHeight="1">
      <c r="A39" s="583" t="s">
        <v>842</v>
      </c>
      <c r="B39" s="62"/>
      <c r="C39" s="65">
        <f>-现金流量表模板!AH5</f>
        <v>0</v>
      </c>
      <c r="D39" s="66"/>
      <c r="E39" s="7"/>
    </row>
    <row r="40" spans="1:5" s="69" customFormat="1" ht="18" hidden="1" customHeight="1">
      <c r="A40" s="584" t="s">
        <v>843</v>
      </c>
      <c r="B40" s="67"/>
      <c r="C40" s="68"/>
      <c r="D40" s="66"/>
      <c r="E40" s="7"/>
    </row>
    <row r="41" spans="1:5" ht="18" customHeight="1">
      <c r="A41" s="583" t="s">
        <v>844</v>
      </c>
      <c r="B41" s="62"/>
      <c r="C41" s="65">
        <f>-现金流量表模板!AI5</f>
        <v>0</v>
      </c>
      <c r="D41" s="66"/>
      <c r="E41" s="7"/>
    </row>
    <row r="42" spans="1:5" ht="18" customHeight="1">
      <c r="A42" s="583" t="s">
        <v>845</v>
      </c>
      <c r="B42" s="62"/>
      <c r="C42" s="65">
        <f>-现金流量表模板!AJ5</f>
        <v>0</v>
      </c>
      <c r="D42" s="66">
        <f>-'现金流量表模板 -上期'!AJ5</f>
        <v>0</v>
      </c>
      <c r="E42" s="7"/>
    </row>
    <row r="43" spans="1:5" ht="18" customHeight="1">
      <c r="A43" s="585" t="s">
        <v>846</v>
      </c>
      <c r="B43" s="62"/>
      <c r="C43" s="70">
        <f>SUM(C38:C42)</f>
        <v>0</v>
      </c>
      <c r="D43" s="71">
        <f>SUM(D38:D42)</f>
        <v>0</v>
      </c>
      <c r="E43" s="7"/>
    </row>
    <row r="44" spans="1:5" ht="18" customHeight="1">
      <c r="A44" s="585" t="s">
        <v>847</v>
      </c>
      <c r="B44" s="62"/>
      <c r="C44" s="70">
        <f>C37-C43</f>
        <v>0</v>
      </c>
      <c r="D44" s="71">
        <f>D37-D43</f>
        <v>0</v>
      </c>
      <c r="E44" s="7"/>
    </row>
    <row r="45" spans="1:5" ht="18" customHeight="1">
      <c r="A45" s="80" t="s">
        <v>848</v>
      </c>
      <c r="B45" s="62"/>
      <c r="C45" s="63"/>
      <c r="D45" s="72"/>
      <c r="E45" s="7"/>
    </row>
    <row r="46" spans="1:5" ht="18" customHeight="1">
      <c r="A46" s="81" t="s">
        <v>849</v>
      </c>
      <c r="B46" s="62"/>
      <c r="C46" s="65">
        <f>现金流量表模板!AL5</f>
        <v>0</v>
      </c>
      <c r="D46" s="66"/>
      <c r="E46" s="7"/>
    </row>
    <row r="47" spans="1:5" ht="18" customHeight="1">
      <c r="A47" s="81" t="s">
        <v>850</v>
      </c>
      <c r="B47" s="62"/>
      <c r="C47" s="65"/>
      <c r="D47" s="66"/>
      <c r="E47" s="7"/>
    </row>
    <row r="48" spans="1:5" ht="18" customHeight="1">
      <c r="A48" s="81" t="s">
        <v>851</v>
      </c>
      <c r="B48" s="62"/>
      <c r="C48" s="65">
        <f>现金流量表模板!AM5</f>
        <v>0</v>
      </c>
      <c r="D48" s="66">
        <f>'现金流量表模板 -上期'!AM5</f>
        <v>0</v>
      </c>
      <c r="E48" s="7"/>
    </row>
    <row r="49" spans="1:5" ht="18" customHeight="1">
      <c r="A49" s="81" t="s">
        <v>852</v>
      </c>
      <c r="B49" s="62"/>
      <c r="C49" s="65"/>
      <c r="D49" s="66"/>
      <c r="E49" s="7"/>
    </row>
    <row r="50" spans="1:5" ht="18" customHeight="1">
      <c r="A50" s="81" t="s">
        <v>853</v>
      </c>
      <c r="B50" s="62"/>
      <c r="C50" s="65">
        <f>现金流量表模板!AN5</f>
        <v>0</v>
      </c>
      <c r="D50" s="66"/>
      <c r="E50" s="7"/>
    </row>
    <row r="51" spans="1:5" ht="18" customHeight="1">
      <c r="A51" s="585" t="s">
        <v>854</v>
      </c>
      <c r="B51" s="62"/>
      <c r="C51" s="70">
        <f>SUM(C46,C48:C50)</f>
        <v>0</v>
      </c>
      <c r="D51" s="71">
        <f>SUM(D46,D48:D50)</f>
        <v>0</v>
      </c>
      <c r="E51" s="7"/>
    </row>
    <row r="52" spans="1:5" ht="18" customHeight="1">
      <c r="A52" s="81" t="s">
        <v>855</v>
      </c>
      <c r="B52" s="62"/>
      <c r="C52" s="65">
        <f>-现金流量表模板!AO5</f>
        <v>0</v>
      </c>
      <c r="D52" s="66">
        <f>-'现金流量表模板 -上期'!AO5</f>
        <v>0</v>
      </c>
      <c r="E52" s="7"/>
    </row>
    <row r="53" spans="1:5" ht="18" customHeight="1">
      <c r="A53" s="81" t="s">
        <v>856</v>
      </c>
      <c r="B53" s="62"/>
      <c r="C53" s="65">
        <f>-现金流量表模板!AP5</f>
        <v>0</v>
      </c>
      <c r="D53" s="66">
        <f>-'现金流量表模板 -上期'!AP5</f>
        <v>0</v>
      </c>
      <c r="E53" s="7"/>
    </row>
    <row r="54" spans="1:5" ht="18" customHeight="1">
      <c r="A54" s="81" t="s">
        <v>857</v>
      </c>
      <c r="B54" s="62"/>
      <c r="C54" s="65"/>
      <c r="D54" s="66"/>
      <c r="E54" s="7"/>
    </row>
    <row r="55" spans="1:5" ht="18" customHeight="1">
      <c r="A55" s="81" t="s">
        <v>858</v>
      </c>
      <c r="B55" s="62"/>
      <c r="C55" s="65">
        <f>-现金流量表模板!AQ5</f>
        <v>0</v>
      </c>
      <c r="D55" s="66">
        <f>-'现金流量表模板 -上期'!AQ5</f>
        <v>0</v>
      </c>
      <c r="E55" s="7"/>
    </row>
    <row r="56" spans="1:5" ht="18" customHeight="1">
      <c r="A56" s="585" t="s">
        <v>859</v>
      </c>
      <c r="B56" s="62"/>
      <c r="C56" s="70">
        <f>SUM(C52:C53,C55)</f>
        <v>0</v>
      </c>
      <c r="D56" s="71">
        <f>SUM(D52:D53,D55)</f>
        <v>0</v>
      </c>
      <c r="E56" s="7"/>
    </row>
    <row r="57" spans="1:5" ht="18" customHeight="1">
      <c r="A57" s="585" t="s">
        <v>860</v>
      </c>
      <c r="B57" s="62"/>
      <c r="C57" s="70">
        <f>C51-C56</f>
        <v>0</v>
      </c>
      <c r="D57" s="71">
        <f>D51-D56</f>
        <v>0</v>
      </c>
      <c r="E57" s="7"/>
    </row>
    <row r="58" spans="1:5" ht="18" customHeight="1">
      <c r="A58" s="80" t="s">
        <v>861</v>
      </c>
      <c r="B58" s="62"/>
      <c r="C58" s="65">
        <f>现金流量表模板!AS5</f>
        <v>0</v>
      </c>
      <c r="D58" s="66">
        <v>0</v>
      </c>
      <c r="E58" s="7"/>
    </row>
    <row r="59" spans="1:5" ht="18" customHeight="1">
      <c r="A59" s="80" t="s">
        <v>862</v>
      </c>
      <c r="B59" s="73"/>
      <c r="C59" s="65">
        <f>C30+C44+C57+C58</f>
        <v>0</v>
      </c>
      <c r="D59" s="66">
        <f>D30+D44+D57+D58</f>
        <v>0</v>
      </c>
      <c r="E59" s="7"/>
    </row>
    <row r="60" spans="1:5" ht="18" customHeight="1">
      <c r="A60" s="81" t="s">
        <v>863</v>
      </c>
      <c r="B60" s="74"/>
      <c r="C60" s="65">
        <f>资产负债表!D6</f>
        <v>32491450.180000003</v>
      </c>
      <c r="D60" s="66">
        <f>'现金流量表模板 -上期'!C8</f>
        <v>0</v>
      </c>
      <c r="E60" s="7"/>
    </row>
    <row r="61" spans="1:5" ht="18" customHeight="1" thickBot="1">
      <c r="A61" s="574" t="s">
        <v>864</v>
      </c>
      <c r="B61" s="75"/>
      <c r="C61" s="76">
        <f>C59+C60</f>
        <v>32491450.180000003</v>
      </c>
      <c r="D61" s="77">
        <f>D59+D60</f>
        <v>0</v>
      </c>
    </row>
    <row r="62" spans="1:5" s="13" customFormat="1" ht="15" customHeight="1">
      <c r="A62" s="715" t="s">
        <v>27</v>
      </c>
      <c r="B62" s="715"/>
      <c r="C62" s="715"/>
      <c r="D62" s="715"/>
      <c r="E62" s="12"/>
    </row>
    <row r="63" spans="1:5" ht="15.95" customHeight="1">
      <c r="C63" s="30"/>
      <c r="D63" s="4"/>
    </row>
    <row r="64" spans="1:5" ht="15.95" customHeight="1">
      <c r="C64" s="30">
        <f>C61-资产负债表!C6</f>
        <v>18238045.490000002</v>
      </c>
      <c r="D64" s="30">
        <f>D61-资产负债表!D6</f>
        <v>-32491450.180000003</v>
      </c>
    </row>
    <row r="65" spans="3:4" ht="15.95" customHeight="1">
      <c r="C65" s="30"/>
      <c r="D65" s="4"/>
    </row>
    <row r="66" spans="3:4" ht="15.95" customHeight="1">
      <c r="C66" s="30"/>
      <c r="D66" s="4"/>
    </row>
    <row r="67" spans="3:4" ht="15.95" customHeight="1">
      <c r="C67" s="30"/>
      <c r="D67" s="4"/>
    </row>
  </sheetData>
  <mergeCells count="3">
    <mergeCell ref="A1:D1"/>
    <mergeCell ref="A2:D2"/>
    <mergeCell ref="A62:D62"/>
  </mergeCells>
  <phoneticPr fontId="4" type="noConversion"/>
  <pageMargins left="0.70866141732283472" right="0.70866141732283472" top="0.74803149606299213" bottom="0.74803149606299213" header="0.31496062992125984" footer="0.31496062992125984"/>
  <pageSetup paperSize="9" scale="93"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357FA-F16A-4B8F-B29F-04E5E20018BE}">
  <sheetPr>
    <pageSetUpPr fitToPage="1"/>
  </sheetPr>
  <dimension ref="A1:Y41"/>
  <sheetViews>
    <sheetView view="pageBreakPreview" zoomScaleNormal="100" zoomScaleSheetLayoutView="100" workbookViewId="0">
      <pane xSplit="1" ySplit="6" topLeftCell="B7" activePane="bottomRight" state="frozen"/>
      <selection sqref="A1:D1"/>
      <selection pane="topRight" sqref="A1:D1"/>
      <selection pane="bottomLeft" sqref="A1:D1"/>
      <selection pane="bottomRight" activeCell="J12" sqref="J12"/>
    </sheetView>
  </sheetViews>
  <sheetFormatPr defaultRowHeight="14.25"/>
  <cols>
    <col min="1" max="1" width="29.125" style="571" customWidth="1"/>
    <col min="2" max="2" width="15.625" style="571" customWidth="1"/>
    <col min="3" max="5" width="6.25" style="571" hidden="1" customWidth="1"/>
    <col min="6" max="6" width="15.625" style="571" customWidth="1"/>
    <col min="7" max="8" width="7.5" style="571" hidden="1" customWidth="1"/>
    <col min="9" max="9" width="9.5" style="571" hidden="1" customWidth="1"/>
    <col min="10" max="14" width="15.625" style="571" customWidth="1"/>
    <col min="15" max="17" width="6.25" style="571" hidden="1" customWidth="1"/>
    <col min="18" max="18" width="15.625" style="571" customWidth="1"/>
    <col min="19" max="20" width="7.5" style="571" hidden="1" customWidth="1"/>
    <col min="21" max="21" width="9.5" style="571" hidden="1" customWidth="1"/>
    <col min="22" max="25" width="15.625" style="571" customWidth="1"/>
    <col min="26" max="16384" width="9" style="571"/>
  </cols>
  <sheetData>
    <row r="1" spans="1:25" ht="30" customHeight="1">
      <c r="A1" s="717" t="s">
        <v>1029</v>
      </c>
      <c r="B1" s="718"/>
      <c r="C1" s="718"/>
      <c r="D1" s="718"/>
      <c r="E1" s="718"/>
      <c r="F1" s="718"/>
      <c r="G1" s="718"/>
      <c r="H1" s="718"/>
      <c r="I1" s="718"/>
      <c r="J1" s="718"/>
      <c r="K1" s="718"/>
      <c r="L1" s="718"/>
      <c r="M1" s="718"/>
      <c r="N1" s="718"/>
      <c r="O1" s="718"/>
      <c r="P1" s="718"/>
      <c r="Q1" s="718"/>
      <c r="R1" s="718"/>
      <c r="S1" s="718"/>
      <c r="T1" s="718"/>
      <c r="U1" s="718"/>
      <c r="V1" s="718"/>
      <c r="W1" s="718"/>
      <c r="X1" s="718"/>
      <c r="Y1" s="718"/>
    </row>
    <row r="2" spans="1:25" ht="15" customHeight="1">
      <c r="A2" s="719" t="str">
        <f>利润表!A2</f>
        <v>2022年度</v>
      </c>
      <c r="B2" s="719"/>
      <c r="C2" s="719"/>
      <c r="D2" s="719"/>
      <c r="E2" s="719"/>
      <c r="F2" s="719"/>
      <c r="G2" s="719"/>
      <c r="H2" s="719"/>
      <c r="I2" s="719"/>
      <c r="J2" s="719"/>
      <c r="K2" s="719"/>
      <c r="L2" s="719"/>
      <c r="M2" s="719"/>
      <c r="N2" s="719"/>
      <c r="O2" s="719"/>
      <c r="P2" s="719"/>
      <c r="Q2" s="719"/>
      <c r="R2" s="719"/>
      <c r="S2" s="719"/>
      <c r="T2" s="719"/>
      <c r="U2" s="719"/>
      <c r="V2" s="719"/>
      <c r="W2" s="719"/>
      <c r="X2" s="719"/>
      <c r="Y2" s="719"/>
    </row>
    <row r="3" spans="1:25" s="522" customFormat="1" ht="15" customHeight="1" thickBot="1">
      <c r="A3" s="522" t="str">
        <f>资产负债表!A3</f>
        <v>编制单位：</v>
      </c>
      <c r="Y3" s="572"/>
    </row>
    <row r="4" spans="1:25" s="522" customFormat="1" ht="22.5" customHeight="1">
      <c r="A4" s="720" t="s">
        <v>31</v>
      </c>
      <c r="B4" s="722" t="s">
        <v>780</v>
      </c>
      <c r="C4" s="722"/>
      <c r="D4" s="722"/>
      <c r="E4" s="722"/>
      <c r="F4" s="722"/>
      <c r="G4" s="722"/>
      <c r="H4" s="722"/>
      <c r="I4" s="722"/>
      <c r="J4" s="722"/>
      <c r="K4" s="722"/>
      <c r="L4" s="722"/>
      <c r="M4" s="722"/>
      <c r="N4" s="723" t="s">
        <v>781</v>
      </c>
      <c r="O4" s="723"/>
      <c r="P4" s="723"/>
      <c r="Q4" s="723"/>
      <c r="R4" s="722"/>
      <c r="S4" s="722"/>
      <c r="T4" s="722"/>
      <c r="U4" s="722"/>
      <c r="V4" s="722"/>
      <c r="W4" s="724"/>
      <c r="X4" s="724"/>
      <c r="Y4" s="725"/>
    </row>
    <row r="5" spans="1:25" s="522" customFormat="1" ht="22.5" customHeight="1">
      <c r="A5" s="721"/>
      <c r="B5" s="726" t="s">
        <v>32</v>
      </c>
      <c r="C5" s="726" t="s">
        <v>33</v>
      </c>
      <c r="D5" s="726"/>
      <c r="E5" s="726"/>
      <c r="F5" s="726" t="s">
        <v>782</v>
      </c>
      <c r="G5" s="726" t="s">
        <v>783</v>
      </c>
      <c r="H5" s="726" t="s">
        <v>34</v>
      </c>
      <c r="I5" s="726" t="s">
        <v>35</v>
      </c>
      <c r="J5" s="726" t="s">
        <v>784</v>
      </c>
      <c r="K5" s="726" t="s">
        <v>36</v>
      </c>
      <c r="L5" s="726" t="s">
        <v>1001</v>
      </c>
      <c r="M5" s="731" t="s">
        <v>38</v>
      </c>
      <c r="N5" s="732" t="s">
        <v>32</v>
      </c>
      <c r="O5" s="726" t="s">
        <v>33</v>
      </c>
      <c r="P5" s="726"/>
      <c r="Q5" s="726"/>
      <c r="R5" s="727" t="s">
        <v>782</v>
      </c>
      <c r="S5" s="727" t="s">
        <v>783</v>
      </c>
      <c r="T5" s="727" t="s">
        <v>34</v>
      </c>
      <c r="U5" s="727" t="s">
        <v>35</v>
      </c>
      <c r="V5" s="727" t="s">
        <v>784</v>
      </c>
      <c r="W5" s="727" t="s">
        <v>36</v>
      </c>
      <c r="X5" s="727" t="s">
        <v>1002</v>
      </c>
      <c r="Y5" s="729" t="s">
        <v>38</v>
      </c>
    </row>
    <row r="6" spans="1:25" s="573" customFormat="1" ht="24.75" customHeight="1">
      <c r="A6" s="721"/>
      <c r="B6" s="726"/>
      <c r="C6" s="79" t="s">
        <v>39</v>
      </c>
      <c r="D6" s="79" t="s">
        <v>40</v>
      </c>
      <c r="E6" s="79" t="s">
        <v>37</v>
      </c>
      <c r="F6" s="726"/>
      <c r="G6" s="726"/>
      <c r="H6" s="726"/>
      <c r="I6" s="726"/>
      <c r="J6" s="726"/>
      <c r="K6" s="726"/>
      <c r="L6" s="726"/>
      <c r="M6" s="731"/>
      <c r="N6" s="733"/>
      <c r="O6" s="79" t="s">
        <v>39</v>
      </c>
      <c r="P6" s="79" t="s">
        <v>40</v>
      </c>
      <c r="Q6" s="79" t="s">
        <v>37</v>
      </c>
      <c r="R6" s="728"/>
      <c r="S6" s="728"/>
      <c r="T6" s="728"/>
      <c r="U6" s="728"/>
      <c r="V6" s="728"/>
      <c r="W6" s="728"/>
      <c r="X6" s="728"/>
      <c r="Y6" s="729"/>
    </row>
    <row r="7" spans="1:25" s="522" customFormat="1" ht="22.5" customHeight="1">
      <c r="A7" s="80" t="s">
        <v>785</v>
      </c>
      <c r="B7" s="602">
        <f>N34</f>
        <v>0</v>
      </c>
      <c r="C7" s="602">
        <f t="shared" ref="C7:I7" si="0">O34</f>
        <v>0</v>
      </c>
      <c r="D7" s="602">
        <f t="shared" si="0"/>
        <v>0</v>
      </c>
      <c r="E7" s="602">
        <f t="shared" si="0"/>
        <v>0</v>
      </c>
      <c r="F7" s="602">
        <f>R34</f>
        <v>0</v>
      </c>
      <c r="G7" s="602">
        <f t="shared" si="0"/>
        <v>0</v>
      </c>
      <c r="H7" s="602">
        <f t="shared" si="0"/>
        <v>0</v>
      </c>
      <c r="I7" s="602">
        <f t="shared" si="0"/>
        <v>0</v>
      </c>
      <c r="J7" s="602">
        <f>V34</f>
        <v>0</v>
      </c>
      <c r="K7" s="602">
        <f>W34</f>
        <v>0</v>
      </c>
      <c r="L7" s="602">
        <f>X34</f>
        <v>0</v>
      </c>
      <c r="M7" s="604">
        <f>SUM(B7:F7,-G7,H7:L7)</f>
        <v>0</v>
      </c>
      <c r="N7" s="605"/>
      <c r="O7" s="605">
        <v>0</v>
      </c>
      <c r="P7" s="605">
        <v>0</v>
      </c>
      <c r="Q7" s="605">
        <v>0</v>
      </c>
      <c r="R7" s="603"/>
      <c r="S7" s="603">
        <v>0</v>
      </c>
      <c r="T7" s="603">
        <v>0</v>
      </c>
      <c r="U7" s="603">
        <v>0</v>
      </c>
      <c r="V7" s="603"/>
      <c r="W7" s="606">
        <f>'TB-上期'!AC168</f>
        <v>0</v>
      </c>
      <c r="X7" s="606"/>
      <c r="Y7" s="607">
        <f>SUM(N7:R7,-S7,T7:X7)</f>
        <v>0</v>
      </c>
    </row>
    <row r="8" spans="1:25" s="522" customFormat="1" ht="22.5" customHeight="1">
      <c r="A8" s="81" t="s">
        <v>786</v>
      </c>
      <c r="B8" s="602"/>
      <c r="C8" s="602"/>
      <c r="D8" s="602"/>
      <c r="E8" s="602"/>
      <c r="F8" s="602"/>
      <c r="G8" s="603"/>
      <c r="H8" s="603"/>
      <c r="I8" s="603"/>
      <c r="J8" s="603"/>
      <c r="K8" s="603"/>
      <c r="L8" s="603"/>
      <c r="M8" s="604">
        <f t="shared" ref="M8:M34" si="1">SUM(B8:F8,-G8,H8:L8)</f>
        <v>0</v>
      </c>
      <c r="N8" s="605"/>
      <c r="O8" s="605"/>
      <c r="P8" s="605"/>
      <c r="Q8" s="605"/>
      <c r="R8" s="603"/>
      <c r="S8" s="603"/>
      <c r="T8" s="603"/>
      <c r="U8" s="603"/>
      <c r="V8" s="603"/>
      <c r="W8" s="606"/>
      <c r="X8" s="606"/>
      <c r="Y8" s="607">
        <f t="shared" ref="Y8:Y34" si="2">SUM(N8:R8,-S8,T8:X8)</f>
        <v>0</v>
      </c>
    </row>
    <row r="9" spans="1:25" s="522" customFormat="1" ht="22.5" customHeight="1">
      <c r="A9" s="81" t="s">
        <v>787</v>
      </c>
      <c r="B9" s="602"/>
      <c r="C9" s="602"/>
      <c r="D9" s="602"/>
      <c r="E9" s="602"/>
      <c r="F9" s="602"/>
      <c r="G9" s="603"/>
      <c r="H9" s="603"/>
      <c r="I9" s="603"/>
      <c r="J9" s="603"/>
      <c r="K9" s="603"/>
      <c r="L9" s="603"/>
      <c r="M9" s="604">
        <f t="shared" si="1"/>
        <v>0</v>
      </c>
      <c r="N9" s="605"/>
      <c r="O9" s="605"/>
      <c r="P9" s="605"/>
      <c r="Q9" s="605"/>
      <c r="R9" s="603"/>
      <c r="S9" s="603"/>
      <c r="T9" s="603"/>
      <c r="U9" s="603"/>
      <c r="V9" s="603"/>
      <c r="W9" s="606"/>
      <c r="X9" s="606"/>
      <c r="Y9" s="607">
        <f t="shared" si="2"/>
        <v>0</v>
      </c>
    </row>
    <row r="10" spans="1:25" s="522" customFormat="1" ht="22.5" customHeight="1">
      <c r="A10" s="81" t="s">
        <v>788</v>
      </c>
      <c r="B10" s="602"/>
      <c r="C10" s="602"/>
      <c r="D10" s="602"/>
      <c r="E10" s="602"/>
      <c r="F10" s="602"/>
      <c r="G10" s="603"/>
      <c r="H10" s="603"/>
      <c r="I10" s="603"/>
      <c r="J10" s="603"/>
      <c r="K10" s="603"/>
      <c r="L10" s="603"/>
      <c r="M10" s="604">
        <f t="shared" si="1"/>
        <v>0</v>
      </c>
      <c r="N10" s="605"/>
      <c r="O10" s="605"/>
      <c r="P10" s="605"/>
      <c r="Q10" s="605"/>
      <c r="R10" s="603"/>
      <c r="S10" s="603"/>
      <c r="T10" s="603"/>
      <c r="U10" s="603"/>
      <c r="V10" s="603"/>
      <c r="W10" s="606">
        <f>'TB-上期'!AC169</f>
        <v>0</v>
      </c>
      <c r="X10" s="606"/>
      <c r="Y10" s="607">
        <f t="shared" si="2"/>
        <v>0</v>
      </c>
    </row>
    <row r="11" spans="1:25" s="522" customFormat="1" ht="22.5" customHeight="1">
      <c r="A11" s="80" t="s">
        <v>789</v>
      </c>
      <c r="B11" s="602">
        <f t="shared" ref="B11:L11" si="3">SUM(B7:B10)</f>
        <v>0</v>
      </c>
      <c r="C11" s="602">
        <f t="shared" si="3"/>
        <v>0</v>
      </c>
      <c r="D11" s="602">
        <f t="shared" si="3"/>
        <v>0</v>
      </c>
      <c r="E11" s="602">
        <f t="shared" si="3"/>
        <v>0</v>
      </c>
      <c r="F11" s="602">
        <f t="shared" si="3"/>
        <v>0</v>
      </c>
      <c r="G11" s="603">
        <f t="shared" si="3"/>
        <v>0</v>
      </c>
      <c r="H11" s="603">
        <f t="shared" si="3"/>
        <v>0</v>
      </c>
      <c r="I11" s="603">
        <f t="shared" si="3"/>
        <v>0</v>
      </c>
      <c r="J11" s="603">
        <f t="shared" si="3"/>
        <v>0</v>
      </c>
      <c r="K11" s="603">
        <f t="shared" si="3"/>
        <v>0</v>
      </c>
      <c r="L11" s="603">
        <f t="shared" si="3"/>
        <v>0</v>
      </c>
      <c r="M11" s="604">
        <f t="shared" si="1"/>
        <v>0</v>
      </c>
      <c r="N11" s="605">
        <f t="shared" ref="N11:X11" si="4">SUM(N7:N10)</f>
        <v>0</v>
      </c>
      <c r="O11" s="605">
        <f t="shared" si="4"/>
        <v>0</v>
      </c>
      <c r="P11" s="605">
        <f t="shared" si="4"/>
        <v>0</v>
      </c>
      <c r="Q11" s="605">
        <f t="shared" si="4"/>
        <v>0</v>
      </c>
      <c r="R11" s="603">
        <f t="shared" si="4"/>
        <v>0</v>
      </c>
      <c r="S11" s="603">
        <f>SUM(S7:S10)</f>
        <v>0</v>
      </c>
      <c r="T11" s="603">
        <f t="shared" si="4"/>
        <v>0</v>
      </c>
      <c r="U11" s="603">
        <f t="shared" si="4"/>
        <v>0</v>
      </c>
      <c r="V11" s="603">
        <f t="shared" si="4"/>
        <v>0</v>
      </c>
      <c r="W11" s="603">
        <f t="shared" si="4"/>
        <v>0</v>
      </c>
      <c r="X11" s="603">
        <f t="shared" si="4"/>
        <v>0</v>
      </c>
      <c r="Y11" s="607">
        <f t="shared" si="2"/>
        <v>0</v>
      </c>
    </row>
    <row r="12" spans="1:25" s="522" customFormat="1" ht="25.5" customHeight="1">
      <c r="A12" s="80" t="s">
        <v>790</v>
      </c>
      <c r="B12" s="602">
        <f t="shared" ref="B12:L12" si="5">B13+B14+B19+B23+B30+B33</f>
        <v>0</v>
      </c>
      <c r="C12" s="602">
        <f t="shared" si="5"/>
        <v>0</v>
      </c>
      <c r="D12" s="602">
        <f t="shared" si="5"/>
        <v>0</v>
      </c>
      <c r="E12" s="602">
        <f t="shared" si="5"/>
        <v>0</v>
      </c>
      <c r="F12" s="602">
        <f t="shared" si="5"/>
        <v>0</v>
      </c>
      <c r="G12" s="602">
        <f t="shared" si="5"/>
        <v>0</v>
      </c>
      <c r="H12" s="602">
        <f t="shared" si="5"/>
        <v>0</v>
      </c>
      <c r="I12" s="602">
        <f t="shared" si="5"/>
        <v>0</v>
      </c>
      <c r="J12" s="602">
        <f t="shared" si="5"/>
        <v>3215118.4800000004</v>
      </c>
      <c r="K12" s="602">
        <f t="shared" si="5"/>
        <v>-15651540.939999951</v>
      </c>
      <c r="L12" s="602">
        <f t="shared" si="5"/>
        <v>0</v>
      </c>
      <c r="M12" s="604">
        <f t="shared" si="1"/>
        <v>-12436422.459999951</v>
      </c>
      <c r="N12" s="605">
        <f t="shared" ref="N12:V12" si="6">N13+N14+N19+N23+N30+N33</f>
        <v>0</v>
      </c>
      <c r="O12" s="605">
        <f t="shared" si="6"/>
        <v>0</v>
      </c>
      <c r="P12" s="605">
        <f t="shared" si="6"/>
        <v>0</v>
      </c>
      <c r="Q12" s="605">
        <f t="shared" si="6"/>
        <v>0</v>
      </c>
      <c r="R12" s="605">
        <f t="shared" si="6"/>
        <v>0</v>
      </c>
      <c r="S12" s="605">
        <f t="shared" si="6"/>
        <v>0</v>
      </c>
      <c r="T12" s="605">
        <f t="shared" si="6"/>
        <v>0</v>
      </c>
      <c r="U12" s="605">
        <f t="shared" si="6"/>
        <v>0</v>
      </c>
      <c r="V12" s="605">
        <f t="shared" si="6"/>
        <v>0</v>
      </c>
      <c r="W12" s="605">
        <f>W13+W14+W19+W23+W30+W33</f>
        <v>0</v>
      </c>
      <c r="X12" s="605">
        <f>X13+X14+X19+X23+X30+X33</f>
        <v>0</v>
      </c>
      <c r="Y12" s="607">
        <f t="shared" si="2"/>
        <v>0</v>
      </c>
    </row>
    <row r="13" spans="1:25" s="522" customFormat="1" ht="22.5" customHeight="1">
      <c r="A13" s="80" t="s">
        <v>41</v>
      </c>
      <c r="B13" s="602"/>
      <c r="C13" s="602"/>
      <c r="D13" s="602"/>
      <c r="E13" s="602"/>
      <c r="F13" s="602"/>
      <c r="G13" s="603"/>
      <c r="H13" s="603">
        <v>0</v>
      </c>
      <c r="I13" s="603"/>
      <c r="J13" s="603"/>
      <c r="K13" s="603">
        <f>利润表!C46</f>
        <v>16263577.540000049</v>
      </c>
      <c r="L13" s="603">
        <f>利润表!C45</f>
        <v>0</v>
      </c>
      <c r="M13" s="604">
        <f t="shared" si="1"/>
        <v>16263577.540000049</v>
      </c>
      <c r="N13" s="605"/>
      <c r="O13" s="605"/>
      <c r="P13" s="605"/>
      <c r="Q13" s="605"/>
      <c r="R13" s="603"/>
      <c r="S13" s="603"/>
      <c r="T13" s="603">
        <v>0</v>
      </c>
      <c r="U13" s="603"/>
      <c r="V13" s="603"/>
      <c r="W13" s="606">
        <f>利润表!D46</f>
        <v>0</v>
      </c>
      <c r="X13" s="606">
        <f>利润表!D45</f>
        <v>0</v>
      </c>
      <c r="Y13" s="607">
        <f t="shared" si="2"/>
        <v>0</v>
      </c>
    </row>
    <row r="14" spans="1:25" s="522" customFormat="1" ht="22.5" customHeight="1">
      <c r="A14" s="80" t="s">
        <v>42</v>
      </c>
      <c r="B14" s="608">
        <f t="shared" ref="B14:K14" si="7">SUM(B15:B18)</f>
        <v>0</v>
      </c>
      <c r="C14" s="602">
        <f t="shared" si="7"/>
        <v>0</v>
      </c>
      <c r="D14" s="602">
        <f t="shared" si="7"/>
        <v>0</v>
      </c>
      <c r="E14" s="602">
        <f t="shared" si="7"/>
        <v>0</v>
      </c>
      <c r="F14" s="602">
        <f t="shared" si="7"/>
        <v>0</v>
      </c>
      <c r="G14" s="603">
        <f t="shared" si="7"/>
        <v>0</v>
      </c>
      <c r="H14" s="603">
        <f t="shared" si="7"/>
        <v>0</v>
      </c>
      <c r="I14" s="603">
        <f t="shared" si="7"/>
        <v>0</v>
      </c>
      <c r="J14" s="603">
        <f t="shared" si="7"/>
        <v>0</v>
      </c>
      <c r="K14" s="603">
        <f t="shared" si="7"/>
        <v>0</v>
      </c>
      <c r="L14" s="603"/>
      <c r="M14" s="604">
        <f t="shared" si="1"/>
        <v>0</v>
      </c>
      <c r="N14" s="605">
        <f t="shared" ref="N14:W14" si="8">SUM(N15:N18)</f>
        <v>0</v>
      </c>
      <c r="O14" s="605">
        <f t="shared" si="8"/>
        <v>0</v>
      </c>
      <c r="P14" s="605">
        <f t="shared" si="8"/>
        <v>0</v>
      </c>
      <c r="Q14" s="605">
        <f t="shared" si="8"/>
        <v>0</v>
      </c>
      <c r="R14" s="603">
        <f t="shared" si="8"/>
        <v>0</v>
      </c>
      <c r="S14" s="603">
        <f t="shared" si="8"/>
        <v>0</v>
      </c>
      <c r="T14" s="603">
        <f t="shared" si="8"/>
        <v>0</v>
      </c>
      <c r="U14" s="603">
        <f t="shared" si="8"/>
        <v>0</v>
      </c>
      <c r="V14" s="603">
        <f t="shared" si="8"/>
        <v>0</v>
      </c>
      <c r="W14" s="603">
        <f t="shared" si="8"/>
        <v>0</v>
      </c>
      <c r="X14" s="606"/>
      <c r="Y14" s="607">
        <f t="shared" si="2"/>
        <v>0</v>
      </c>
    </row>
    <row r="15" spans="1:25" s="522" customFormat="1" ht="22.5" customHeight="1">
      <c r="A15" s="81" t="s">
        <v>791</v>
      </c>
      <c r="B15" s="609"/>
      <c r="C15" s="602"/>
      <c r="D15" s="602"/>
      <c r="E15" s="602"/>
      <c r="F15" s="602"/>
      <c r="G15" s="603"/>
      <c r="H15" s="603"/>
      <c r="I15" s="603"/>
      <c r="J15" s="603"/>
      <c r="K15" s="603"/>
      <c r="L15" s="603"/>
      <c r="M15" s="604">
        <f t="shared" si="1"/>
        <v>0</v>
      </c>
      <c r="N15" s="605"/>
      <c r="O15" s="605"/>
      <c r="P15" s="605"/>
      <c r="Q15" s="605"/>
      <c r="R15" s="603"/>
      <c r="S15" s="603"/>
      <c r="T15" s="603"/>
      <c r="U15" s="603"/>
      <c r="V15" s="603"/>
      <c r="W15" s="606"/>
      <c r="X15" s="606"/>
      <c r="Y15" s="607">
        <f t="shared" si="2"/>
        <v>0</v>
      </c>
    </row>
    <row r="16" spans="1:25" s="522" customFormat="1" ht="22.5" customHeight="1">
      <c r="A16" s="81" t="s">
        <v>792</v>
      </c>
      <c r="B16" s="602"/>
      <c r="C16" s="602"/>
      <c r="D16" s="602"/>
      <c r="E16" s="602"/>
      <c r="F16" s="602"/>
      <c r="G16" s="603"/>
      <c r="H16" s="603"/>
      <c r="I16" s="603"/>
      <c r="J16" s="603"/>
      <c r="K16" s="603"/>
      <c r="L16" s="603"/>
      <c r="M16" s="604">
        <f t="shared" si="1"/>
        <v>0</v>
      </c>
      <c r="N16" s="605"/>
      <c r="O16" s="605"/>
      <c r="P16" s="605"/>
      <c r="Q16" s="605"/>
      <c r="R16" s="603"/>
      <c r="S16" s="603"/>
      <c r="T16" s="603"/>
      <c r="U16" s="603"/>
      <c r="V16" s="603"/>
      <c r="W16" s="606"/>
      <c r="X16" s="606"/>
      <c r="Y16" s="607">
        <f t="shared" si="2"/>
        <v>0</v>
      </c>
    </row>
    <row r="17" spans="1:25" s="522" customFormat="1" ht="22.5" customHeight="1">
      <c r="A17" s="81" t="s">
        <v>793</v>
      </c>
      <c r="B17" s="602"/>
      <c r="C17" s="602"/>
      <c r="D17" s="602"/>
      <c r="E17" s="602"/>
      <c r="F17" s="602"/>
      <c r="G17" s="603"/>
      <c r="H17" s="603"/>
      <c r="I17" s="603"/>
      <c r="J17" s="603"/>
      <c r="K17" s="603"/>
      <c r="L17" s="603"/>
      <c r="M17" s="604">
        <f t="shared" si="1"/>
        <v>0</v>
      </c>
      <c r="N17" s="605"/>
      <c r="O17" s="605"/>
      <c r="P17" s="605"/>
      <c r="Q17" s="605"/>
      <c r="R17" s="603"/>
      <c r="S17" s="603"/>
      <c r="T17" s="603"/>
      <c r="U17" s="603"/>
      <c r="V17" s="603"/>
      <c r="W17" s="606"/>
      <c r="X17" s="606"/>
      <c r="Y17" s="607">
        <f t="shared" si="2"/>
        <v>0</v>
      </c>
    </row>
    <row r="18" spans="1:25" s="522" customFormat="1" ht="22.5" customHeight="1">
      <c r="A18" s="81" t="s">
        <v>794</v>
      </c>
      <c r="B18" s="602"/>
      <c r="C18" s="602"/>
      <c r="D18" s="602"/>
      <c r="E18" s="602"/>
      <c r="F18" s="602"/>
      <c r="G18" s="603"/>
      <c r="H18" s="603"/>
      <c r="I18" s="603"/>
      <c r="J18" s="603"/>
      <c r="K18" s="603"/>
      <c r="L18" s="603"/>
      <c r="M18" s="604">
        <f t="shared" si="1"/>
        <v>0</v>
      </c>
      <c r="N18" s="605"/>
      <c r="O18" s="605"/>
      <c r="P18" s="605"/>
      <c r="Q18" s="605"/>
      <c r="R18" s="603"/>
      <c r="S18" s="603"/>
      <c r="T18" s="603"/>
      <c r="U18" s="603"/>
      <c r="V18" s="603"/>
      <c r="W18" s="606"/>
      <c r="X18" s="606"/>
      <c r="Y18" s="607">
        <f t="shared" si="2"/>
        <v>0</v>
      </c>
    </row>
    <row r="19" spans="1:25" s="522" customFormat="1" ht="22.5" customHeight="1">
      <c r="A19" s="80" t="s">
        <v>43</v>
      </c>
      <c r="B19" s="602">
        <f t="shared" ref="B19:K19" si="9">SUM(B20:B22)</f>
        <v>0</v>
      </c>
      <c r="C19" s="602">
        <f t="shared" si="9"/>
        <v>0</v>
      </c>
      <c r="D19" s="602">
        <f t="shared" si="9"/>
        <v>0</v>
      </c>
      <c r="E19" s="602">
        <f t="shared" si="9"/>
        <v>0</v>
      </c>
      <c r="F19" s="602">
        <f t="shared" si="9"/>
        <v>0</v>
      </c>
      <c r="G19" s="603">
        <f t="shared" si="9"/>
        <v>0</v>
      </c>
      <c r="H19" s="603">
        <f t="shared" si="9"/>
        <v>0</v>
      </c>
      <c r="I19" s="603">
        <f t="shared" si="9"/>
        <v>0</v>
      </c>
      <c r="J19" s="603">
        <f t="shared" si="9"/>
        <v>3215118.4800000004</v>
      </c>
      <c r="K19" s="603">
        <f t="shared" si="9"/>
        <v>-31915118.48</v>
      </c>
      <c r="L19" s="603"/>
      <c r="M19" s="604">
        <f t="shared" si="1"/>
        <v>-28700000</v>
      </c>
      <c r="N19" s="605">
        <f t="shared" ref="N19:X19" si="10">SUM(N20:N22)</f>
        <v>0</v>
      </c>
      <c r="O19" s="605">
        <f t="shared" si="10"/>
        <v>0</v>
      </c>
      <c r="P19" s="605">
        <f t="shared" si="10"/>
        <v>0</v>
      </c>
      <c r="Q19" s="605">
        <f t="shared" si="10"/>
        <v>0</v>
      </c>
      <c r="R19" s="603">
        <f t="shared" si="10"/>
        <v>0</v>
      </c>
      <c r="S19" s="603">
        <f t="shared" si="10"/>
        <v>0</v>
      </c>
      <c r="T19" s="603">
        <f t="shared" si="10"/>
        <v>0</v>
      </c>
      <c r="U19" s="603">
        <f t="shared" si="10"/>
        <v>0</v>
      </c>
      <c r="V19" s="603">
        <f t="shared" si="10"/>
        <v>0</v>
      </c>
      <c r="W19" s="603">
        <f t="shared" si="10"/>
        <v>0</v>
      </c>
      <c r="X19" s="603">
        <f t="shared" si="10"/>
        <v>0</v>
      </c>
      <c r="Y19" s="607">
        <f t="shared" si="2"/>
        <v>0</v>
      </c>
    </row>
    <row r="20" spans="1:25" s="522" customFormat="1" ht="22.5" customHeight="1">
      <c r="A20" s="81" t="s">
        <v>795</v>
      </c>
      <c r="B20" s="602"/>
      <c r="C20" s="602"/>
      <c r="D20" s="602"/>
      <c r="E20" s="602"/>
      <c r="F20" s="602"/>
      <c r="G20" s="603"/>
      <c r="H20" s="603"/>
      <c r="I20" s="603"/>
      <c r="J20" s="603">
        <f>'TB-本期'!AC172</f>
        <v>3215118.4800000004</v>
      </c>
      <c r="K20" s="603">
        <f>-J20</f>
        <v>-3215118.4800000004</v>
      </c>
      <c r="L20" s="603"/>
      <c r="M20" s="604">
        <f t="shared" si="1"/>
        <v>0</v>
      </c>
      <c r="N20" s="605"/>
      <c r="O20" s="605"/>
      <c r="P20" s="605"/>
      <c r="Q20" s="605"/>
      <c r="R20" s="603"/>
      <c r="S20" s="603"/>
      <c r="T20" s="603"/>
      <c r="U20" s="603"/>
      <c r="V20" s="603">
        <f>'TB-上期'!AC172</f>
        <v>0</v>
      </c>
      <c r="W20" s="606">
        <f>-V20</f>
        <v>0</v>
      </c>
      <c r="X20" s="606"/>
      <c r="Y20" s="607">
        <f t="shared" si="2"/>
        <v>0</v>
      </c>
    </row>
    <row r="21" spans="1:25" s="522" customFormat="1" ht="22.5" customHeight="1">
      <c r="A21" s="81" t="s">
        <v>796</v>
      </c>
      <c r="B21" s="602"/>
      <c r="C21" s="602"/>
      <c r="D21" s="602"/>
      <c r="E21" s="602"/>
      <c r="F21" s="602"/>
      <c r="G21" s="603"/>
      <c r="H21" s="603"/>
      <c r="I21" s="603"/>
      <c r="J21" s="603"/>
      <c r="K21" s="603">
        <f>-'TB-本期'!AC182</f>
        <v>-28700000</v>
      </c>
      <c r="L21" s="603"/>
      <c r="M21" s="604">
        <f t="shared" si="1"/>
        <v>-28700000</v>
      </c>
      <c r="N21" s="605"/>
      <c r="O21" s="605"/>
      <c r="P21" s="605"/>
      <c r="Q21" s="605"/>
      <c r="R21" s="603"/>
      <c r="S21" s="603"/>
      <c r="T21" s="603"/>
      <c r="U21" s="603"/>
      <c r="V21" s="603"/>
      <c r="W21" s="606"/>
      <c r="X21" s="606"/>
      <c r="Y21" s="607">
        <f t="shared" si="2"/>
        <v>0</v>
      </c>
    </row>
    <row r="22" spans="1:25" s="522" customFormat="1" ht="22.5" customHeight="1">
      <c r="A22" s="81" t="s">
        <v>797</v>
      </c>
      <c r="B22" s="602"/>
      <c r="C22" s="602"/>
      <c r="D22" s="602"/>
      <c r="E22" s="602"/>
      <c r="F22" s="602"/>
      <c r="G22" s="603"/>
      <c r="H22" s="603"/>
      <c r="I22" s="603"/>
      <c r="J22" s="603"/>
      <c r="K22" s="603"/>
      <c r="L22" s="603"/>
      <c r="M22" s="604">
        <f t="shared" si="1"/>
        <v>0</v>
      </c>
      <c r="N22" s="605"/>
      <c r="O22" s="605"/>
      <c r="P22" s="605"/>
      <c r="Q22" s="605"/>
      <c r="R22" s="603"/>
      <c r="S22" s="603"/>
      <c r="T22" s="603"/>
      <c r="U22" s="603"/>
      <c r="V22" s="603"/>
      <c r="W22" s="606"/>
      <c r="X22" s="606"/>
      <c r="Y22" s="607">
        <f t="shared" si="2"/>
        <v>0</v>
      </c>
    </row>
    <row r="23" spans="1:25" s="522" customFormat="1" ht="22.5" customHeight="1">
      <c r="A23" s="80" t="s">
        <v>44</v>
      </c>
      <c r="B23" s="602">
        <f t="shared" ref="B23:K23" si="11">SUM(B24:B29)</f>
        <v>0</v>
      </c>
      <c r="C23" s="602">
        <f t="shared" si="11"/>
        <v>0</v>
      </c>
      <c r="D23" s="602">
        <f t="shared" si="11"/>
        <v>0</v>
      </c>
      <c r="E23" s="602">
        <f t="shared" si="11"/>
        <v>0</v>
      </c>
      <c r="F23" s="602">
        <f t="shared" si="11"/>
        <v>0</v>
      </c>
      <c r="G23" s="603">
        <f t="shared" si="11"/>
        <v>0</v>
      </c>
      <c r="H23" s="603">
        <f t="shared" si="11"/>
        <v>0</v>
      </c>
      <c r="I23" s="603">
        <f t="shared" si="11"/>
        <v>0</v>
      </c>
      <c r="J23" s="603">
        <f t="shared" si="11"/>
        <v>0</v>
      </c>
      <c r="K23" s="603">
        <f t="shared" si="11"/>
        <v>0</v>
      </c>
      <c r="L23" s="603"/>
      <c r="M23" s="604">
        <f t="shared" si="1"/>
        <v>0</v>
      </c>
      <c r="N23" s="605">
        <f t="shared" ref="N23:W23" si="12">SUM(N24:N29)</f>
        <v>0</v>
      </c>
      <c r="O23" s="605">
        <f t="shared" si="12"/>
        <v>0</v>
      </c>
      <c r="P23" s="605">
        <f t="shared" si="12"/>
        <v>0</v>
      </c>
      <c r="Q23" s="605">
        <f t="shared" si="12"/>
        <v>0</v>
      </c>
      <c r="R23" s="603">
        <f t="shared" si="12"/>
        <v>0</v>
      </c>
      <c r="S23" s="603">
        <f t="shared" si="12"/>
        <v>0</v>
      </c>
      <c r="T23" s="603">
        <f t="shared" si="12"/>
        <v>0</v>
      </c>
      <c r="U23" s="603">
        <f t="shared" si="12"/>
        <v>0</v>
      </c>
      <c r="V23" s="603">
        <f t="shared" si="12"/>
        <v>0</v>
      </c>
      <c r="W23" s="603">
        <f t="shared" si="12"/>
        <v>0</v>
      </c>
      <c r="X23" s="606"/>
      <c r="Y23" s="607">
        <f t="shared" si="2"/>
        <v>0</v>
      </c>
    </row>
    <row r="24" spans="1:25" s="522" customFormat="1" ht="22.5" customHeight="1">
      <c r="A24" s="81" t="s">
        <v>798</v>
      </c>
      <c r="B24" s="602"/>
      <c r="C24" s="602"/>
      <c r="D24" s="602"/>
      <c r="E24" s="602"/>
      <c r="F24" s="602"/>
      <c r="G24" s="603"/>
      <c r="H24" s="603"/>
      <c r="I24" s="603"/>
      <c r="J24" s="603"/>
      <c r="K24" s="603"/>
      <c r="L24" s="603"/>
      <c r="M24" s="604">
        <f t="shared" si="1"/>
        <v>0</v>
      </c>
      <c r="N24" s="605"/>
      <c r="O24" s="605"/>
      <c r="P24" s="605"/>
      <c r="Q24" s="605"/>
      <c r="R24" s="603"/>
      <c r="S24" s="603"/>
      <c r="T24" s="603"/>
      <c r="U24" s="603"/>
      <c r="V24" s="603"/>
      <c r="W24" s="606"/>
      <c r="X24" s="606"/>
      <c r="Y24" s="607">
        <f t="shared" si="2"/>
        <v>0</v>
      </c>
    </row>
    <row r="25" spans="1:25" s="522" customFormat="1" ht="22.5" customHeight="1">
      <c r="A25" s="81" t="s">
        <v>799</v>
      </c>
      <c r="B25" s="602"/>
      <c r="C25" s="602"/>
      <c r="D25" s="602"/>
      <c r="E25" s="602"/>
      <c r="F25" s="602"/>
      <c r="G25" s="603"/>
      <c r="H25" s="603"/>
      <c r="I25" s="603"/>
      <c r="J25" s="603"/>
      <c r="K25" s="603"/>
      <c r="L25" s="603"/>
      <c r="M25" s="604">
        <f t="shared" si="1"/>
        <v>0</v>
      </c>
      <c r="N25" s="605"/>
      <c r="O25" s="605"/>
      <c r="P25" s="605"/>
      <c r="Q25" s="605"/>
      <c r="R25" s="603"/>
      <c r="S25" s="603"/>
      <c r="T25" s="603"/>
      <c r="U25" s="603"/>
      <c r="V25" s="603"/>
      <c r="W25" s="606"/>
      <c r="X25" s="606"/>
      <c r="Y25" s="607">
        <f t="shared" si="2"/>
        <v>0</v>
      </c>
    </row>
    <row r="26" spans="1:25" s="522" customFormat="1" ht="22.5" customHeight="1">
      <c r="A26" s="81" t="s">
        <v>800</v>
      </c>
      <c r="B26" s="603"/>
      <c r="C26" s="603"/>
      <c r="D26" s="603"/>
      <c r="E26" s="603"/>
      <c r="F26" s="603"/>
      <c r="G26" s="603"/>
      <c r="H26" s="603"/>
      <c r="I26" s="603"/>
      <c r="J26" s="603"/>
      <c r="K26" s="603"/>
      <c r="L26" s="603"/>
      <c r="M26" s="604">
        <f t="shared" si="1"/>
        <v>0</v>
      </c>
      <c r="N26" s="605"/>
      <c r="O26" s="605"/>
      <c r="P26" s="605"/>
      <c r="Q26" s="605"/>
      <c r="R26" s="603"/>
      <c r="S26" s="603"/>
      <c r="T26" s="603"/>
      <c r="U26" s="603"/>
      <c r="V26" s="603"/>
      <c r="W26" s="606"/>
      <c r="X26" s="606"/>
      <c r="Y26" s="607">
        <f t="shared" si="2"/>
        <v>0</v>
      </c>
    </row>
    <row r="27" spans="1:25" s="522" customFormat="1" ht="22.5" customHeight="1">
      <c r="A27" s="81" t="s">
        <v>801</v>
      </c>
      <c r="B27" s="603"/>
      <c r="C27" s="603"/>
      <c r="D27" s="603"/>
      <c r="E27" s="603"/>
      <c r="F27" s="603"/>
      <c r="G27" s="603"/>
      <c r="H27" s="603"/>
      <c r="I27" s="603"/>
      <c r="J27" s="603"/>
      <c r="K27" s="603"/>
      <c r="L27" s="603"/>
      <c r="M27" s="604">
        <f t="shared" si="1"/>
        <v>0</v>
      </c>
      <c r="N27" s="605"/>
      <c r="O27" s="605"/>
      <c r="P27" s="605"/>
      <c r="Q27" s="605"/>
      <c r="R27" s="603"/>
      <c r="S27" s="603"/>
      <c r="T27" s="603"/>
      <c r="U27" s="603"/>
      <c r="V27" s="603"/>
      <c r="W27" s="606"/>
      <c r="X27" s="606"/>
      <c r="Y27" s="607">
        <f t="shared" si="2"/>
        <v>0</v>
      </c>
    </row>
    <row r="28" spans="1:25" s="522" customFormat="1" ht="22.5" customHeight="1">
      <c r="A28" s="81" t="s">
        <v>802</v>
      </c>
      <c r="B28" s="603"/>
      <c r="C28" s="603"/>
      <c r="D28" s="603"/>
      <c r="E28" s="603"/>
      <c r="F28" s="603"/>
      <c r="G28" s="603"/>
      <c r="H28" s="603"/>
      <c r="I28" s="603"/>
      <c r="J28" s="603"/>
      <c r="K28" s="603"/>
      <c r="L28" s="603"/>
      <c r="M28" s="604">
        <f t="shared" si="1"/>
        <v>0</v>
      </c>
      <c r="N28" s="605"/>
      <c r="O28" s="605"/>
      <c r="P28" s="605"/>
      <c r="Q28" s="605"/>
      <c r="R28" s="603"/>
      <c r="S28" s="603"/>
      <c r="T28" s="603"/>
      <c r="U28" s="603"/>
      <c r="V28" s="603"/>
      <c r="W28" s="606"/>
      <c r="X28" s="606"/>
      <c r="Y28" s="607">
        <f t="shared" si="2"/>
        <v>0</v>
      </c>
    </row>
    <row r="29" spans="1:25" s="522" customFormat="1" ht="22.5" customHeight="1">
      <c r="A29" s="81" t="s">
        <v>45</v>
      </c>
      <c r="B29" s="603"/>
      <c r="C29" s="603"/>
      <c r="D29" s="603"/>
      <c r="E29" s="603"/>
      <c r="F29" s="603"/>
      <c r="G29" s="603"/>
      <c r="H29" s="603"/>
      <c r="I29" s="603"/>
      <c r="J29" s="603"/>
      <c r="K29" s="603"/>
      <c r="L29" s="603"/>
      <c r="M29" s="604">
        <f t="shared" si="1"/>
        <v>0</v>
      </c>
      <c r="N29" s="605"/>
      <c r="O29" s="605"/>
      <c r="P29" s="605"/>
      <c r="Q29" s="605"/>
      <c r="R29" s="603"/>
      <c r="S29" s="603"/>
      <c r="T29" s="603"/>
      <c r="U29" s="603"/>
      <c r="V29" s="603"/>
      <c r="W29" s="606"/>
      <c r="X29" s="606"/>
      <c r="Y29" s="607">
        <f t="shared" si="2"/>
        <v>0</v>
      </c>
    </row>
    <row r="30" spans="1:25" s="522" customFormat="1" ht="22.5" customHeight="1">
      <c r="A30" s="80" t="s">
        <v>46</v>
      </c>
      <c r="B30" s="603">
        <f t="shared" ref="B30:K30" si="13">B31-B32</f>
        <v>0</v>
      </c>
      <c r="C30" s="603">
        <f t="shared" si="13"/>
        <v>0</v>
      </c>
      <c r="D30" s="603">
        <f t="shared" si="13"/>
        <v>0</v>
      </c>
      <c r="E30" s="603">
        <f t="shared" si="13"/>
        <v>0</v>
      </c>
      <c r="F30" s="603">
        <f t="shared" si="13"/>
        <v>0</v>
      </c>
      <c r="G30" s="603">
        <f t="shared" si="13"/>
        <v>0</v>
      </c>
      <c r="H30" s="603">
        <f t="shared" si="13"/>
        <v>0</v>
      </c>
      <c r="I30" s="603">
        <f t="shared" si="13"/>
        <v>0</v>
      </c>
      <c r="J30" s="603">
        <f t="shared" si="13"/>
        <v>0</v>
      </c>
      <c r="K30" s="603">
        <f t="shared" si="13"/>
        <v>0</v>
      </c>
      <c r="L30" s="603"/>
      <c r="M30" s="604">
        <f t="shared" si="1"/>
        <v>0</v>
      </c>
      <c r="N30" s="605">
        <f t="shared" ref="N30:W30" si="14">N31-N32</f>
        <v>0</v>
      </c>
      <c r="O30" s="605">
        <f t="shared" si="14"/>
        <v>0</v>
      </c>
      <c r="P30" s="605">
        <f t="shared" si="14"/>
        <v>0</v>
      </c>
      <c r="Q30" s="605">
        <f t="shared" si="14"/>
        <v>0</v>
      </c>
      <c r="R30" s="603">
        <f t="shared" si="14"/>
        <v>0</v>
      </c>
      <c r="S30" s="603">
        <f t="shared" si="14"/>
        <v>0</v>
      </c>
      <c r="T30" s="603">
        <f t="shared" si="14"/>
        <v>0</v>
      </c>
      <c r="U30" s="603">
        <f t="shared" si="14"/>
        <v>0</v>
      </c>
      <c r="V30" s="603">
        <f t="shared" si="14"/>
        <v>0</v>
      </c>
      <c r="W30" s="603">
        <f t="shared" si="14"/>
        <v>0</v>
      </c>
      <c r="X30" s="606"/>
      <c r="Y30" s="607">
        <f t="shared" si="2"/>
        <v>0</v>
      </c>
    </row>
    <row r="31" spans="1:25" s="522" customFormat="1" ht="22.5" customHeight="1">
      <c r="A31" s="81" t="s">
        <v>803</v>
      </c>
      <c r="B31" s="603"/>
      <c r="C31" s="603"/>
      <c r="D31" s="603"/>
      <c r="E31" s="603"/>
      <c r="F31" s="603"/>
      <c r="G31" s="603"/>
      <c r="H31" s="603"/>
      <c r="I31" s="603"/>
      <c r="J31" s="603"/>
      <c r="K31" s="603"/>
      <c r="L31" s="603"/>
      <c r="M31" s="604">
        <f t="shared" si="1"/>
        <v>0</v>
      </c>
      <c r="N31" s="605"/>
      <c r="O31" s="605"/>
      <c r="P31" s="605"/>
      <c r="Q31" s="605"/>
      <c r="R31" s="603"/>
      <c r="S31" s="603"/>
      <c r="T31" s="603"/>
      <c r="U31" s="603"/>
      <c r="V31" s="603"/>
      <c r="W31" s="606"/>
      <c r="X31" s="606"/>
      <c r="Y31" s="607">
        <f t="shared" si="2"/>
        <v>0</v>
      </c>
    </row>
    <row r="32" spans="1:25" s="522" customFormat="1" ht="22.5" customHeight="1">
      <c r="A32" s="81" t="s">
        <v>804</v>
      </c>
      <c r="B32" s="603"/>
      <c r="C32" s="603"/>
      <c r="D32" s="603"/>
      <c r="E32" s="603"/>
      <c r="F32" s="603"/>
      <c r="G32" s="603"/>
      <c r="H32" s="603"/>
      <c r="I32" s="603"/>
      <c r="J32" s="603"/>
      <c r="K32" s="603"/>
      <c r="L32" s="603"/>
      <c r="M32" s="604">
        <f t="shared" si="1"/>
        <v>0</v>
      </c>
      <c r="N32" s="605"/>
      <c r="O32" s="605"/>
      <c r="P32" s="605"/>
      <c r="Q32" s="605"/>
      <c r="R32" s="603"/>
      <c r="S32" s="603"/>
      <c r="T32" s="603"/>
      <c r="U32" s="603"/>
      <c r="V32" s="603"/>
      <c r="W32" s="606"/>
      <c r="X32" s="606"/>
      <c r="Y32" s="607">
        <f t="shared" si="2"/>
        <v>0</v>
      </c>
    </row>
    <row r="33" spans="1:25" s="522" customFormat="1" ht="22.5" customHeight="1">
      <c r="A33" s="80" t="s">
        <v>47</v>
      </c>
      <c r="B33" s="603"/>
      <c r="C33" s="603"/>
      <c r="D33" s="603"/>
      <c r="E33" s="603"/>
      <c r="F33" s="603"/>
      <c r="G33" s="603"/>
      <c r="H33" s="603"/>
      <c r="I33" s="603"/>
      <c r="J33" s="603"/>
      <c r="K33" s="603"/>
      <c r="L33" s="603"/>
      <c r="M33" s="604">
        <f t="shared" si="1"/>
        <v>0</v>
      </c>
      <c r="N33" s="610"/>
      <c r="O33" s="610"/>
      <c r="P33" s="610"/>
      <c r="Q33" s="610"/>
      <c r="R33" s="611"/>
      <c r="S33" s="611"/>
      <c r="T33" s="611"/>
      <c r="U33" s="611"/>
      <c r="V33" s="611"/>
      <c r="W33" s="612"/>
      <c r="X33" s="612"/>
      <c r="Y33" s="607">
        <f t="shared" si="2"/>
        <v>0</v>
      </c>
    </row>
    <row r="34" spans="1:25" s="522" customFormat="1" ht="22.5" customHeight="1" thickBot="1">
      <c r="A34" s="574" t="s">
        <v>805</v>
      </c>
      <c r="B34" s="613">
        <f t="shared" ref="B34:L34" si="15">B11+B12</f>
        <v>0</v>
      </c>
      <c r="C34" s="613">
        <f t="shared" si="15"/>
        <v>0</v>
      </c>
      <c r="D34" s="613">
        <f t="shared" si="15"/>
        <v>0</v>
      </c>
      <c r="E34" s="613">
        <f t="shared" si="15"/>
        <v>0</v>
      </c>
      <c r="F34" s="613">
        <f t="shared" si="15"/>
        <v>0</v>
      </c>
      <c r="G34" s="613">
        <f t="shared" si="15"/>
        <v>0</v>
      </c>
      <c r="H34" s="613">
        <f t="shared" si="15"/>
        <v>0</v>
      </c>
      <c r="I34" s="613">
        <f t="shared" si="15"/>
        <v>0</v>
      </c>
      <c r="J34" s="613">
        <f t="shared" si="15"/>
        <v>3215118.4800000004</v>
      </c>
      <c r="K34" s="613">
        <f t="shared" si="15"/>
        <v>-15651540.939999951</v>
      </c>
      <c r="L34" s="613">
        <f t="shared" si="15"/>
        <v>0</v>
      </c>
      <c r="M34" s="614">
        <f t="shared" si="1"/>
        <v>-12436422.459999951</v>
      </c>
      <c r="N34" s="615">
        <f t="shared" ref="N34:V34" si="16">N11+N12</f>
        <v>0</v>
      </c>
      <c r="O34" s="615">
        <f t="shared" si="16"/>
        <v>0</v>
      </c>
      <c r="P34" s="615">
        <f t="shared" si="16"/>
        <v>0</v>
      </c>
      <c r="Q34" s="615">
        <f t="shared" si="16"/>
        <v>0</v>
      </c>
      <c r="R34" s="613">
        <f t="shared" si="16"/>
        <v>0</v>
      </c>
      <c r="S34" s="613">
        <f t="shared" si="16"/>
        <v>0</v>
      </c>
      <c r="T34" s="613">
        <f t="shared" si="16"/>
        <v>0</v>
      </c>
      <c r="U34" s="613">
        <f t="shared" si="16"/>
        <v>0</v>
      </c>
      <c r="V34" s="613">
        <f t="shared" si="16"/>
        <v>0</v>
      </c>
      <c r="W34" s="613">
        <f>W11+W12</f>
        <v>0</v>
      </c>
      <c r="X34" s="613">
        <f>X11+X12</f>
        <v>0</v>
      </c>
      <c r="Y34" s="616">
        <f t="shared" si="2"/>
        <v>0</v>
      </c>
    </row>
    <row r="35" spans="1:25" s="522" customFormat="1" ht="22.5" customHeight="1">
      <c r="A35" s="730" t="s">
        <v>806</v>
      </c>
      <c r="B35" s="730"/>
      <c r="C35" s="730"/>
      <c r="D35" s="730"/>
      <c r="E35" s="730"/>
      <c r="F35" s="730"/>
      <c r="G35" s="730"/>
      <c r="H35" s="730"/>
      <c r="I35" s="730"/>
      <c r="J35" s="730"/>
      <c r="K35" s="730"/>
      <c r="L35" s="730"/>
      <c r="M35" s="730"/>
      <c r="N35" s="730"/>
      <c r="O35" s="730"/>
      <c r="P35" s="730"/>
      <c r="Q35" s="730"/>
      <c r="R35" s="730"/>
      <c r="S35" s="730"/>
      <c r="T35" s="730"/>
      <c r="U35" s="730"/>
      <c r="V35" s="730"/>
      <c r="W35" s="730"/>
      <c r="X35" s="730"/>
      <c r="Y35" s="730"/>
    </row>
    <row r="36" spans="1:25">
      <c r="A36" s="82"/>
      <c r="W36" s="575"/>
      <c r="X36" s="575"/>
      <c r="Y36" s="575"/>
    </row>
    <row r="37" spans="1:25">
      <c r="A37" s="82" t="s">
        <v>0</v>
      </c>
      <c r="B37" s="575">
        <f>B34-'资产负债表（续）'!C43</f>
        <v>0</v>
      </c>
      <c r="C37" s="575"/>
      <c r="D37" s="575"/>
      <c r="E37" s="575"/>
      <c r="F37" s="575">
        <f>F34-'资产负债表（续）'!C47</f>
        <v>0</v>
      </c>
      <c r="G37" s="575"/>
      <c r="H37" s="575"/>
      <c r="I37" s="575"/>
      <c r="J37" s="575">
        <f>J34-'资产负债表（续）'!C51</f>
        <v>0</v>
      </c>
      <c r="K37" s="575">
        <f>K34-'资产负债表（续）'!C53</f>
        <v>-20194490.259999953</v>
      </c>
      <c r="L37" s="575">
        <f>L34-'资产负债表（续）'!C55</f>
        <v>0</v>
      </c>
      <c r="M37" s="575">
        <f>M34-'资产负债表（续）'!C56</f>
        <v>-20194490.259999953</v>
      </c>
      <c r="N37" s="575">
        <f>N34-'资产负债表（续）'!D43</f>
        <v>0</v>
      </c>
      <c r="O37" s="575"/>
      <c r="P37" s="575"/>
      <c r="Q37" s="575"/>
      <c r="R37" s="575">
        <f>R34-'资产负债表（续）'!D47</f>
        <v>0</v>
      </c>
      <c r="S37" s="575"/>
      <c r="T37" s="575"/>
      <c r="U37" s="575"/>
      <c r="V37" s="575">
        <f>V34-'资产负债表（续）'!D51</f>
        <v>0</v>
      </c>
      <c r="W37" s="575">
        <f>W34-'资产负债表（续）'!D53</f>
        <v>-20194490.260000002</v>
      </c>
      <c r="X37" s="575">
        <f>X34-'资产负债表（续）'!D55</f>
        <v>0</v>
      </c>
      <c r="Y37" s="576">
        <f>Y34-'资产负债表（续）'!D56</f>
        <v>-20194490.260000002</v>
      </c>
    </row>
    <row r="38" spans="1:25">
      <c r="A38" s="577"/>
      <c r="B38" s="522"/>
      <c r="C38" s="522"/>
      <c r="D38" s="522"/>
      <c r="E38" s="522"/>
      <c r="F38" s="522"/>
      <c r="G38" s="522"/>
      <c r="H38" s="522"/>
      <c r="I38" s="522"/>
      <c r="J38" s="522"/>
      <c r="K38" s="522"/>
      <c r="L38" s="522"/>
      <c r="W38" s="575"/>
      <c r="X38" s="575"/>
      <c r="Y38" s="575"/>
    </row>
    <row r="39" spans="1:25">
      <c r="A39" s="577"/>
      <c r="B39" s="578"/>
      <c r="C39" s="578"/>
      <c r="D39" s="578"/>
      <c r="E39" s="578"/>
      <c r="F39" s="578"/>
      <c r="G39" s="578"/>
      <c r="H39" s="578"/>
      <c r="I39" s="578"/>
      <c r="J39" s="578"/>
      <c r="K39" s="578"/>
      <c r="L39" s="578"/>
      <c r="M39" s="578"/>
      <c r="W39" s="575"/>
      <c r="X39" s="575"/>
      <c r="Y39" s="575"/>
    </row>
    <row r="40" spans="1:25">
      <c r="A40" s="577"/>
      <c r="B40" s="578"/>
      <c r="C40" s="578"/>
      <c r="D40" s="578"/>
      <c r="E40" s="578"/>
      <c r="F40" s="578"/>
      <c r="G40" s="578"/>
      <c r="H40" s="578"/>
      <c r="I40" s="578"/>
      <c r="J40" s="578"/>
      <c r="K40" s="578"/>
      <c r="L40" s="578"/>
      <c r="M40" s="578"/>
    </row>
    <row r="41" spans="1:25">
      <c r="A41" s="577"/>
      <c r="B41" s="579"/>
      <c r="C41" s="579"/>
      <c r="D41" s="579"/>
      <c r="E41" s="579"/>
      <c r="F41" s="579"/>
      <c r="G41" s="579"/>
      <c r="H41" s="579"/>
      <c r="I41" s="579"/>
      <c r="J41" s="579"/>
      <c r="K41" s="579"/>
      <c r="L41" s="579"/>
      <c r="M41" s="579"/>
    </row>
  </sheetData>
  <mergeCells count="26">
    <mergeCell ref="A35:Y35"/>
    <mergeCell ref="O5:Q5"/>
    <mergeCell ref="R5:R6"/>
    <mergeCell ref="S5:S6"/>
    <mergeCell ref="T5:T6"/>
    <mergeCell ref="U5:U6"/>
    <mergeCell ref="V5:V6"/>
    <mergeCell ref="I5:I6"/>
    <mergeCell ref="J5:J6"/>
    <mergeCell ref="K5:K6"/>
    <mergeCell ref="L5:L6"/>
    <mergeCell ref="M5:M6"/>
    <mergeCell ref="N5:N6"/>
    <mergeCell ref="A1:Y1"/>
    <mergeCell ref="A2:Y2"/>
    <mergeCell ref="A4:A6"/>
    <mergeCell ref="B4:M4"/>
    <mergeCell ref="N4:Y4"/>
    <mergeCell ref="B5:B6"/>
    <mergeCell ref="C5:E5"/>
    <mergeCell ref="F5:F6"/>
    <mergeCell ref="G5:G6"/>
    <mergeCell ref="H5:H6"/>
    <mergeCell ref="W5:W6"/>
    <mergeCell ref="Y5:Y6"/>
    <mergeCell ref="X5:X6"/>
  </mergeCells>
  <phoneticPr fontId="4" type="noConversion"/>
  <pageMargins left="0.70866141732283472" right="0.70866141732283472" top="0.74803149606299213" bottom="0.74803149606299213" header="0.31496062992125984" footer="0.31496062992125984"/>
  <pageSetup paperSize="9" scale="59" orientation="landscape"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638AD-DB7E-42A7-A694-284A5DB54F21}">
  <dimension ref="A1:M532"/>
  <sheetViews>
    <sheetView workbookViewId="0">
      <selection activeCell="B3" sqref="B3:C5"/>
    </sheetView>
  </sheetViews>
  <sheetFormatPr defaultRowHeight="14.25" outlineLevelRow="1"/>
  <cols>
    <col min="1" max="1" width="32.25" style="382" customWidth="1"/>
    <col min="2" max="2" width="16.5" style="382" customWidth="1"/>
    <col min="3" max="3" width="15.125" style="382" customWidth="1"/>
    <col min="4" max="4" width="19.5" style="382" customWidth="1"/>
    <col min="5" max="5" width="19" style="382" bestFit="1" customWidth="1"/>
    <col min="6" max="6" width="20.875" style="382" customWidth="1"/>
    <col min="7" max="7" width="22.25" style="383" customWidth="1"/>
    <col min="8" max="8" width="18.125" style="382" customWidth="1"/>
    <col min="9" max="9" width="17.375" style="382" customWidth="1"/>
    <col min="10" max="10" width="12.875" style="382" customWidth="1"/>
    <col min="11" max="11" width="14" style="382" customWidth="1"/>
    <col min="12" max="12" width="14.375" style="382" customWidth="1"/>
    <col min="13" max="13" width="14" style="382" bestFit="1" customWidth="1"/>
    <col min="14" max="16384" width="9" style="382"/>
  </cols>
  <sheetData>
    <row r="1" spans="1:5" ht="15" thickBot="1">
      <c r="A1" s="381" t="s">
        <v>587</v>
      </c>
    </row>
    <row r="2" spans="1:5" ht="15" outlineLevel="1" thickTop="1">
      <c r="A2" s="384" t="s">
        <v>588</v>
      </c>
      <c r="B2" s="384" t="s">
        <v>589</v>
      </c>
      <c r="C2" s="385" t="s">
        <v>590</v>
      </c>
    </row>
    <row r="3" spans="1:5" ht="15.75" outlineLevel="1">
      <c r="A3" s="386" t="s">
        <v>591</v>
      </c>
      <c r="B3" s="387"/>
      <c r="C3" s="388"/>
      <c r="D3" s="389"/>
      <c r="E3" s="389"/>
    </row>
    <row r="4" spans="1:5" ht="15.75" outlineLevel="1">
      <c r="A4" s="386" t="s">
        <v>592</v>
      </c>
      <c r="B4" s="387"/>
      <c r="C4" s="388"/>
      <c r="D4" s="389"/>
      <c r="E4" s="389"/>
    </row>
    <row r="5" spans="1:5" ht="15.75" outlineLevel="1">
      <c r="A5" s="386" t="s">
        <v>1003</v>
      </c>
      <c r="B5" s="387"/>
      <c r="C5" s="388"/>
      <c r="D5" s="389"/>
      <c r="E5" s="389"/>
    </row>
    <row r="6" spans="1:5" ht="16.5" outlineLevel="1" thickBot="1">
      <c r="A6" s="390" t="s">
        <v>593</v>
      </c>
      <c r="B6" s="391">
        <f>SUM(B3:B5)</f>
        <v>0</v>
      </c>
      <c r="C6" s="392">
        <f>SUM(C3:C5)</f>
        <v>0</v>
      </c>
      <c r="D6" s="393">
        <f>B6-资产负债表!$C$6</f>
        <v>-14253404.689999999</v>
      </c>
      <c r="E6" s="393">
        <f>C6-资产负债表!$D$6</f>
        <v>-32491450.180000003</v>
      </c>
    </row>
    <row r="7" spans="1:5" ht="15" outlineLevel="1" thickTop="1">
      <c r="A7" s="394"/>
      <c r="D7" s="383"/>
      <c r="E7" s="383"/>
    </row>
    <row r="8" spans="1:5" outlineLevel="1">
      <c r="A8" s="394"/>
    </row>
    <row r="9" spans="1:5" ht="15" thickBot="1">
      <c r="A9" s="381" t="s">
        <v>3</v>
      </c>
    </row>
    <row r="10" spans="1:5" ht="15" outlineLevel="1" thickTop="1">
      <c r="A10" s="384" t="s">
        <v>588</v>
      </c>
      <c r="B10" s="384" t="s">
        <v>589</v>
      </c>
      <c r="C10" s="385" t="s">
        <v>590</v>
      </c>
    </row>
    <row r="11" spans="1:5" ht="15.75" outlineLevel="1">
      <c r="A11" s="386" t="s">
        <v>594</v>
      </c>
      <c r="B11" s="387"/>
      <c r="C11" s="388"/>
      <c r="D11" s="389"/>
      <c r="E11" s="389"/>
    </row>
    <row r="12" spans="1:5" ht="15.75" outlineLevel="1">
      <c r="A12" s="386" t="s">
        <v>595</v>
      </c>
      <c r="B12" s="387"/>
      <c r="C12" s="388"/>
      <c r="D12" s="389"/>
      <c r="E12" s="389"/>
    </row>
    <row r="13" spans="1:5" ht="16.5" outlineLevel="1" thickBot="1">
      <c r="A13" s="390" t="s">
        <v>593</v>
      </c>
      <c r="B13" s="391">
        <f>SUM(B11:B12)</f>
        <v>0</v>
      </c>
      <c r="C13" s="392">
        <f>SUM(C11:C12)</f>
        <v>0</v>
      </c>
      <c r="D13" s="393">
        <f>B13-资产负债表!C11</f>
        <v>0</v>
      </c>
      <c r="E13" s="393">
        <f>C13-资产负债表!D11</f>
        <v>0</v>
      </c>
    </row>
    <row r="14" spans="1:5" ht="15" outlineLevel="1" thickTop="1">
      <c r="A14" s="394"/>
    </row>
    <row r="15" spans="1:5" outlineLevel="1">
      <c r="A15" s="394"/>
    </row>
    <row r="16" spans="1:5" ht="15" thickBot="1">
      <c r="A16" s="381" t="s">
        <v>596</v>
      </c>
    </row>
    <row r="17" spans="1:9" ht="15" outlineLevel="1">
      <c r="A17" s="734" t="s">
        <v>1015</v>
      </c>
      <c r="B17" s="737" t="s">
        <v>636</v>
      </c>
      <c r="C17" s="737"/>
      <c r="D17" s="737"/>
      <c r="E17" s="737"/>
      <c r="F17" s="738"/>
      <c r="G17" s="661"/>
    </row>
    <row r="18" spans="1:9" ht="15" outlineLevel="1">
      <c r="A18" s="735"/>
      <c r="B18" s="736" t="s">
        <v>598</v>
      </c>
      <c r="C18" s="736"/>
      <c r="D18" s="736" t="s">
        <v>599</v>
      </c>
      <c r="E18" s="736"/>
      <c r="F18" s="739" t="s">
        <v>614</v>
      </c>
      <c r="G18" s="661"/>
    </row>
    <row r="19" spans="1:9" ht="15" outlineLevel="1">
      <c r="A19" s="735"/>
      <c r="B19" s="662" t="s">
        <v>600</v>
      </c>
      <c r="C19" s="662" t="s">
        <v>601</v>
      </c>
      <c r="D19" s="662" t="s">
        <v>600</v>
      </c>
      <c r="E19" s="662" t="s">
        <v>1016</v>
      </c>
      <c r="F19" s="739"/>
      <c r="G19" s="661"/>
      <c r="H19" s="460"/>
    </row>
    <row r="20" spans="1:9" ht="15.75" outlineLevel="1">
      <c r="A20" s="663" t="s">
        <v>1017</v>
      </c>
      <c r="B20" s="510"/>
      <c r="C20" s="510"/>
      <c r="D20" s="510"/>
      <c r="E20" s="510"/>
      <c r="F20" s="511"/>
      <c r="G20" s="661"/>
      <c r="H20" s="460"/>
    </row>
    <row r="21" spans="1:9" ht="15.75" outlineLevel="1">
      <c r="A21" s="663" t="s">
        <v>1018</v>
      </c>
      <c r="B21" s="510"/>
      <c r="C21" s="510">
        <v>100</v>
      </c>
      <c r="D21" s="510"/>
      <c r="E21" s="510">
        <f>IFERROR(D21/B21,0)</f>
        <v>0</v>
      </c>
      <c r="F21" s="511">
        <f>B21-D21</f>
        <v>0</v>
      </c>
      <c r="G21" s="661"/>
      <c r="H21" s="460"/>
    </row>
    <row r="22" spans="1:9" ht="16.5" outlineLevel="1" thickBot="1">
      <c r="A22" s="664" t="s">
        <v>608</v>
      </c>
      <c r="B22" s="512">
        <f>SUM(B20:B21)</f>
        <v>0</v>
      </c>
      <c r="C22" s="512">
        <f>SUM(C20:C21)</f>
        <v>100</v>
      </c>
      <c r="D22" s="512">
        <f>SUM(D21)</f>
        <v>0</v>
      </c>
      <c r="E22" s="512">
        <f>SUM(E21)</f>
        <v>0</v>
      </c>
      <c r="F22" s="513">
        <f>SUM(F21)</f>
        <v>0</v>
      </c>
      <c r="G22" s="665">
        <f>F22-资产负债表!C12</f>
        <v>0</v>
      </c>
      <c r="H22" s="460"/>
      <c r="I22" s="415"/>
    </row>
    <row r="23" spans="1:9" ht="15.75" outlineLevel="1" thickBot="1">
      <c r="A23" s="666"/>
      <c r="B23" s="661"/>
      <c r="C23" s="661"/>
      <c r="D23" s="661"/>
      <c r="E23" s="661"/>
      <c r="F23" s="661"/>
      <c r="G23" s="661"/>
      <c r="H23" s="460"/>
      <c r="I23" s="415"/>
    </row>
    <row r="24" spans="1:9" ht="15" outlineLevel="1">
      <c r="A24" s="734" t="s">
        <v>1015</v>
      </c>
      <c r="B24" s="737" t="s">
        <v>1019</v>
      </c>
      <c r="C24" s="737"/>
      <c r="D24" s="737"/>
      <c r="E24" s="737"/>
      <c r="F24" s="738"/>
      <c r="G24" s="661"/>
      <c r="H24" s="460"/>
      <c r="I24" s="415"/>
    </row>
    <row r="25" spans="1:9" ht="15" outlineLevel="1">
      <c r="A25" s="735"/>
      <c r="B25" s="736" t="s">
        <v>598</v>
      </c>
      <c r="C25" s="736"/>
      <c r="D25" s="736" t="s">
        <v>599</v>
      </c>
      <c r="E25" s="736"/>
      <c r="F25" s="739" t="s">
        <v>614</v>
      </c>
      <c r="G25" s="661"/>
      <c r="H25" s="460"/>
      <c r="I25" s="415"/>
    </row>
    <row r="26" spans="1:9" ht="15" outlineLevel="1">
      <c r="A26" s="735"/>
      <c r="B26" s="662" t="s">
        <v>600</v>
      </c>
      <c r="C26" s="662" t="s">
        <v>601</v>
      </c>
      <c r="D26" s="662" t="s">
        <v>600</v>
      </c>
      <c r="E26" s="662" t="s">
        <v>1016</v>
      </c>
      <c r="F26" s="739"/>
      <c r="G26" s="661"/>
      <c r="H26" s="460"/>
      <c r="I26" s="415"/>
    </row>
    <row r="27" spans="1:9" ht="15.75" outlineLevel="1">
      <c r="A27" s="663" t="s">
        <v>1017</v>
      </c>
      <c r="B27" s="510"/>
      <c r="C27" s="510"/>
      <c r="D27" s="510"/>
      <c r="E27" s="510"/>
      <c r="F27" s="511"/>
      <c r="G27" s="661"/>
      <c r="H27" s="460"/>
      <c r="I27" s="415"/>
    </row>
    <row r="28" spans="1:9" ht="15.75" outlineLevel="1">
      <c r="A28" s="663" t="s">
        <v>1018</v>
      </c>
      <c r="B28" s="510"/>
      <c r="C28" s="510">
        <v>100</v>
      </c>
      <c r="D28" s="510"/>
      <c r="E28" s="510">
        <f>IFERROR(D28/B28,0)</f>
        <v>0</v>
      </c>
      <c r="F28" s="511">
        <f>B28-D28</f>
        <v>0</v>
      </c>
      <c r="G28" s="661"/>
      <c r="H28" s="460"/>
      <c r="I28" s="415"/>
    </row>
    <row r="29" spans="1:9" ht="16.5" outlineLevel="1" thickBot="1">
      <c r="A29" s="664" t="s">
        <v>608</v>
      </c>
      <c r="B29" s="512">
        <f>SUM(B27:B28)</f>
        <v>0</v>
      </c>
      <c r="C29" s="512">
        <f>SUM(C27:C28)</f>
        <v>100</v>
      </c>
      <c r="D29" s="512">
        <f>SUM(D28)</f>
        <v>0</v>
      </c>
      <c r="E29" s="512">
        <f>SUM(E28)</f>
        <v>0</v>
      </c>
      <c r="F29" s="513">
        <f>SUM(F28)</f>
        <v>0</v>
      </c>
      <c r="G29" s="665">
        <f>F29-资产负债表!D12</f>
        <v>0</v>
      </c>
      <c r="H29" s="460"/>
      <c r="I29" s="415"/>
    </row>
    <row r="30" spans="1:9" ht="15.75" outlineLevel="1">
      <c r="A30" s="409"/>
      <c r="B30" s="647"/>
      <c r="C30" s="648"/>
      <c r="D30" s="649"/>
      <c r="E30" s="647"/>
      <c r="F30" s="648"/>
      <c r="G30" s="650"/>
      <c r="H30" s="460"/>
      <c r="I30" s="415"/>
    </row>
    <row r="31" spans="1:9" ht="15.75" outlineLevel="1">
      <c r="A31" s="409"/>
      <c r="B31" s="551"/>
      <c r="C31" s="651"/>
      <c r="D31" s="652"/>
      <c r="E31" s="551"/>
      <c r="F31" s="651"/>
      <c r="G31" s="653"/>
      <c r="H31" s="460"/>
      <c r="I31" s="415"/>
    </row>
    <row r="32" spans="1:9" ht="15" outlineLevel="1" thickBot="1">
      <c r="A32" s="409"/>
      <c r="B32" s="410"/>
      <c r="C32" s="411"/>
      <c r="D32" s="412"/>
      <c r="E32" s="410"/>
      <c r="F32" s="411"/>
      <c r="G32" s="413"/>
      <c r="H32" s="383"/>
      <c r="I32" s="415"/>
    </row>
    <row r="33" spans="1:10" ht="15" outlineLevel="1" thickTop="1">
      <c r="A33" s="384" t="s">
        <v>604</v>
      </c>
      <c r="B33" s="416" t="s">
        <v>598</v>
      </c>
      <c r="C33" s="385" t="s">
        <v>993</v>
      </c>
      <c r="D33" s="417"/>
      <c r="E33" s="383"/>
      <c r="F33" s="414">
        <f>D22-G22</f>
        <v>0</v>
      </c>
      <c r="G33" s="383">
        <f>D22-G22</f>
        <v>0</v>
      </c>
      <c r="H33" s="383"/>
    </row>
    <row r="34" spans="1:10" ht="15.75" outlineLevel="1">
      <c r="A34" s="667"/>
      <c r="B34" s="442"/>
      <c r="C34" s="668" t="e">
        <f>B34/$B$22</f>
        <v>#DIV/0!</v>
      </c>
      <c r="E34" s="383"/>
      <c r="F34" s="414"/>
      <c r="H34" s="383"/>
    </row>
    <row r="35" spans="1:10" ht="15.75" outlineLevel="1">
      <c r="A35" s="667"/>
      <c r="B35" s="442"/>
      <c r="C35" s="668" t="e">
        <f>B35/$B$22</f>
        <v>#DIV/0!</v>
      </c>
      <c r="D35" s="417"/>
      <c r="E35" s="383"/>
      <c r="F35" s="414"/>
    </row>
    <row r="36" spans="1:10" ht="15.75" outlineLevel="1">
      <c r="A36" s="667"/>
      <c r="B36" s="442"/>
      <c r="C36" s="668" t="e">
        <f t="shared" ref="C36" si="0">B36/$B$22</f>
        <v>#DIV/0!</v>
      </c>
      <c r="D36" s="417"/>
      <c r="E36" s="383"/>
      <c r="F36" s="414"/>
      <c r="H36" s="414"/>
      <c r="I36" s="414"/>
      <c r="J36" s="414"/>
    </row>
    <row r="37" spans="1:10" ht="15.75" outlineLevel="1">
      <c r="A37" s="667"/>
      <c r="B37" s="442"/>
      <c r="C37" s="668" t="e">
        <f>B37/$B$22</f>
        <v>#DIV/0!</v>
      </c>
      <c r="D37" s="417"/>
      <c r="E37" s="415"/>
      <c r="F37" s="414"/>
    </row>
    <row r="38" spans="1:10" ht="15.75" outlineLevel="1">
      <c r="A38" s="667"/>
      <c r="B38" s="442"/>
      <c r="C38" s="668" t="e">
        <f>B38/$B$22</f>
        <v>#DIV/0!</v>
      </c>
      <c r="D38" s="417"/>
      <c r="F38" s="414"/>
      <c r="H38" s="415"/>
    </row>
    <row r="39" spans="1:10" ht="16.5" outlineLevel="1" thickBot="1">
      <c r="A39" s="390" t="s">
        <v>605</v>
      </c>
      <c r="B39" s="444">
        <f>SUM(B34:B38)</f>
        <v>0</v>
      </c>
      <c r="C39" s="669" t="e">
        <f>SUM(C34:C38)</f>
        <v>#DIV/0!</v>
      </c>
    </row>
    <row r="40" spans="1:10" ht="15" outlineLevel="1" thickTop="1">
      <c r="A40" s="424"/>
      <c r="B40" s="424"/>
      <c r="C40" s="424"/>
      <c r="D40" s="424"/>
      <c r="E40" s="425"/>
      <c r="F40" s="424"/>
      <c r="G40" s="426"/>
    </row>
    <row r="41" spans="1:10" outlineLevel="1">
      <c r="A41" s="394"/>
      <c r="D41" s="415"/>
      <c r="E41" s="415"/>
      <c r="H41" s="427"/>
    </row>
    <row r="42" spans="1:10" ht="15" thickBot="1">
      <c r="A42" s="381" t="s">
        <v>606</v>
      </c>
      <c r="F42" s="415"/>
    </row>
    <row r="43" spans="1:10" ht="15" outlineLevel="1" thickTop="1">
      <c r="A43" s="740" t="s">
        <v>607</v>
      </c>
      <c r="B43" s="742" t="s">
        <v>589</v>
      </c>
      <c r="C43" s="743"/>
      <c r="D43" s="742" t="s">
        <v>590</v>
      </c>
      <c r="E43" s="744"/>
      <c r="F43" s="383"/>
    </row>
    <row r="44" spans="1:10" outlineLevel="1">
      <c r="A44" s="741"/>
      <c r="B44" s="428" t="s">
        <v>600</v>
      </c>
      <c r="C44" s="428" t="s">
        <v>601</v>
      </c>
      <c r="D44" s="428" t="s">
        <v>600</v>
      </c>
      <c r="E44" s="429" t="s">
        <v>601</v>
      </c>
      <c r="F44" s="383"/>
    </row>
    <row r="45" spans="1:10" ht="15.75" outlineLevel="1">
      <c r="A45" s="430" t="s">
        <v>602</v>
      </c>
      <c r="B45" s="387"/>
      <c r="C45" s="387" t="e">
        <f>B45/$B$47*100</f>
        <v>#DIV/0!</v>
      </c>
      <c r="D45" s="387"/>
      <c r="E45" s="388" t="e">
        <f>D45/$D$47*100</f>
        <v>#DIV/0!</v>
      </c>
      <c r="F45" s="383"/>
    </row>
    <row r="46" spans="1:10" ht="15.75" outlineLevel="1">
      <c r="A46" s="430" t="s">
        <v>728</v>
      </c>
      <c r="B46" s="387"/>
      <c r="C46" s="387" t="e">
        <f>B46/$B$47*100</f>
        <v>#DIV/0!</v>
      </c>
      <c r="D46" s="387"/>
      <c r="E46" s="388" t="e">
        <f>D46/$D$47*100</f>
        <v>#DIV/0!</v>
      </c>
      <c r="F46" s="383"/>
    </row>
    <row r="47" spans="1:10" ht="16.5" outlineLevel="1" thickBot="1">
      <c r="A47" s="431" t="s">
        <v>608</v>
      </c>
      <c r="B47" s="391">
        <f>SUM(B45:B46)</f>
        <v>0</v>
      </c>
      <c r="C47" s="391" t="e">
        <f>SUM(C45:C46)</f>
        <v>#DIV/0!</v>
      </c>
      <c r="D47" s="391">
        <f>SUM(D45:D46)</f>
        <v>0</v>
      </c>
      <c r="E47" s="392" t="e">
        <f>SUM(E45:E46)</f>
        <v>#DIV/0!</v>
      </c>
      <c r="F47" s="432">
        <f>B47-资产负债表!$C$14</f>
        <v>-308778.19</v>
      </c>
      <c r="G47" s="432">
        <f>D47-资产负债表!$D$14</f>
        <v>-298832.8</v>
      </c>
    </row>
    <row r="48" spans="1:10" ht="15" outlineLevel="1" thickTop="1">
      <c r="A48" s="433"/>
      <c r="B48" s="417"/>
      <c r="C48" s="417"/>
      <c r="D48" s="417"/>
      <c r="E48" s="417"/>
      <c r="F48" s="383"/>
      <c r="H48" s="415"/>
    </row>
    <row r="49" spans="1:10" ht="15" outlineLevel="1" thickBot="1">
      <c r="A49" s="434" t="s">
        <v>729</v>
      </c>
      <c r="B49" s="417"/>
      <c r="C49" s="417"/>
      <c r="D49" s="417"/>
      <c r="E49" s="417"/>
      <c r="F49" s="383"/>
      <c r="H49" s="415"/>
    </row>
    <row r="50" spans="1:10" ht="15" outlineLevel="1" thickTop="1">
      <c r="A50" s="384" t="s">
        <v>604</v>
      </c>
      <c r="B50" s="416" t="s">
        <v>598</v>
      </c>
      <c r="C50" s="385" t="s">
        <v>993</v>
      </c>
      <c r="D50" s="417"/>
      <c r="F50" s="414"/>
    </row>
    <row r="51" spans="1:10" ht="15.75" outlineLevel="1">
      <c r="A51" s="667"/>
      <c r="B51" s="442"/>
      <c r="C51" s="668" t="e">
        <f>B51/$B$47</f>
        <v>#DIV/0!</v>
      </c>
      <c r="D51" s="417"/>
      <c r="F51" s="414"/>
    </row>
    <row r="52" spans="1:10" ht="15.75" outlineLevel="1">
      <c r="A52" s="667"/>
      <c r="B52" s="442"/>
      <c r="C52" s="668" t="e">
        <f t="shared" ref="C52:C55" si="1">B52/$B$47</f>
        <v>#DIV/0!</v>
      </c>
      <c r="D52" s="417"/>
      <c r="F52" s="414"/>
    </row>
    <row r="53" spans="1:10" ht="15.75" outlineLevel="1">
      <c r="A53" s="667"/>
      <c r="B53" s="442"/>
      <c r="C53" s="668" t="e">
        <f t="shared" si="1"/>
        <v>#DIV/0!</v>
      </c>
      <c r="D53" s="417"/>
      <c r="F53" s="414"/>
    </row>
    <row r="54" spans="1:10" ht="15.75" outlineLevel="1">
      <c r="A54" s="667"/>
      <c r="B54" s="442"/>
      <c r="C54" s="668" t="e">
        <f t="shared" si="1"/>
        <v>#DIV/0!</v>
      </c>
      <c r="D54" s="417"/>
      <c r="F54" s="414"/>
    </row>
    <row r="55" spans="1:10" ht="15.75" outlineLevel="1">
      <c r="A55" s="667"/>
      <c r="B55" s="442"/>
      <c r="C55" s="668" t="e">
        <f t="shared" si="1"/>
        <v>#DIV/0!</v>
      </c>
    </row>
    <row r="56" spans="1:10" ht="16.5" outlineLevel="1" thickBot="1">
      <c r="A56" s="390" t="s">
        <v>608</v>
      </c>
      <c r="B56" s="444">
        <f>SUM(B51:B55)</f>
        <v>0</v>
      </c>
      <c r="C56" s="669" t="e">
        <f>SUM(C51:C55)</f>
        <v>#DIV/0!</v>
      </c>
    </row>
    <row r="57" spans="1:10" ht="15" outlineLevel="1" thickTop="1">
      <c r="A57" s="381"/>
    </row>
    <row r="58" spans="1:10" ht="15" thickBot="1">
      <c r="A58" s="435" t="s">
        <v>609</v>
      </c>
    </row>
    <row r="59" spans="1:10" ht="15" customHeight="1" outlineLevel="1">
      <c r="A59" s="734" t="s">
        <v>1015</v>
      </c>
      <c r="B59" s="737" t="s">
        <v>636</v>
      </c>
      <c r="C59" s="737"/>
      <c r="D59" s="737"/>
      <c r="E59" s="737"/>
      <c r="F59" s="738"/>
      <c r="G59" s="661"/>
    </row>
    <row r="60" spans="1:10" ht="15" outlineLevel="1">
      <c r="A60" s="735"/>
      <c r="B60" s="736" t="s">
        <v>598</v>
      </c>
      <c r="C60" s="736"/>
      <c r="D60" s="736" t="s">
        <v>599</v>
      </c>
      <c r="E60" s="736"/>
      <c r="F60" s="739" t="s">
        <v>614</v>
      </c>
      <c r="G60" s="661"/>
    </row>
    <row r="61" spans="1:10" ht="15" outlineLevel="1">
      <c r="A61" s="735"/>
      <c r="B61" s="662" t="s">
        <v>600</v>
      </c>
      <c r="C61" s="662" t="s">
        <v>601</v>
      </c>
      <c r="D61" s="662" t="s">
        <v>600</v>
      </c>
      <c r="E61" s="662" t="s">
        <v>1016</v>
      </c>
      <c r="F61" s="739"/>
      <c r="G61" s="661"/>
      <c r="H61" s="460"/>
    </row>
    <row r="62" spans="1:10" ht="15.75" outlineLevel="1">
      <c r="A62" s="663" t="s">
        <v>1017</v>
      </c>
      <c r="B62" s="510"/>
      <c r="C62" s="510"/>
      <c r="D62" s="510"/>
      <c r="E62" s="510"/>
      <c r="F62" s="511"/>
      <c r="G62" s="661"/>
      <c r="H62" s="460"/>
    </row>
    <row r="63" spans="1:10" ht="15.75" outlineLevel="1">
      <c r="A63" s="663" t="s">
        <v>1018</v>
      </c>
      <c r="B63" s="510"/>
      <c r="C63" s="510">
        <v>100</v>
      </c>
      <c r="D63" s="510"/>
      <c r="E63" s="510">
        <f>IFERROR(D63/B63,0)</f>
        <v>0</v>
      </c>
      <c r="F63" s="511">
        <f>B63-D63</f>
        <v>0</v>
      </c>
      <c r="G63" s="661"/>
      <c r="H63" s="460"/>
      <c r="J63" s="415"/>
    </row>
    <row r="64" spans="1:10" ht="16.5" outlineLevel="1" thickBot="1">
      <c r="A64" s="664" t="s">
        <v>608</v>
      </c>
      <c r="B64" s="512">
        <f>SUM(B62:B63)</f>
        <v>0</v>
      </c>
      <c r="C64" s="512">
        <f>SUM(C62:C63)</f>
        <v>100</v>
      </c>
      <c r="D64" s="512">
        <f>SUM(D63)</f>
        <v>0</v>
      </c>
      <c r="E64" s="512">
        <f>SUM(E63)</f>
        <v>0</v>
      </c>
      <c r="F64" s="513">
        <f>SUM(F63)</f>
        <v>0</v>
      </c>
      <c r="G64" s="665">
        <f>F64-资产负债表!C18</f>
        <v>-265627.88</v>
      </c>
      <c r="H64" s="460"/>
      <c r="I64" s="415"/>
    </row>
    <row r="65" spans="1:9" ht="15.75" outlineLevel="1" thickBot="1">
      <c r="A65" s="666"/>
      <c r="B65" s="661"/>
      <c r="C65" s="661"/>
      <c r="D65" s="661"/>
      <c r="E65" s="661"/>
      <c r="F65" s="661"/>
      <c r="G65" s="661"/>
      <c r="H65" s="460"/>
      <c r="I65" s="415"/>
    </row>
    <row r="66" spans="1:9" ht="15" outlineLevel="1">
      <c r="A66" s="734" t="s">
        <v>1015</v>
      </c>
      <c r="B66" s="737" t="s">
        <v>1019</v>
      </c>
      <c r="C66" s="737"/>
      <c r="D66" s="737"/>
      <c r="E66" s="737"/>
      <c r="F66" s="738"/>
      <c r="G66" s="661"/>
      <c r="H66" s="460"/>
      <c r="I66" s="415"/>
    </row>
    <row r="67" spans="1:9" ht="15" outlineLevel="1">
      <c r="A67" s="735"/>
      <c r="B67" s="736" t="s">
        <v>598</v>
      </c>
      <c r="C67" s="736"/>
      <c r="D67" s="736" t="s">
        <v>599</v>
      </c>
      <c r="E67" s="736"/>
      <c r="F67" s="739" t="s">
        <v>614</v>
      </c>
      <c r="G67" s="661"/>
      <c r="H67" s="460"/>
      <c r="I67" s="415"/>
    </row>
    <row r="68" spans="1:9" ht="15" outlineLevel="1">
      <c r="A68" s="735"/>
      <c r="B68" s="662" t="s">
        <v>600</v>
      </c>
      <c r="C68" s="662" t="s">
        <v>601</v>
      </c>
      <c r="D68" s="662" t="s">
        <v>600</v>
      </c>
      <c r="E68" s="662" t="s">
        <v>1016</v>
      </c>
      <c r="F68" s="739"/>
      <c r="G68" s="661"/>
      <c r="H68" s="460"/>
      <c r="I68" s="415"/>
    </row>
    <row r="69" spans="1:9" ht="15.75" outlineLevel="1">
      <c r="A69" s="663" t="s">
        <v>1017</v>
      </c>
      <c r="B69" s="510"/>
      <c r="C69" s="510"/>
      <c r="D69" s="510"/>
      <c r="E69" s="510"/>
      <c r="F69" s="511"/>
      <c r="G69" s="661"/>
      <c r="H69" s="460"/>
      <c r="I69" s="415"/>
    </row>
    <row r="70" spans="1:9" ht="15.75" outlineLevel="1">
      <c r="A70" s="663" t="s">
        <v>1018</v>
      </c>
      <c r="B70" s="510"/>
      <c r="C70" s="510">
        <v>100</v>
      </c>
      <c r="D70" s="510"/>
      <c r="E70" s="510">
        <f>IFERROR(D70/B70,0)</f>
        <v>0</v>
      </c>
      <c r="F70" s="511">
        <f>B70-D70</f>
        <v>0</v>
      </c>
      <c r="G70" s="661"/>
      <c r="H70" s="460"/>
      <c r="I70" s="415"/>
    </row>
    <row r="71" spans="1:9" ht="16.5" outlineLevel="1" thickBot="1">
      <c r="A71" s="664" t="s">
        <v>608</v>
      </c>
      <c r="B71" s="512">
        <f>SUM(B69:B70)</f>
        <v>0</v>
      </c>
      <c r="C71" s="512">
        <f>SUM(C69:C70)</f>
        <v>100</v>
      </c>
      <c r="D71" s="512">
        <f>SUM(D70)</f>
        <v>0</v>
      </c>
      <c r="E71" s="512">
        <f>SUM(E70)</f>
        <v>0</v>
      </c>
      <c r="F71" s="513">
        <f>SUM(F70)</f>
        <v>0</v>
      </c>
      <c r="G71" s="665">
        <f>F71-资产负债表!D18</f>
        <v>-416750.74</v>
      </c>
      <c r="H71" s="460"/>
      <c r="I71" s="415"/>
    </row>
    <row r="72" spans="1:9" ht="15.75" outlineLevel="1">
      <c r="A72" s="409"/>
      <c r="B72" s="551"/>
      <c r="C72" s="651"/>
      <c r="D72" s="652"/>
      <c r="E72" s="551"/>
      <c r="F72" s="651"/>
      <c r="G72" s="653"/>
      <c r="H72" s="460"/>
      <c r="I72" s="415"/>
    </row>
    <row r="73" spans="1:9" ht="15.75" outlineLevel="1">
      <c r="A73" s="409"/>
      <c r="B73" s="551"/>
      <c r="C73" s="651"/>
      <c r="D73" s="652"/>
      <c r="E73" s="551"/>
      <c r="F73" s="651"/>
      <c r="G73" s="653"/>
      <c r="H73" s="460"/>
      <c r="I73" s="415"/>
    </row>
    <row r="74" spans="1:9" ht="15.75" outlineLevel="1">
      <c r="A74" s="409"/>
      <c r="B74" s="551"/>
      <c r="C74" s="651"/>
      <c r="D74" s="652"/>
      <c r="E74" s="551"/>
      <c r="F74" s="651"/>
      <c r="G74" s="653"/>
      <c r="H74" s="460"/>
      <c r="I74" s="415"/>
    </row>
    <row r="75" spans="1:9" ht="15.75" outlineLevel="1">
      <c r="A75" s="409"/>
      <c r="B75" s="551"/>
      <c r="C75" s="651"/>
      <c r="D75" s="652"/>
      <c r="E75" s="551"/>
      <c r="F75" s="651"/>
      <c r="G75" s="653"/>
      <c r="H75" s="460"/>
      <c r="I75" s="415"/>
    </row>
    <row r="76" spans="1:9" ht="15" outlineLevel="1" thickBot="1">
      <c r="A76" s="409"/>
      <c r="B76" s="417"/>
      <c r="C76" s="436"/>
      <c r="D76" s="437"/>
      <c r="E76" s="417"/>
      <c r="F76" s="436"/>
      <c r="G76" s="438"/>
      <c r="H76" s="383"/>
      <c r="I76" s="415"/>
    </row>
    <row r="77" spans="1:9" ht="15" outlineLevel="1" thickTop="1">
      <c r="A77" s="384" t="s">
        <v>604</v>
      </c>
      <c r="B77" s="416" t="s">
        <v>598</v>
      </c>
      <c r="C77" s="385" t="s">
        <v>993</v>
      </c>
      <c r="D77" s="417"/>
      <c r="F77" s="414"/>
    </row>
    <row r="78" spans="1:9" ht="15.75" outlineLevel="1">
      <c r="A78" s="667"/>
      <c r="B78" s="442"/>
      <c r="C78" s="565" t="e">
        <f>B78/$B$64*100</f>
        <v>#DIV/0!</v>
      </c>
      <c r="D78" s="417"/>
      <c r="E78" s="439"/>
      <c r="F78" s="414"/>
    </row>
    <row r="79" spans="1:9" ht="15.75" outlineLevel="1">
      <c r="A79" s="667"/>
      <c r="B79" s="442"/>
      <c r="C79" s="565" t="e">
        <f t="shared" ref="C79:C82" si="2">B79/$B$64*100</f>
        <v>#DIV/0!</v>
      </c>
      <c r="D79" s="417"/>
      <c r="F79" s="414"/>
    </row>
    <row r="80" spans="1:9" ht="15.75" outlineLevel="1">
      <c r="A80" s="667"/>
      <c r="B80" s="442"/>
      <c r="C80" s="565" t="e">
        <f t="shared" si="2"/>
        <v>#DIV/0!</v>
      </c>
      <c r="D80" s="417"/>
      <c r="F80" s="414"/>
    </row>
    <row r="81" spans="1:9" ht="15.75" outlineLevel="1">
      <c r="A81" s="667"/>
      <c r="B81" s="442"/>
      <c r="C81" s="565" t="e">
        <f t="shared" si="2"/>
        <v>#DIV/0!</v>
      </c>
      <c r="D81" s="417"/>
      <c r="E81" s="439"/>
      <c r="F81" s="414"/>
    </row>
    <row r="82" spans="1:9" ht="15.75" outlineLevel="1">
      <c r="A82" s="667"/>
      <c r="B82" s="442"/>
      <c r="C82" s="565" t="e">
        <f t="shared" si="2"/>
        <v>#DIV/0!</v>
      </c>
      <c r="D82" s="417"/>
      <c r="E82" s="414"/>
      <c r="F82" s="414"/>
    </row>
    <row r="83" spans="1:9" ht="16.5" outlineLevel="1" thickBot="1">
      <c r="A83" s="390" t="s">
        <v>610</v>
      </c>
      <c r="B83" s="444">
        <f>SUM(B78:B82)</f>
        <v>0</v>
      </c>
      <c r="C83" s="670" t="e">
        <f>SUM(C78:C82)</f>
        <v>#DIV/0!</v>
      </c>
    </row>
    <row r="84" spans="1:9" ht="15" outlineLevel="1" thickTop="1">
      <c r="A84" s="409"/>
      <c r="B84" s="417"/>
      <c r="C84" s="436"/>
      <c r="D84" s="437"/>
      <c r="E84" s="417"/>
      <c r="F84" s="436"/>
      <c r="G84" s="438"/>
      <c r="H84" s="414"/>
      <c r="I84" s="415"/>
    </row>
    <row r="85" spans="1:9" outlineLevel="1">
      <c r="A85" s="409"/>
      <c r="B85" s="417"/>
      <c r="C85" s="436"/>
      <c r="D85" s="437"/>
      <c r="E85" s="417"/>
      <c r="F85" s="436"/>
      <c r="G85" s="438"/>
      <c r="H85" s="414"/>
      <c r="I85" s="415"/>
    </row>
    <row r="86" spans="1:9" outlineLevel="1">
      <c r="A86" s="424"/>
      <c r="B86" s="424"/>
      <c r="C86" s="424"/>
      <c r="D86" s="424"/>
      <c r="E86" s="424"/>
      <c r="F86" s="424"/>
      <c r="G86" s="426"/>
    </row>
    <row r="87" spans="1:9" ht="15" thickBot="1">
      <c r="A87" s="489" t="s">
        <v>611</v>
      </c>
      <c r="B87" s="424"/>
      <c r="C87" s="424"/>
      <c r="D87" s="424"/>
      <c r="E87" s="424"/>
      <c r="F87" s="424"/>
      <c r="G87" s="426"/>
    </row>
    <row r="88" spans="1:9" ht="15" outlineLevel="1" thickTop="1">
      <c r="A88" s="745" t="s">
        <v>612</v>
      </c>
      <c r="B88" s="742" t="s">
        <v>589</v>
      </c>
      <c r="C88" s="744"/>
      <c r="D88" s="743"/>
      <c r="E88" s="747" t="s">
        <v>590</v>
      </c>
      <c r="F88" s="748"/>
      <c r="G88" s="748"/>
    </row>
    <row r="89" spans="1:9" outlineLevel="1">
      <c r="A89" s="746"/>
      <c r="B89" s="440" t="s">
        <v>598</v>
      </c>
      <c r="C89" s="428" t="s">
        <v>613</v>
      </c>
      <c r="D89" s="440" t="s">
        <v>614</v>
      </c>
      <c r="E89" s="428" t="s">
        <v>598</v>
      </c>
      <c r="F89" s="428" t="s">
        <v>613</v>
      </c>
      <c r="G89" s="441" t="s">
        <v>614</v>
      </c>
    </row>
    <row r="90" spans="1:9" ht="15.75" outlineLevel="1">
      <c r="A90" s="386" t="s">
        <v>615</v>
      </c>
      <c r="B90" s="387"/>
      <c r="C90" s="387"/>
      <c r="D90" s="387">
        <f>B90-C90</f>
        <v>0</v>
      </c>
      <c r="E90" s="442"/>
      <c r="F90" s="442"/>
      <c r="G90" s="443">
        <f>E90-F90</f>
        <v>0</v>
      </c>
    </row>
    <row r="91" spans="1:9" ht="15.75" outlineLevel="1">
      <c r="A91" s="386" t="s">
        <v>1004</v>
      </c>
      <c r="B91" s="387"/>
      <c r="C91" s="387"/>
      <c r="D91" s="387">
        <f>B91-C91</f>
        <v>0</v>
      </c>
      <c r="E91" s="442"/>
      <c r="F91" s="442"/>
      <c r="G91" s="443">
        <f>E91-F91</f>
        <v>0</v>
      </c>
    </row>
    <row r="92" spans="1:9" ht="16.5" outlineLevel="1" thickBot="1">
      <c r="A92" s="390" t="s">
        <v>616</v>
      </c>
      <c r="B92" s="391">
        <f>SUM(B90:B91)</f>
        <v>0</v>
      </c>
      <c r="C92" s="391">
        <f t="shared" ref="C92:G92" si="3">SUM(C90:C91)</f>
        <v>0</v>
      </c>
      <c r="D92" s="391">
        <f t="shared" si="3"/>
        <v>0</v>
      </c>
      <c r="E92" s="444">
        <f t="shared" si="3"/>
        <v>0</v>
      </c>
      <c r="F92" s="444">
        <f t="shared" si="3"/>
        <v>0</v>
      </c>
      <c r="G92" s="445">
        <f t="shared" si="3"/>
        <v>0</v>
      </c>
      <c r="H92" s="408">
        <f>D92-资产负债表!$C$20</f>
        <v>-2017176.42</v>
      </c>
      <c r="I92" s="408">
        <f>G92-资产负债表!$D$20</f>
        <v>-1385660.29</v>
      </c>
    </row>
    <row r="93" spans="1:9" ht="15" outlineLevel="1" thickTop="1">
      <c r="A93" s="409"/>
      <c r="B93" s="417"/>
      <c r="C93" s="417"/>
      <c r="D93" s="417"/>
      <c r="E93" s="446"/>
      <c r="F93" s="446"/>
      <c r="G93" s="447"/>
      <c r="H93" s="415"/>
      <c r="I93" s="415"/>
    </row>
    <row r="94" spans="1:9" ht="15" thickBot="1">
      <c r="A94" s="435" t="s">
        <v>617</v>
      </c>
      <c r="B94" s="417"/>
      <c r="C94" s="417"/>
      <c r="D94" s="417"/>
      <c r="E94" s="446"/>
      <c r="F94" s="446"/>
      <c r="G94" s="447"/>
      <c r="H94" s="415"/>
      <c r="I94" s="415"/>
    </row>
    <row r="95" spans="1:9" ht="15" outlineLevel="1" thickTop="1">
      <c r="A95" s="384" t="s">
        <v>588</v>
      </c>
      <c r="B95" s="384" t="s">
        <v>589</v>
      </c>
      <c r="C95" s="385" t="s">
        <v>590</v>
      </c>
      <c r="D95" s="417"/>
      <c r="E95" s="446"/>
      <c r="F95" s="446"/>
      <c r="G95" s="447"/>
      <c r="H95" s="415"/>
      <c r="I95" s="415"/>
    </row>
    <row r="96" spans="1:9" ht="15.75" outlineLevel="1">
      <c r="A96" s="386" t="s">
        <v>618</v>
      </c>
      <c r="B96" s="387"/>
      <c r="C96" s="388"/>
      <c r="D96" s="417"/>
      <c r="E96" s="446"/>
      <c r="F96" s="446"/>
      <c r="G96" s="447"/>
      <c r="H96" s="415"/>
      <c r="I96" s="415"/>
    </row>
    <row r="97" spans="1:9" ht="16.5" outlineLevel="1" thickBot="1">
      <c r="A97" s="390" t="s">
        <v>593</v>
      </c>
      <c r="B97" s="391">
        <f>SUM(B96:B96)</f>
        <v>0</v>
      </c>
      <c r="C97" s="392">
        <f>SUM(C96:C96)</f>
        <v>0</v>
      </c>
      <c r="D97" s="448">
        <f>B97-资产负债表!C24</f>
        <v>0</v>
      </c>
      <c r="E97" s="449">
        <f>C97-资产负债表!D24</f>
        <v>0</v>
      </c>
      <c r="F97" s="446"/>
      <c r="G97" s="447"/>
      <c r="H97" s="415"/>
      <c r="I97" s="415"/>
    </row>
    <row r="98" spans="1:9" ht="15" outlineLevel="1" thickTop="1">
      <c r="A98" s="409"/>
      <c r="B98" s="417"/>
      <c r="C98" s="417"/>
      <c r="D98" s="417"/>
      <c r="E98" s="446"/>
      <c r="F98" s="446"/>
      <c r="G98" s="447"/>
      <c r="H98" s="415"/>
      <c r="I98" s="415"/>
    </row>
    <row r="99" spans="1:9" outlineLevel="1">
      <c r="A99" s="409"/>
      <c r="B99" s="417"/>
      <c r="C99" s="417"/>
      <c r="D99" s="417"/>
      <c r="E99" s="446"/>
      <c r="F99" s="446"/>
      <c r="G99" s="447"/>
      <c r="H99" s="415"/>
      <c r="I99" s="415"/>
    </row>
    <row r="100" spans="1:9" outlineLevel="1">
      <c r="A100" s="435" t="s">
        <v>734</v>
      </c>
      <c r="B100" s="417"/>
      <c r="C100" s="417"/>
      <c r="D100" s="417"/>
      <c r="E100" s="446"/>
      <c r="F100" s="446"/>
      <c r="G100" s="447"/>
      <c r="H100" s="415"/>
      <c r="I100" s="415"/>
    </row>
    <row r="101" spans="1:9" outlineLevel="1">
      <c r="A101" s="409"/>
      <c r="B101" s="417"/>
      <c r="C101" s="417"/>
      <c r="D101" s="417"/>
      <c r="E101" s="446"/>
      <c r="F101" s="446"/>
      <c r="G101" s="447"/>
      <c r="H101" s="415"/>
      <c r="I101" s="415"/>
    </row>
    <row r="102" spans="1:9" ht="15.75" outlineLevel="1" thickBot="1">
      <c r="A102" s="524" t="s">
        <v>735</v>
      </c>
      <c r="B102" s="661"/>
      <c r="C102" s="661"/>
      <c r="D102" s="661"/>
      <c r="E102" s="661"/>
      <c r="F102" s="661"/>
      <c r="G102" s="661"/>
      <c r="H102" s="661"/>
      <c r="I102" s="661"/>
    </row>
    <row r="103" spans="1:9" ht="15" outlineLevel="1" thickTop="1">
      <c r="A103" s="749" t="s">
        <v>631</v>
      </c>
      <c r="B103" s="751" t="s">
        <v>589</v>
      </c>
      <c r="C103" s="752"/>
      <c r="D103" s="752"/>
      <c r="E103" s="751" t="s">
        <v>590</v>
      </c>
      <c r="F103" s="752"/>
      <c r="G103" s="752"/>
      <c r="I103" s="671"/>
    </row>
    <row r="104" spans="1:9" outlineLevel="1">
      <c r="A104" s="750"/>
      <c r="B104" s="672" t="s">
        <v>598</v>
      </c>
      <c r="C104" s="672" t="s">
        <v>736</v>
      </c>
      <c r="D104" s="672" t="s">
        <v>614</v>
      </c>
      <c r="E104" s="673" t="s">
        <v>598</v>
      </c>
      <c r="F104" s="672" t="s">
        <v>736</v>
      </c>
      <c r="G104" s="674" t="s">
        <v>614</v>
      </c>
      <c r="I104" s="529"/>
    </row>
    <row r="105" spans="1:9" outlineLevel="1">
      <c r="A105" s="675"/>
      <c r="B105" s="676"/>
      <c r="C105" s="531"/>
      <c r="D105" s="676">
        <f>B105-C105</f>
        <v>0</v>
      </c>
      <c r="E105" s="677"/>
      <c r="F105" s="676"/>
      <c r="G105" s="678">
        <f>E105-F105</f>
        <v>0</v>
      </c>
      <c r="I105" s="529"/>
    </row>
    <row r="106" spans="1:9" outlineLevel="1">
      <c r="A106" s="675" t="s">
        <v>737</v>
      </c>
      <c r="B106" s="676"/>
      <c r="C106" s="531"/>
      <c r="D106" s="676">
        <f>B106-C106</f>
        <v>0</v>
      </c>
      <c r="E106" s="677"/>
      <c r="F106" s="676"/>
      <c r="G106" s="678">
        <f>E106-F106</f>
        <v>0</v>
      </c>
      <c r="I106" s="529"/>
    </row>
    <row r="107" spans="1:9" ht="15" outlineLevel="1" thickBot="1">
      <c r="A107" s="679" t="s">
        <v>608</v>
      </c>
      <c r="B107" s="680">
        <f>SUM(B105:B106)</f>
        <v>0</v>
      </c>
      <c r="C107" s="536">
        <f t="shared" ref="C107:G107" si="4">SUM(C105:C106)</f>
        <v>0</v>
      </c>
      <c r="D107" s="680">
        <f t="shared" si="4"/>
        <v>0</v>
      </c>
      <c r="E107" s="681">
        <f t="shared" si="4"/>
        <v>0</v>
      </c>
      <c r="F107" s="680">
        <f t="shared" si="4"/>
        <v>0</v>
      </c>
      <c r="G107" s="682">
        <f t="shared" si="4"/>
        <v>0</v>
      </c>
      <c r="H107" s="408">
        <f>D107-资产负债表!C31</f>
        <v>0</v>
      </c>
      <c r="I107" s="540">
        <f>G107-资产负债表!D31</f>
        <v>0</v>
      </c>
    </row>
    <row r="108" spans="1:9" ht="15" outlineLevel="1" thickTop="1">
      <c r="A108" s="541"/>
      <c r="B108" s="541"/>
      <c r="C108" s="541"/>
      <c r="D108" s="541"/>
      <c r="E108" s="541"/>
      <c r="F108" s="541"/>
      <c r="G108" s="541"/>
      <c r="H108" s="541"/>
      <c r="I108" s="541"/>
    </row>
    <row r="109" spans="1:9" ht="15.75" outlineLevel="1" thickBot="1">
      <c r="A109" s="524" t="s">
        <v>1005</v>
      </c>
      <c r="B109" s="661"/>
      <c r="C109" s="661"/>
      <c r="D109" s="661"/>
      <c r="E109" s="661"/>
      <c r="F109" s="661"/>
      <c r="G109" s="661"/>
      <c r="H109" s="661"/>
      <c r="I109" s="661"/>
    </row>
    <row r="110" spans="1:9" ht="15.75" outlineLevel="1" thickTop="1">
      <c r="A110" s="683" t="s">
        <v>1071</v>
      </c>
      <c r="B110" s="683" t="s">
        <v>589</v>
      </c>
      <c r="C110" s="684" t="s">
        <v>590</v>
      </c>
      <c r="D110" s="661"/>
      <c r="E110" s="661"/>
      <c r="F110" s="661"/>
      <c r="G110" s="661"/>
      <c r="H110" s="661"/>
      <c r="I110" s="661"/>
    </row>
    <row r="111" spans="1:9" ht="15" outlineLevel="1">
      <c r="A111" s="685"/>
      <c r="B111" s="686"/>
      <c r="C111" s="687"/>
      <c r="D111" s="661"/>
      <c r="E111" s="661"/>
      <c r="F111" s="661"/>
      <c r="G111" s="661"/>
      <c r="H111" s="661"/>
      <c r="I111" s="661"/>
    </row>
    <row r="112" spans="1:9" ht="15" outlineLevel="1">
      <c r="A112" s="685"/>
      <c r="B112" s="686"/>
      <c r="C112" s="687"/>
      <c r="D112" s="661"/>
      <c r="E112" s="661"/>
      <c r="F112" s="661"/>
      <c r="G112" s="661"/>
      <c r="H112" s="661"/>
      <c r="I112" s="661"/>
    </row>
    <row r="113" spans="1:9" ht="15" outlineLevel="1">
      <c r="A113" s="685"/>
      <c r="B113" s="686"/>
      <c r="C113" s="687"/>
      <c r="D113" s="661"/>
      <c r="E113" s="661"/>
      <c r="F113" s="661"/>
      <c r="G113" s="661"/>
      <c r="H113" s="661"/>
      <c r="I113" s="661"/>
    </row>
    <row r="114" spans="1:9" ht="15" outlineLevel="1">
      <c r="A114" s="685"/>
      <c r="B114" s="686"/>
      <c r="C114" s="687"/>
      <c r="D114" s="661"/>
      <c r="E114" s="661"/>
      <c r="F114" s="661"/>
      <c r="G114" s="661"/>
      <c r="H114" s="661"/>
      <c r="I114" s="661"/>
    </row>
    <row r="115" spans="1:9" ht="15" outlineLevel="1">
      <c r="A115" s="685"/>
      <c r="B115" s="686"/>
      <c r="C115" s="687"/>
      <c r="D115" s="661"/>
      <c r="E115" s="661"/>
      <c r="F115" s="661"/>
      <c r="G115" s="661"/>
      <c r="H115" s="661"/>
      <c r="I115" s="661"/>
    </row>
    <row r="116" spans="1:9" ht="15" outlineLevel="1">
      <c r="A116" s="685"/>
      <c r="B116" s="686"/>
      <c r="C116" s="687"/>
      <c r="D116" s="661"/>
      <c r="E116" s="661"/>
      <c r="F116" s="661"/>
      <c r="G116" s="661"/>
      <c r="H116" s="661"/>
      <c r="I116" s="661"/>
    </row>
    <row r="117" spans="1:9" ht="15.75" outlineLevel="1" thickBot="1">
      <c r="A117" s="688" t="s">
        <v>1072</v>
      </c>
      <c r="B117" s="689">
        <f>SUM(B111:B116)</f>
        <v>0</v>
      </c>
      <c r="C117" s="690">
        <f>SUM(C111:C116)</f>
        <v>0</v>
      </c>
      <c r="D117" s="665">
        <f>B117-B106</f>
        <v>0</v>
      </c>
      <c r="E117" s="665">
        <f>C117-G106</f>
        <v>0</v>
      </c>
      <c r="F117" s="661"/>
      <c r="G117" s="661"/>
      <c r="H117" s="661"/>
      <c r="I117" s="661"/>
    </row>
    <row r="118" spans="1:9" ht="15" outlineLevel="1" thickTop="1">
      <c r="A118" s="409"/>
      <c r="B118" s="417"/>
      <c r="C118" s="417"/>
      <c r="D118" s="417"/>
      <c r="E118" s="446"/>
      <c r="F118" s="446"/>
      <c r="G118" s="447"/>
      <c r="H118" s="415"/>
      <c r="I118" s="415"/>
    </row>
    <row r="119" spans="1:9" ht="15" outlineLevel="1" thickBot="1">
      <c r="A119" s="435" t="s">
        <v>1006</v>
      </c>
      <c r="B119" s="417"/>
      <c r="C119" s="417"/>
      <c r="D119" s="417"/>
      <c r="E119" s="446"/>
      <c r="F119" s="446"/>
      <c r="G119" s="447"/>
      <c r="H119" s="415"/>
      <c r="I119" s="415"/>
    </row>
    <row r="120" spans="1:9" ht="15" outlineLevel="1" thickTop="1">
      <c r="A120" s="384" t="s">
        <v>588</v>
      </c>
      <c r="B120" s="384" t="s">
        <v>589</v>
      </c>
      <c r="C120" s="385" t="s">
        <v>590</v>
      </c>
      <c r="F120" s="446"/>
      <c r="G120" s="447"/>
      <c r="H120" s="415"/>
      <c r="I120" s="415"/>
    </row>
    <row r="121" spans="1:9" ht="15.75" outlineLevel="1">
      <c r="A121" s="386"/>
      <c r="B121" s="387"/>
      <c r="C121" s="388"/>
      <c r="D121" s="389"/>
      <c r="E121" s="389"/>
      <c r="F121" s="446"/>
      <c r="G121" s="447"/>
      <c r="H121" s="415"/>
      <c r="I121" s="415"/>
    </row>
    <row r="122" spans="1:9" ht="16.5" outlineLevel="1" thickBot="1">
      <c r="A122" s="390" t="s">
        <v>593</v>
      </c>
      <c r="B122" s="391">
        <f>SUM(B121:B121)</f>
        <v>0</v>
      </c>
      <c r="C122" s="392">
        <f>SUM(C121:C121)</f>
        <v>0</v>
      </c>
      <c r="D122" s="393">
        <f>B122-资产负债表!C32</f>
        <v>0</v>
      </c>
      <c r="E122" s="393">
        <f>C122-资产负债表!D32</f>
        <v>0</v>
      </c>
      <c r="F122" s="446"/>
      <c r="G122" s="447"/>
      <c r="H122" s="415"/>
      <c r="I122" s="415"/>
    </row>
    <row r="123" spans="1:9" ht="15" outlineLevel="1" thickTop="1">
      <c r="A123" s="409"/>
      <c r="B123" s="417"/>
      <c r="C123" s="417"/>
      <c r="D123" s="417"/>
      <c r="E123" s="446"/>
      <c r="F123" s="446"/>
      <c r="G123" s="447"/>
      <c r="H123" s="415"/>
      <c r="I123" s="415"/>
    </row>
    <row r="124" spans="1:9" outlineLevel="1">
      <c r="A124" s="409"/>
      <c r="B124" s="417"/>
      <c r="C124" s="417"/>
      <c r="D124" s="417"/>
      <c r="E124" s="446"/>
      <c r="F124" s="446"/>
      <c r="G124" s="447"/>
      <c r="H124" s="415"/>
      <c r="I124" s="415"/>
    </row>
    <row r="125" spans="1:9" outlineLevel="1">
      <c r="A125" s="409"/>
      <c r="B125" s="417"/>
      <c r="C125" s="417"/>
      <c r="D125" s="417"/>
      <c r="E125" s="446"/>
      <c r="F125" s="446"/>
      <c r="G125" s="447"/>
      <c r="H125" s="415"/>
      <c r="I125" s="415"/>
    </row>
    <row r="126" spans="1:9" outlineLevel="1">
      <c r="A126" s="409"/>
      <c r="B126" s="417"/>
      <c r="C126" s="417"/>
      <c r="D126" s="417"/>
      <c r="E126" s="446"/>
      <c r="F126" s="446"/>
      <c r="G126" s="447"/>
      <c r="H126" s="415"/>
      <c r="I126" s="415"/>
    </row>
    <row r="127" spans="1:9">
      <c r="A127" s="424"/>
      <c r="B127" s="424"/>
      <c r="C127" s="424"/>
      <c r="D127" s="424"/>
      <c r="E127" s="424"/>
      <c r="F127" s="424"/>
      <c r="G127" s="426"/>
    </row>
    <row r="128" spans="1:9" ht="15" thickBot="1">
      <c r="A128" s="381" t="s">
        <v>619</v>
      </c>
      <c r="D128" s="415"/>
    </row>
    <row r="129" spans="1:10" ht="15" outlineLevel="1" thickTop="1">
      <c r="A129" s="384" t="s">
        <v>620</v>
      </c>
      <c r="B129" s="384" t="s">
        <v>590</v>
      </c>
      <c r="C129" s="384" t="s">
        <v>621</v>
      </c>
      <c r="D129" s="384" t="s">
        <v>622</v>
      </c>
      <c r="E129" s="385" t="s">
        <v>589</v>
      </c>
    </row>
    <row r="130" spans="1:10" ht="15.75" outlineLevel="1">
      <c r="A130" s="450" t="s">
        <v>623</v>
      </c>
      <c r="B130" s="387">
        <f>SUM(B131:B131)</f>
        <v>0</v>
      </c>
      <c r="C130" s="387">
        <f>SUM(C131:C131)</f>
        <v>0</v>
      </c>
      <c r="D130" s="387">
        <f>SUM(D131:D131)</f>
        <v>0</v>
      </c>
      <c r="E130" s="388">
        <f>SUM(E131:E131)</f>
        <v>0</v>
      </c>
    </row>
    <row r="131" spans="1:10" ht="15.75" outlineLevel="1">
      <c r="A131" s="450" t="s">
        <v>624</v>
      </c>
      <c r="B131" s="387"/>
      <c r="C131" s="387"/>
      <c r="D131" s="387"/>
      <c r="E131" s="388">
        <f>B131+C131-D131</f>
        <v>0</v>
      </c>
    </row>
    <row r="132" spans="1:10" ht="15.75" outlineLevel="1">
      <c r="A132" s="450" t="s">
        <v>625</v>
      </c>
      <c r="B132" s="387">
        <f>SUM(B133:B133)</f>
        <v>0</v>
      </c>
      <c r="C132" s="387">
        <f>SUM(C133:C133)</f>
        <v>0</v>
      </c>
      <c r="D132" s="387">
        <f>SUM(D133:D133)</f>
        <v>0</v>
      </c>
      <c r="E132" s="388">
        <f>SUM(E133:E133)</f>
        <v>0</v>
      </c>
    </row>
    <row r="133" spans="1:10" ht="15.75" outlineLevel="1">
      <c r="A133" s="450" t="s">
        <v>626</v>
      </c>
      <c r="B133" s="387"/>
      <c r="C133" s="387"/>
      <c r="D133" s="387"/>
      <c r="E133" s="388">
        <f>B133+C133-D133</f>
        <v>0</v>
      </c>
    </row>
    <row r="134" spans="1:10" ht="15.75" outlineLevel="1">
      <c r="A134" s="450" t="s">
        <v>627</v>
      </c>
      <c r="B134" s="387">
        <f>SUM(B135:B135)</f>
        <v>0</v>
      </c>
      <c r="C134" s="387">
        <f>SUM(C135:C135)</f>
        <v>0</v>
      </c>
      <c r="D134" s="387"/>
      <c r="E134" s="388">
        <f>SUM(E135:E135)</f>
        <v>0</v>
      </c>
      <c r="F134" s="408">
        <f>E134-资产负债表!C34</f>
        <v>0</v>
      </c>
      <c r="G134" s="432">
        <f>B134-资产负债表!D34</f>
        <v>0</v>
      </c>
    </row>
    <row r="135" spans="1:10" ht="16.5" outlineLevel="1" thickBot="1">
      <c r="A135" s="453" t="s">
        <v>626</v>
      </c>
      <c r="B135" s="391">
        <f>B131-B133</f>
        <v>0</v>
      </c>
      <c r="C135" s="391"/>
      <c r="D135" s="391"/>
      <c r="E135" s="392">
        <f>E131-E133</f>
        <v>0</v>
      </c>
    </row>
    <row r="136" spans="1:10" ht="15" outlineLevel="1" thickTop="1">
      <c r="A136" s="394"/>
      <c r="G136" s="456"/>
    </row>
    <row r="137" spans="1:10">
      <c r="A137" s="381"/>
      <c r="G137" s="456"/>
      <c r="J137" s="457"/>
    </row>
    <row r="138" spans="1:10" ht="15" outlineLevel="1" thickBot="1">
      <c r="A138" s="435" t="s">
        <v>740</v>
      </c>
      <c r="B138" s="409"/>
      <c r="C138" s="409"/>
      <c r="D138" s="409"/>
      <c r="E138" s="409"/>
      <c r="G138" s="552"/>
      <c r="H138" s="458"/>
    </row>
    <row r="139" spans="1:10" ht="15" outlineLevel="1" thickTop="1">
      <c r="A139" s="384" t="s">
        <v>620</v>
      </c>
      <c r="B139" s="384" t="s">
        <v>590</v>
      </c>
      <c r="C139" s="384" t="s">
        <v>621</v>
      </c>
      <c r="D139" s="384" t="s">
        <v>622</v>
      </c>
      <c r="E139" s="385" t="s">
        <v>589</v>
      </c>
      <c r="G139" s="458"/>
      <c r="H139" s="459"/>
      <c r="I139" s="415"/>
    </row>
    <row r="140" spans="1:10" ht="15.75" outlineLevel="1">
      <c r="A140" s="450" t="s">
        <v>623</v>
      </c>
      <c r="B140" s="387">
        <f>SUM(B141:B144)</f>
        <v>0</v>
      </c>
      <c r="C140" s="387">
        <f>SUM(C141:C144)</f>
        <v>0</v>
      </c>
      <c r="D140" s="387">
        <f>SUM(D141:D144)</f>
        <v>0</v>
      </c>
      <c r="E140" s="388">
        <f>SUM(E141:E144)</f>
        <v>0</v>
      </c>
      <c r="F140" s="415"/>
      <c r="G140" s="459"/>
      <c r="H140" s="460"/>
      <c r="I140" s="415"/>
    </row>
    <row r="141" spans="1:10" ht="15.75" outlineLevel="1">
      <c r="A141" s="450" t="s">
        <v>628</v>
      </c>
      <c r="B141" s="387"/>
      <c r="C141" s="387"/>
      <c r="D141" s="387"/>
      <c r="E141" s="388">
        <f t="shared" ref="E141:E144" si="5">B141+C141-D141</f>
        <v>0</v>
      </c>
      <c r="H141" s="460"/>
      <c r="I141" s="415"/>
    </row>
    <row r="142" spans="1:10" ht="15.75" outlineLevel="1">
      <c r="A142" s="450" t="s">
        <v>975</v>
      </c>
      <c r="B142" s="387"/>
      <c r="C142" s="387"/>
      <c r="D142" s="387">
        <v>0</v>
      </c>
      <c r="E142" s="388">
        <f t="shared" si="5"/>
        <v>0</v>
      </c>
      <c r="H142" s="460"/>
      <c r="I142" s="415"/>
    </row>
    <row r="143" spans="1:10" ht="15.75" outlineLevel="1">
      <c r="A143" s="450" t="s">
        <v>629</v>
      </c>
      <c r="B143" s="387"/>
      <c r="C143" s="387"/>
      <c r="D143" s="387"/>
      <c r="E143" s="388">
        <f t="shared" si="5"/>
        <v>0</v>
      </c>
      <c r="H143" s="460"/>
      <c r="I143" s="415"/>
    </row>
    <row r="144" spans="1:10" ht="15.75" outlineLevel="1">
      <c r="A144" s="450" t="s">
        <v>976</v>
      </c>
      <c r="B144" s="387"/>
      <c r="C144" s="387"/>
      <c r="D144" s="387"/>
      <c r="E144" s="388">
        <f t="shared" si="5"/>
        <v>0</v>
      </c>
      <c r="H144" s="460"/>
      <c r="I144" s="415"/>
    </row>
    <row r="145" spans="1:12" ht="15.75" outlineLevel="1">
      <c r="A145" s="450" t="s">
        <v>625</v>
      </c>
      <c r="B145" s="387">
        <f>SUM(B146:B149)</f>
        <v>0</v>
      </c>
      <c r="C145" s="387">
        <f>SUM(C146:C149)</f>
        <v>0</v>
      </c>
      <c r="D145" s="387">
        <f>SUM(D146:D149)</f>
        <v>0</v>
      </c>
      <c r="E145" s="388">
        <f>SUM(E146:E149)</f>
        <v>0</v>
      </c>
      <c r="H145" s="460"/>
      <c r="I145" s="415"/>
    </row>
    <row r="146" spans="1:12" ht="15.75" outlineLevel="1">
      <c r="A146" s="450" t="s">
        <v>628</v>
      </c>
      <c r="B146" s="387"/>
      <c r="C146" s="387"/>
      <c r="D146" s="387"/>
      <c r="E146" s="388">
        <f t="shared" ref="E146:E149" si="6">B146+C146-D146</f>
        <v>0</v>
      </c>
      <c r="H146" s="460"/>
      <c r="I146" s="415"/>
    </row>
    <row r="147" spans="1:12" ht="15.75" outlineLevel="1">
      <c r="A147" s="450" t="s">
        <v>975</v>
      </c>
      <c r="B147" s="387"/>
      <c r="C147" s="387"/>
      <c r="D147" s="387"/>
      <c r="E147" s="388">
        <f t="shared" si="6"/>
        <v>0</v>
      </c>
      <c r="H147" s="460"/>
      <c r="I147" s="415"/>
    </row>
    <row r="148" spans="1:12" ht="15.75" outlineLevel="1">
      <c r="A148" s="450" t="s">
        <v>629</v>
      </c>
      <c r="B148" s="387"/>
      <c r="C148" s="387"/>
      <c r="D148" s="387"/>
      <c r="E148" s="388">
        <f t="shared" si="6"/>
        <v>0</v>
      </c>
      <c r="G148" s="553"/>
      <c r="H148" s="460"/>
      <c r="I148" s="415"/>
    </row>
    <row r="149" spans="1:12" ht="15.75" outlineLevel="1">
      <c r="A149" s="450" t="s">
        <v>976</v>
      </c>
      <c r="B149" s="387"/>
      <c r="C149" s="387"/>
      <c r="D149" s="387"/>
      <c r="E149" s="388">
        <f t="shared" si="6"/>
        <v>0</v>
      </c>
      <c r="I149" s="415"/>
    </row>
    <row r="150" spans="1:12" ht="15.75" outlineLevel="1">
      <c r="A150" s="450" t="s">
        <v>627</v>
      </c>
      <c r="B150" s="387">
        <f>SUM(B151:B154)</f>
        <v>0</v>
      </c>
      <c r="C150" s="387">
        <f>SUM(C151:C154)</f>
        <v>0</v>
      </c>
      <c r="D150" s="387"/>
      <c r="E150" s="388">
        <f>SUM(E151:E154)</f>
        <v>0</v>
      </c>
      <c r="F150" s="408">
        <f>E150-资产负债表!C35</f>
        <v>0</v>
      </c>
      <c r="G150" s="432">
        <f>B150-资产负债表!D35</f>
        <v>0</v>
      </c>
      <c r="H150" s="461"/>
      <c r="I150" s="415"/>
    </row>
    <row r="151" spans="1:12" ht="15.75" outlineLevel="1">
      <c r="A151" s="450" t="s">
        <v>628</v>
      </c>
      <c r="B151" s="462">
        <f>B141-B146</f>
        <v>0</v>
      </c>
      <c r="C151" s="462"/>
      <c r="D151" s="462"/>
      <c r="E151" s="463">
        <f>E141-E146</f>
        <v>0</v>
      </c>
      <c r="F151" s="415"/>
      <c r="H151" s="415"/>
      <c r="I151" s="460"/>
      <c r="J151" s="439"/>
      <c r="K151" s="389"/>
      <c r="L151" s="415"/>
    </row>
    <row r="152" spans="1:12" ht="15.75" outlineLevel="1">
      <c r="A152" s="450" t="s">
        <v>975</v>
      </c>
      <c r="B152" s="462">
        <f>B142-B147</f>
        <v>0</v>
      </c>
      <c r="C152" s="462"/>
      <c r="D152" s="462"/>
      <c r="E152" s="463">
        <f>E142-E147</f>
        <v>0</v>
      </c>
      <c r="F152" s="415"/>
      <c r="H152" s="415"/>
      <c r="I152" s="439"/>
      <c r="J152" s="439"/>
      <c r="K152" s="389"/>
      <c r="L152" s="415"/>
    </row>
    <row r="153" spans="1:12" ht="15.75" outlineLevel="1">
      <c r="A153" s="450" t="s">
        <v>629</v>
      </c>
      <c r="B153" s="462">
        <f>B143-B148</f>
        <v>0</v>
      </c>
      <c r="C153" s="462"/>
      <c r="D153" s="462"/>
      <c r="E153" s="463">
        <f>E143-E148</f>
        <v>0</v>
      </c>
      <c r="F153" s="415"/>
      <c r="H153" s="415"/>
      <c r="I153" s="439"/>
      <c r="J153" s="439"/>
      <c r="K153" s="389"/>
      <c r="L153" s="415"/>
    </row>
    <row r="154" spans="1:12" ht="16.5" outlineLevel="1" thickBot="1">
      <c r="A154" s="453" t="s">
        <v>976</v>
      </c>
      <c r="B154" s="391">
        <f>B144-B149</f>
        <v>0</v>
      </c>
      <c r="C154" s="391"/>
      <c r="D154" s="391"/>
      <c r="E154" s="392">
        <f>E144-E149</f>
        <v>0</v>
      </c>
      <c r="F154" s="415"/>
      <c r="I154" s="439"/>
      <c r="J154" s="439"/>
      <c r="K154" s="389"/>
      <c r="L154" s="415"/>
    </row>
    <row r="155" spans="1:12" ht="16.5" outlineLevel="1" thickTop="1">
      <c r="A155" s="457"/>
      <c r="B155" s="551"/>
      <c r="C155" s="551"/>
      <c r="D155" s="551"/>
      <c r="E155" s="551"/>
      <c r="F155" s="415"/>
      <c r="G155" s="456"/>
      <c r="H155" s="461"/>
      <c r="I155" s="439"/>
      <c r="J155" s="439"/>
      <c r="K155" s="389"/>
      <c r="L155" s="389"/>
    </row>
    <row r="156" spans="1:12" outlineLevel="1">
      <c r="A156" s="394"/>
      <c r="E156" s="415"/>
      <c r="H156" s="459"/>
      <c r="I156" s="459"/>
    </row>
    <row r="157" spans="1:12" ht="15" thickBot="1">
      <c r="A157" s="394" t="s">
        <v>630</v>
      </c>
    </row>
    <row r="158" spans="1:12" outlineLevel="1">
      <c r="A158" s="490" t="s">
        <v>631</v>
      </c>
      <c r="B158" s="491" t="s">
        <v>590</v>
      </c>
      <c r="C158" s="491" t="s">
        <v>632</v>
      </c>
      <c r="D158" s="491" t="s">
        <v>633</v>
      </c>
      <c r="E158" s="492" t="s">
        <v>589</v>
      </c>
    </row>
    <row r="159" spans="1:12" ht="15.75" outlineLevel="1">
      <c r="A159" s="493" t="s">
        <v>1007</v>
      </c>
      <c r="B159" s="494"/>
      <c r="C159" s="494"/>
      <c r="D159" s="494"/>
      <c r="E159" s="495">
        <f>B159+C159-D159</f>
        <v>0</v>
      </c>
      <c r="F159" s="389"/>
    </row>
    <row r="160" spans="1:12" ht="15.75" outlineLevel="1">
      <c r="A160" s="645" t="s">
        <v>696</v>
      </c>
      <c r="B160" s="646"/>
      <c r="C160" s="646"/>
      <c r="D160" s="646"/>
      <c r="E160" s="495">
        <f>B160+C160-D160</f>
        <v>0</v>
      </c>
      <c r="F160" s="389"/>
    </row>
    <row r="161" spans="1:7" ht="16.5" outlineLevel="1" thickBot="1">
      <c r="A161" s="496" t="s">
        <v>608</v>
      </c>
      <c r="B161" s="497">
        <f>SUM(B159:B160)</f>
        <v>0</v>
      </c>
      <c r="C161" s="497">
        <f t="shared" ref="C161:E161" si="7">SUM(C159:C160)</f>
        <v>0</v>
      </c>
      <c r="D161" s="497">
        <f t="shared" si="7"/>
        <v>0</v>
      </c>
      <c r="E161" s="498">
        <f t="shared" si="7"/>
        <v>0</v>
      </c>
      <c r="F161" s="408">
        <f>E161-资产负债表!C36</f>
        <v>0</v>
      </c>
      <c r="G161" s="432">
        <f>B161-资产负债表!D36</f>
        <v>0</v>
      </c>
    </row>
    <row r="162" spans="1:7" outlineLevel="1">
      <c r="A162" s="464"/>
      <c r="B162" s="446"/>
      <c r="C162" s="446"/>
      <c r="D162" s="446"/>
      <c r="E162" s="446"/>
      <c r="F162" s="415"/>
      <c r="G162" s="460"/>
    </row>
    <row r="163" spans="1:7">
      <c r="A163" s="394"/>
    </row>
    <row r="164" spans="1:7" ht="15" thickBot="1">
      <c r="A164" s="468" t="s">
        <v>5</v>
      </c>
    </row>
    <row r="165" spans="1:7" ht="15" thickTop="1">
      <c r="A165" s="384" t="s">
        <v>620</v>
      </c>
      <c r="B165" s="384" t="s">
        <v>590</v>
      </c>
      <c r="C165" s="384" t="s">
        <v>621</v>
      </c>
      <c r="D165" s="384" t="s">
        <v>622</v>
      </c>
      <c r="E165" s="385" t="s">
        <v>589</v>
      </c>
      <c r="F165" s="415"/>
      <c r="G165" s="460"/>
    </row>
    <row r="166" spans="1:7" ht="15.75">
      <c r="A166" s="450" t="s">
        <v>623</v>
      </c>
      <c r="B166" s="451">
        <f>SUM(B167:B167)</f>
        <v>0</v>
      </c>
      <c r="C166" s="451">
        <f>SUM(C167:C167)</f>
        <v>0</v>
      </c>
      <c r="D166" s="451">
        <f>SUM(D167:D167)</f>
        <v>0</v>
      </c>
      <c r="E166" s="452">
        <f>SUM(E167:E167)</f>
        <v>0</v>
      </c>
      <c r="F166" s="415"/>
      <c r="G166" s="460"/>
    </row>
    <row r="167" spans="1:7" ht="15.75">
      <c r="A167" s="450" t="s">
        <v>624</v>
      </c>
      <c r="B167" s="451"/>
      <c r="C167" s="451"/>
      <c r="D167" s="451"/>
      <c r="E167" s="452">
        <f>B167+C167-D167</f>
        <v>0</v>
      </c>
      <c r="F167" s="415"/>
      <c r="G167" s="460"/>
    </row>
    <row r="168" spans="1:7" ht="15.75">
      <c r="A168" s="450" t="s">
        <v>625</v>
      </c>
      <c r="B168" s="451">
        <f>SUM(B169:B169)</f>
        <v>0</v>
      </c>
      <c r="C168" s="451">
        <f>SUM(C169:C169)</f>
        <v>0</v>
      </c>
      <c r="D168" s="451">
        <f>SUM(D169:D169)</f>
        <v>0</v>
      </c>
      <c r="E168" s="452">
        <f>SUM(E169:E169)</f>
        <v>0</v>
      </c>
      <c r="F168" s="415"/>
      <c r="G168" s="460"/>
    </row>
    <row r="169" spans="1:7" ht="15.75">
      <c r="A169" s="450" t="s">
        <v>626</v>
      </c>
      <c r="B169" s="451"/>
      <c r="C169" s="451"/>
      <c r="D169" s="451"/>
      <c r="E169" s="452">
        <f>B169+C169-D169</f>
        <v>0</v>
      </c>
      <c r="F169" s="415"/>
      <c r="G169" s="460"/>
    </row>
    <row r="170" spans="1:7" ht="15.75">
      <c r="A170" s="450" t="s">
        <v>627</v>
      </c>
      <c r="B170" s="451">
        <f>SUM(B171:B171)</f>
        <v>0</v>
      </c>
      <c r="C170" s="451">
        <f>SUM(C171:C171)</f>
        <v>0</v>
      </c>
      <c r="D170" s="451"/>
      <c r="E170" s="452">
        <f>SUM(E171:E171)</f>
        <v>0</v>
      </c>
      <c r="F170" s="415"/>
      <c r="G170" s="460"/>
    </row>
    <row r="171" spans="1:7" ht="16.5" thickBot="1">
      <c r="A171" s="453" t="s">
        <v>626</v>
      </c>
      <c r="B171" s="454">
        <f>B167-B169</f>
        <v>0</v>
      </c>
      <c r="C171" s="454"/>
      <c r="D171" s="454"/>
      <c r="E171" s="455">
        <f>E167-E169</f>
        <v>0</v>
      </c>
      <c r="F171" s="408">
        <f>E170-资产负债表!C39</f>
        <v>0</v>
      </c>
      <c r="G171" s="432">
        <f>B170-资产负债表!D39</f>
        <v>0</v>
      </c>
    </row>
    <row r="172" spans="1:7" ht="15" thickTop="1">
      <c r="A172" s="394"/>
    </row>
    <row r="173" spans="1:7">
      <c r="A173" s="394"/>
    </row>
    <row r="174" spans="1:7">
      <c r="A174" s="394"/>
    </row>
    <row r="175" spans="1:7">
      <c r="A175" s="394"/>
    </row>
    <row r="176" spans="1:7">
      <c r="A176" s="394"/>
    </row>
    <row r="177" spans="1:13">
      <c r="A177" s="394"/>
    </row>
    <row r="178" spans="1:13">
      <c r="A178" s="394"/>
    </row>
    <row r="179" spans="1:13">
      <c r="A179" s="394"/>
    </row>
    <row r="180" spans="1:13" ht="15" thickBot="1">
      <c r="A180" s="381" t="s">
        <v>634</v>
      </c>
    </row>
    <row r="181" spans="1:13" ht="15" outlineLevel="1" thickTop="1">
      <c r="A181" s="384" t="s">
        <v>620</v>
      </c>
      <c r="B181" s="384" t="s">
        <v>590</v>
      </c>
      <c r="C181" s="384" t="s">
        <v>632</v>
      </c>
      <c r="D181" s="384" t="s">
        <v>633</v>
      </c>
      <c r="E181" s="385" t="s">
        <v>589</v>
      </c>
    </row>
    <row r="182" spans="1:13" ht="15.75" outlineLevel="1">
      <c r="A182" s="450" t="s">
        <v>623</v>
      </c>
      <c r="B182" s="387">
        <f>SUM(B183:B184)</f>
        <v>0</v>
      </c>
      <c r="C182" s="387">
        <f>SUM(C183:C184)</f>
        <v>0</v>
      </c>
      <c r="D182" s="387">
        <f>SUM(D183:D184)</f>
        <v>0</v>
      </c>
      <c r="E182" s="388">
        <f>SUM(E183:E184)</f>
        <v>0</v>
      </c>
    </row>
    <row r="183" spans="1:13" ht="15.75" outlineLevel="1">
      <c r="A183" s="450" t="s">
        <v>978</v>
      </c>
      <c r="B183" s="387"/>
      <c r="C183" s="387"/>
      <c r="D183" s="387">
        <v>0</v>
      </c>
      <c r="E183" s="388">
        <f>B183+C183-D183</f>
        <v>0</v>
      </c>
    </row>
    <row r="184" spans="1:13" ht="15.75" outlineLevel="1">
      <c r="A184" s="450"/>
      <c r="B184" s="387"/>
      <c r="C184" s="387"/>
      <c r="D184" s="387">
        <v>0</v>
      </c>
      <c r="E184" s="388">
        <f>B184+C184-D184</f>
        <v>0</v>
      </c>
    </row>
    <row r="185" spans="1:13" ht="15.75" outlineLevel="1">
      <c r="A185" s="450" t="s">
        <v>637</v>
      </c>
      <c r="B185" s="387">
        <f>SUM(B186:B187)</f>
        <v>0</v>
      </c>
      <c r="C185" s="387">
        <f>SUM(C186:C187)</f>
        <v>0</v>
      </c>
      <c r="D185" s="387">
        <f>SUM(D186:D187)</f>
        <v>0</v>
      </c>
      <c r="E185" s="388">
        <f>SUM(E186:E187)</f>
        <v>0</v>
      </c>
      <c r="F185" s="415"/>
    </row>
    <row r="186" spans="1:13" ht="15.75" outlineLevel="1">
      <c r="A186" s="450" t="s">
        <v>977</v>
      </c>
      <c r="B186" s="387"/>
      <c r="C186" s="387"/>
      <c r="D186" s="465"/>
      <c r="E186" s="388">
        <f>B186+C186-D186</f>
        <v>0</v>
      </c>
      <c r="F186" s="415"/>
    </row>
    <row r="187" spans="1:13" ht="15.75" outlineLevel="1">
      <c r="A187" s="450"/>
      <c r="B187" s="387"/>
      <c r="C187" s="387"/>
      <c r="D187" s="465"/>
      <c r="E187" s="388">
        <f>B187+C187-D187</f>
        <v>0</v>
      </c>
      <c r="F187" s="415"/>
    </row>
    <row r="188" spans="1:13" ht="15.75" outlineLevel="1">
      <c r="A188" s="450" t="s">
        <v>627</v>
      </c>
      <c r="B188" s="387">
        <f>SUM(B189:B190)</f>
        <v>0</v>
      </c>
      <c r="C188" s="387">
        <f>SUM(C189:C190)</f>
        <v>0</v>
      </c>
      <c r="D188" s="387">
        <f>SUM(D189:D190)</f>
        <v>0</v>
      </c>
      <c r="E188" s="388">
        <f>SUM(E189:E190)</f>
        <v>0</v>
      </c>
      <c r="F188" s="408">
        <f>E188-资产负债表!$C$40</f>
        <v>0</v>
      </c>
      <c r="G188" s="432">
        <f>B188-资产负债表!$D$40</f>
        <v>0</v>
      </c>
    </row>
    <row r="189" spans="1:13" ht="15.75" outlineLevel="1">
      <c r="A189" s="450" t="s">
        <v>977</v>
      </c>
      <c r="B189" s="387">
        <f>B183-B186</f>
        <v>0</v>
      </c>
      <c r="C189" s="387"/>
      <c r="D189" s="387"/>
      <c r="E189" s="388">
        <f>E183-E186</f>
        <v>0</v>
      </c>
    </row>
    <row r="190" spans="1:13" ht="16.5" outlineLevel="1" thickBot="1">
      <c r="A190" s="453"/>
      <c r="B190" s="391">
        <f>B184-B187</f>
        <v>0</v>
      </c>
      <c r="C190" s="391"/>
      <c r="D190" s="391"/>
      <c r="E190" s="392">
        <f>E184-E187</f>
        <v>0</v>
      </c>
    </row>
    <row r="191" spans="1:13" ht="15" outlineLevel="1" thickTop="1">
      <c r="A191" s="394"/>
      <c r="M191" s="389"/>
    </row>
    <row r="192" spans="1:13" outlineLevel="1">
      <c r="A192" s="394"/>
      <c r="M192" s="389"/>
    </row>
    <row r="193" spans="1:13" ht="15" thickBot="1">
      <c r="A193" s="468" t="s">
        <v>638</v>
      </c>
      <c r="M193" s="389"/>
    </row>
    <row r="194" spans="1:13" outlineLevel="1">
      <c r="A194" s="490" t="s">
        <v>631</v>
      </c>
      <c r="B194" s="491" t="s">
        <v>590</v>
      </c>
      <c r="C194" s="491" t="s">
        <v>632</v>
      </c>
      <c r="D194" s="491" t="s">
        <v>639</v>
      </c>
      <c r="E194" s="492" t="s">
        <v>589</v>
      </c>
      <c r="M194" s="389"/>
    </row>
    <row r="195" spans="1:13" ht="15.75" outlineLevel="1">
      <c r="A195" s="493" t="s">
        <v>1010</v>
      </c>
      <c r="B195" s="494"/>
      <c r="C195" s="494"/>
      <c r="D195" s="494"/>
      <c r="E195" s="495">
        <f>B195+C195-D195</f>
        <v>0</v>
      </c>
      <c r="F195" s="389"/>
      <c r="M195" s="389"/>
    </row>
    <row r="196" spans="1:13" ht="16.5" outlineLevel="1" thickBot="1">
      <c r="A196" s="496" t="s">
        <v>608</v>
      </c>
      <c r="B196" s="497">
        <f>SUM(B195:B195)</f>
        <v>0</v>
      </c>
      <c r="C196" s="497">
        <f>SUM(C195:C195)</f>
        <v>0</v>
      </c>
      <c r="D196" s="497">
        <f>SUM(D195:D195)</f>
        <v>0</v>
      </c>
      <c r="E196" s="498">
        <f>SUM(E195:E195)</f>
        <v>0</v>
      </c>
      <c r="F196" s="408">
        <f>E196-资产负债表!$C$43</f>
        <v>0</v>
      </c>
      <c r="G196" s="432">
        <f>B196-资产负债表!$D$43</f>
        <v>-939631.84</v>
      </c>
      <c r="M196" s="389"/>
    </row>
    <row r="197" spans="1:13" outlineLevel="1">
      <c r="A197" s="464"/>
      <c r="B197" s="446"/>
      <c r="C197" s="446"/>
      <c r="D197" s="446"/>
      <c r="E197" s="446"/>
      <c r="F197" s="415"/>
      <c r="M197" s="439"/>
    </row>
    <row r="198" spans="1:13" ht="15" thickBot="1">
      <c r="A198" s="499" t="s">
        <v>640</v>
      </c>
      <c r="B198" s="446"/>
      <c r="C198" s="446"/>
      <c r="D198" s="446"/>
      <c r="E198" s="446"/>
      <c r="F198" s="446"/>
      <c r="M198" s="439"/>
    </row>
    <row r="199" spans="1:13" outlineLevel="1">
      <c r="A199" s="490" t="s">
        <v>631</v>
      </c>
      <c r="B199" s="491" t="s">
        <v>636</v>
      </c>
      <c r="C199" s="492" t="s">
        <v>635</v>
      </c>
      <c r="D199" s="394"/>
      <c r="E199" s="394"/>
      <c r="F199" s="415"/>
      <c r="G199" s="466"/>
      <c r="M199" s="467"/>
    </row>
    <row r="200" spans="1:13" ht="15.75" outlineLevel="1">
      <c r="A200" s="493" t="s">
        <v>641</v>
      </c>
      <c r="B200" s="494"/>
      <c r="C200" s="495"/>
      <c r="D200" s="409"/>
      <c r="E200" s="409"/>
      <c r="F200" s="415"/>
      <c r="G200" s="466"/>
      <c r="M200" s="467"/>
    </row>
    <row r="201" spans="1:13" ht="16.5" outlineLevel="1" thickBot="1">
      <c r="A201" s="496" t="s">
        <v>608</v>
      </c>
      <c r="B201" s="497">
        <f>SUM(B200:B200)</f>
        <v>0</v>
      </c>
      <c r="C201" s="498">
        <f>SUM(C200:C200)</f>
        <v>0</v>
      </c>
      <c r="D201" s="448">
        <f>B201-资产负债表!C44</f>
        <v>0</v>
      </c>
      <c r="E201" s="448">
        <f>C201-资产负债表!D44</f>
        <v>0</v>
      </c>
      <c r="F201" s="415"/>
      <c r="G201" s="466"/>
      <c r="M201" s="467"/>
    </row>
    <row r="202" spans="1:13" outlineLevel="1">
      <c r="A202" s="409"/>
      <c r="B202" s="410"/>
      <c r="C202" s="410"/>
      <c r="D202" s="410"/>
      <c r="E202" s="410"/>
      <c r="F202" s="415"/>
      <c r="G202" s="466"/>
      <c r="M202" s="467"/>
    </row>
    <row r="203" spans="1:13" ht="15" thickBot="1">
      <c r="A203" s="435" t="s">
        <v>642</v>
      </c>
      <c r="B203" s="410"/>
      <c r="C203" s="410"/>
      <c r="D203" s="410"/>
      <c r="E203" s="410"/>
      <c r="F203" s="415"/>
      <c r="G203" s="466"/>
      <c r="M203" s="467"/>
    </row>
    <row r="204" spans="1:13" outlineLevel="1">
      <c r="A204" s="500" t="s">
        <v>588</v>
      </c>
      <c r="B204" s="501" t="s">
        <v>589</v>
      </c>
      <c r="C204" s="502" t="s">
        <v>590</v>
      </c>
      <c r="D204" s="410"/>
      <c r="E204" s="410"/>
      <c r="F204" s="415"/>
      <c r="G204" s="466"/>
      <c r="M204" s="467"/>
    </row>
    <row r="205" spans="1:13" ht="15.75" outlineLevel="1">
      <c r="A205" s="504" t="s">
        <v>979</v>
      </c>
      <c r="B205" s="505"/>
      <c r="C205" s="617"/>
      <c r="D205" s="410"/>
      <c r="E205" s="410"/>
      <c r="F205" s="415"/>
      <c r="G205" s="466"/>
      <c r="M205" s="467"/>
    </row>
    <row r="206" spans="1:13" ht="15.75" outlineLevel="1">
      <c r="A206" s="397"/>
      <c r="B206" s="505"/>
      <c r="C206" s="617"/>
      <c r="D206" s="410"/>
      <c r="E206" s="410"/>
      <c r="F206" s="415"/>
      <c r="G206" s="466"/>
      <c r="M206" s="467"/>
    </row>
    <row r="207" spans="1:13" ht="16.5" outlineLevel="1" thickBot="1">
      <c r="A207" s="503" t="s">
        <v>593</v>
      </c>
      <c r="B207" s="507">
        <f>SUM(B205:B206)</f>
        <v>0</v>
      </c>
      <c r="C207" s="508">
        <f>SUM(C205:C206)</f>
        <v>0</v>
      </c>
      <c r="D207" s="448">
        <f>B207-资产负债表!C45</f>
        <v>0</v>
      </c>
      <c r="E207" s="448">
        <f>C207-资产负债表!D45</f>
        <v>0</v>
      </c>
      <c r="F207" s="415"/>
      <c r="G207" s="466"/>
      <c r="M207" s="467"/>
    </row>
    <row r="208" spans="1:13" outlineLevel="1">
      <c r="A208" s="409"/>
      <c r="B208" s="410"/>
      <c r="C208" s="410"/>
      <c r="D208" s="410"/>
      <c r="E208" s="410"/>
      <c r="F208" s="415"/>
      <c r="G208" s="466"/>
      <c r="M208" s="467"/>
    </row>
    <row r="209" spans="1:13" ht="15" thickBot="1">
      <c r="A209" s="435" t="s">
        <v>730</v>
      </c>
      <c r="B209" s="410"/>
      <c r="C209" s="410"/>
      <c r="D209" s="410"/>
      <c r="E209" s="410"/>
      <c r="F209" s="415"/>
      <c r="G209" s="466"/>
      <c r="M209" s="467"/>
    </row>
    <row r="210" spans="1:13" outlineLevel="1">
      <c r="A210" s="500" t="s">
        <v>588</v>
      </c>
      <c r="B210" s="501" t="s">
        <v>589</v>
      </c>
      <c r="C210" s="502" t="s">
        <v>590</v>
      </c>
      <c r="D210" s="410"/>
      <c r="E210" s="410"/>
      <c r="F210" s="415"/>
      <c r="G210" s="466"/>
      <c r="M210" s="467"/>
    </row>
    <row r="211" spans="1:13" ht="15.75" outlineLevel="1">
      <c r="A211" s="504" t="s">
        <v>1008</v>
      </c>
      <c r="B211" s="505"/>
      <c r="C211" s="506"/>
      <c r="D211" s="410"/>
      <c r="E211" s="410"/>
      <c r="F211" s="415"/>
      <c r="G211" s="466"/>
      <c r="M211" s="467"/>
    </row>
    <row r="212" spans="1:13" ht="15.75" outlineLevel="1">
      <c r="A212" s="504" t="s">
        <v>1009</v>
      </c>
      <c r="B212" s="505"/>
      <c r="C212" s="506"/>
      <c r="D212" s="410"/>
      <c r="E212" s="410"/>
      <c r="F212" s="415"/>
      <c r="G212" s="466"/>
      <c r="M212" s="467"/>
    </row>
    <row r="213" spans="1:13" ht="16.5" outlineLevel="1" thickBot="1">
      <c r="A213" s="503" t="s">
        <v>593</v>
      </c>
      <c r="B213" s="507">
        <f>SUM(B211:B212)</f>
        <v>0</v>
      </c>
      <c r="C213" s="508">
        <f>SUM(C211:C212)</f>
        <v>0</v>
      </c>
      <c r="D213" s="448">
        <f>B213-'资产负债表（续）'!C6</f>
        <v>0</v>
      </c>
      <c r="E213" s="448">
        <f>C213-'资产负债表（续）'!D6</f>
        <v>0</v>
      </c>
      <c r="F213" s="415"/>
      <c r="M213" s="439"/>
    </row>
    <row r="214" spans="1:13" outlineLevel="1">
      <c r="A214" s="409"/>
      <c r="B214" s="509"/>
      <c r="C214" s="509"/>
      <c r="D214" s="417"/>
      <c r="E214" s="417"/>
      <c r="F214" s="415"/>
      <c r="M214" s="439"/>
    </row>
    <row r="215" spans="1:13" outlineLevel="1">
      <c r="A215" s="409"/>
      <c r="B215" s="509"/>
      <c r="C215" s="509"/>
      <c r="D215" s="417"/>
      <c r="E215" s="417"/>
      <c r="F215" s="415"/>
      <c r="M215" s="439"/>
    </row>
    <row r="216" spans="1:13" outlineLevel="1">
      <c r="A216" s="409"/>
      <c r="B216" s="509"/>
      <c r="C216" s="509"/>
      <c r="D216" s="417"/>
      <c r="E216" s="417"/>
      <c r="F216" s="415"/>
      <c r="M216" s="439"/>
    </row>
    <row r="217" spans="1:13" ht="15" thickBot="1">
      <c r="A217" s="468" t="s">
        <v>10</v>
      </c>
    </row>
    <row r="218" spans="1:13" outlineLevel="1">
      <c r="A218" s="490" t="s">
        <v>631</v>
      </c>
      <c r="B218" s="491" t="s">
        <v>636</v>
      </c>
      <c r="C218" s="492" t="s">
        <v>635</v>
      </c>
    </row>
    <row r="219" spans="1:13" ht="15.75" outlineLevel="1">
      <c r="A219" s="493" t="s">
        <v>594</v>
      </c>
      <c r="B219" s="494"/>
      <c r="C219" s="495"/>
    </row>
    <row r="220" spans="1:13" ht="16.5" outlineLevel="1" thickBot="1">
      <c r="A220" s="496" t="s">
        <v>608</v>
      </c>
      <c r="B220" s="497">
        <f>SUM(B219:B219)</f>
        <v>0</v>
      </c>
      <c r="C220" s="498">
        <f>SUM(C219:C219)</f>
        <v>0</v>
      </c>
      <c r="D220" s="408">
        <f>B220-'资产负债表（续）'!C11</f>
        <v>0</v>
      </c>
      <c r="E220" s="408">
        <f>C220-'资产负债表（续）'!D11</f>
        <v>0</v>
      </c>
    </row>
    <row r="221" spans="1:13" outlineLevel="1">
      <c r="A221" s="394"/>
    </row>
    <row r="222" spans="1:13" outlineLevel="1">
      <c r="A222" s="394"/>
    </row>
    <row r="223" spans="1:13">
      <c r="A223" s="468" t="s">
        <v>1000</v>
      </c>
      <c r="F223" s="456"/>
      <c r="G223" s="456"/>
    </row>
    <row r="224" spans="1:13" ht="15" customHeight="1" outlineLevel="1" thickBot="1">
      <c r="A224" s="433"/>
      <c r="B224" s="433"/>
      <c r="C224" s="433"/>
      <c r="F224" s="456"/>
      <c r="G224" s="456"/>
      <c r="H224" s="383"/>
    </row>
    <row r="225" spans="1:8" ht="15" customHeight="1" outlineLevel="1" thickTop="1">
      <c r="A225" s="691" t="s">
        <v>631</v>
      </c>
      <c r="B225" s="691" t="s">
        <v>636</v>
      </c>
      <c r="C225" s="692" t="s">
        <v>635</v>
      </c>
      <c r="F225" s="456"/>
      <c r="G225" s="456"/>
      <c r="H225" s="383"/>
    </row>
    <row r="226" spans="1:8" ht="15" customHeight="1" outlineLevel="1">
      <c r="A226" s="693"/>
      <c r="B226" s="694"/>
      <c r="C226" s="657"/>
      <c r="F226" s="456"/>
      <c r="G226" s="456"/>
      <c r="H226" s="383"/>
    </row>
    <row r="227" spans="1:8" ht="15" customHeight="1" outlineLevel="1">
      <c r="A227" s="693"/>
      <c r="B227" s="694"/>
      <c r="C227" s="657"/>
      <c r="F227" s="456"/>
      <c r="G227" s="456"/>
      <c r="H227" s="383"/>
    </row>
    <row r="228" spans="1:8" ht="15" customHeight="1" outlineLevel="1">
      <c r="A228" s="693"/>
      <c r="B228" s="694"/>
      <c r="C228" s="657"/>
      <c r="H228" s="383"/>
    </row>
    <row r="229" spans="1:8" ht="15" customHeight="1" outlineLevel="1">
      <c r="A229" s="693"/>
      <c r="B229" s="694"/>
      <c r="C229" s="443"/>
      <c r="F229" s="456"/>
      <c r="G229" s="456"/>
      <c r="H229" s="383"/>
    </row>
    <row r="230" spans="1:8" ht="15" customHeight="1" outlineLevel="1" thickBot="1">
      <c r="A230" s="695" t="s">
        <v>608</v>
      </c>
      <c r="B230" s="696">
        <f>SUM(B226:B229)</f>
        <v>0</v>
      </c>
      <c r="C230" s="697">
        <f>SUM(C226:C229)</f>
        <v>0</v>
      </c>
      <c r="D230" s="407">
        <f>B230-'资产负债表（续）'!C12</f>
        <v>-3213620.9</v>
      </c>
      <c r="E230" s="407">
        <f>C230-'资产负债表（续）'!D12</f>
        <v>100344.15999999999</v>
      </c>
      <c r="F230" s="456"/>
      <c r="G230" s="456"/>
      <c r="H230" s="383"/>
    </row>
    <row r="231" spans="1:8" ht="15" customHeight="1" outlineLevel="1" thickTop="1">
      <c r="A231" s="433"/>
      <c r="B231" s="433"/>
      <c r="C231" s="433"/>
      <c r="F231" s="456"/>
      <c r="G231" s="456"/>
      <c r="H231" s="383"/>
    </row>
    <row r="232" spans="1:8" ht="15" customHeight="1" outlineLevel="1">
      <c r="A232" s="433"/>
      <c r="B232" s="433"/>
      <c r="C232" s="433"/>
      <c r="F232" s="456"/>
      <c r="G232" s="456"/>
      <c r="H232" s="383"/>
    </row>
    <row r="233" spans="1:8" ht="15" customHeight="1" outlineLevel="1" thickBot="1">
      <c r="A233" s="433"/>
      <c r="B233" s="433"/>
      <c r="C233" s="433"/>
      <c r="F233" s="456"/>
      <c r="G233" s="456"/>
      <c r="H233" s="383"/>
    </row>
    <row r="234" spans="1:8" ht="15" customHeight="1" outlineLevel="1">
      <c r="A234" s="500" t="s">
        <v>992</v>
      </c>
      <c r="B234" s="698" t="s">
        <v>589</v>
      </c>
      <c r="C234" s="699" t="s">
        <v>1073</v>
      </c>
      <c r="F234" s="456"/>
      <c r="G234" s="456"/>
      <c r="H234" s="383"/>
    </row>
    <row r="235" spans="1:8" ht="15" customHeight="1" outlineLevel="1">
      <c r="A235" s="700"/>
      <c r="B235" s="701"/>
      <c r="C235" s="702" t="e">
        <f>B235/B230*100</f>
        <v>#DIV/0!</v>
      </c>
      <c r="F235" s="456"/>
      <c r="G235" s="456"/>
      <c r="H235" s="383"/>
    </row>
    <row r="236" spans="1:8" ht="15" customHeight="1" outlineLevel="1">
      <c r="A236" s="700"/>
      <c r="B236" s="701"/>
      <c r="C236" s="702" t="e">
        <f>B236/B230*100</f>
        <v>#DIV/0!</v>
      </c>
      <c r="F236" s="456"/>
      <c r="G236" s="456"/>
      <c r="H236" s="383"/>
    </row>
    <row r="237" spans="1:8" ht="15" customHeight="1" outlineLevel="1">
      <c r="A237" s="700"/>
      <c r="B237" s="701"/>
      <c r="C237" s="702" t="e">
        <f>B237/B230*100</f>
        <v>#DIV/0!</v>
      </c>
      <c r="F237" s="456"/>
      <c r="G237" s="456"/>
      <c r="H237" s="383"/>
    </row>
    <row r="238" spans="1:8" ht="15" customHeight="1" outlineLevel="1">
      <c r="A238" s="618"/>
      <c r="B238" s="701"/>
      <c r="C238" s="702" t="e">
        <f>B238/B230*100</f>
        <v>#DIV/0!</v>
      </c>
      <c r="F238" s="456"/>
      <c r="G238" s="456"/>
      <c r="H238" s="383"/>
    </row>
    <row r="239" spans="1:8" ht="15" customHeight="1" outlineLevel="1">
      <c r="A239" s="700"/>
      <c r="B239" s="701"/>
      <c r="C239" s="702" t="e">
        <f>B239/B230*100</f>
        <v>#DIV/0!</v>
      </c>
      <c r="F239" s="456"/>
      <c r="G239" s="456"/>
      <c r="H239" s="383"/>
    </row>
    <row r="240" spans="1:8" ht="15" customHeight="1" outlineLevel="1" thickBot="1">
      <c r="A240" s="503" t="s">
        <v>610</v>
      </c>
      <c r="B240" s="703">
        <f>SUM(B235:B239)</f>
        <v>0</v>
      </c>
      <c r="C240" s="704" t="e">
        <f>SUM(C235:C239)</f>
        <v>#DIV/0!</v>
      </c>
      <c r="F240" s="456"/>
      <c r="G240" s="456"/>
      <c r="H240" s="383"/>
    </row>
    <row r="241" spans="1:8" ht="15" customHeight="1" outlineLevel="1">
      <c r="A241" s="433"/>
      <c r="B241" s="433"/>
      <c r="C241" s="433"/>
      <c r="F241" s="456"/>
      <c r="G241" s="456"/>
      <c r="H241" s="383"/>
    </row>
    <row r="242" spans="1:8" ht="15" customHeight="1" outlineLevel="1">
      <c r="A242" s="424"/>
      <c r="B242" s="636"/>
      <c r="C242" s="636"/>
      <c r="D242" s="415"/>
      <c r="E242" s="415"/>
      <c r="F242" s="456"/>
      <c r="G242" s="456"/>
      <c r="H242" s="383"/>
    </row>
    <row r="243" spans="1:8" ht="15" customHeight="1" outlineLevel="1">
      <c r="A243" s="433"/>
      <c r="B243" s="635"/>
      <c r="C243" s="635"/>
      <c r="D243" s="415"/>
      <c r="E243" s="415"/>
      <c r="F243" s="456"/>
      <c r="G243" s="456"/>
      <c r="H243" s="383"/>
    </row>
    <row r="244" spans="1:8" ht="15" customHeight="1" outlineLevel="1">
      <c r="A244" s="409"/>
      <c r="B244" s="555"/>
      <c r="C244" s="436"/>
      <c r="D244" s="417"/>
      <c r="F244" s="456"/>
      <c r="G244" s="456"/>
      <c r="H244" s="383"/>
    </row>
    <row r="245" spans="1:8" ht="15" customHeight="1" outlineLevel="1" thickBot="1">
      <c r="A245" s="381" t="s">
        <v>643</v>
      </c>
      <c r="H245" s="383"/>
    </row>
    <row r="246" spans="1:8" ht="15" customHeight="1" outlineLevel="1" thickTop="1">
      <c r="A246" s="416" t="s">
        <v>1020</v>
      </c>
      <c r="B246" s="644" t="s">
        <v>589</v>
      </c>
      <c r="C246" s="643" t="s">
        <v>590</v>
      </c>
      <c r="D246" s="394"/>
      <c r="F246" s="383"/>
      <c r="H246" s="383"/>
    </row>
    <row r="247" spans="1:8" ht="15" customHeight="1" outlineLevel="1">
      <c r="A247" s="493"/>
      <c r="B247" s="398"/>
      <c r="C247" s="654"/>
      <c r="D247" s="647"/>
      <c r="F247" s="383"/>
      <c r="H247" s="383"/>
    </row>
    <row r="248" spans="1:8" ht="15" customHeight="1" outlineLevel="1">
      <c r="A248" s="493"/>
      <c r="B248" s="398"/>
      <c r="C248" s="654"/>
      <c r="D248" s="647"/>
      <c r="F248" s="383"/>
      <c r="H248" s="383"/>
    </row>
    <row r="249" spans="1:8" ht="15" customHeight="1" outlineLevel="1">
      <c r="A249" s="493"/>
      <c r="B249" s="398"/>
      <c r="C249" s="654"/>
      <c r="D249" s="647"/>
      <c r="F249" s="383"/>
      <c r="H249" s="383"/>
    </row>
    <row r="250" spans="1:8" ht="15" customHeight="1" outlineLevel="1">
      <c r="A250" s="493"/>
      <c r="B250" s="398"/>
      <c r="C250" s="654"/>
      <c r="D250" s="647"/>
      <c r="G250" s="456"/>
      <c r="H250" s="383"/>
    </row>
    <row r="251" spans="1:8" ht="15" customHeight="1" outlineLevel="1" thickBot="1">
      <c r="A251" s="655" t="s">
        <v>608</v>
      </c>
      <c r="B251" s="403">
        <f>SUM(B247:B250)</f>
        <v>0</v>
      </c>
      <c r="C251" s="656">
        <f>SUM(C247:C250)</f>
        <v>0</v>
      </c>
      <c r="D251" s="408">
        <f>B251-'资产负债表（续）'!C13</f>
        <v>0</v>
      </c>
      <c r="E251" s="638">
        <f>C251-'资产负债表（续）'!D13</f>
        <v>0</v>
      </c>
      <c r="H251" s="383"/>
    </row>
    <row r="252" spans="1:8" ht="15" customHeight="1" outlineLevel="1" thickTop="1" thickBot="1">
      <c r="A252" s="433"/>
      <c r="B252" s="433"/>
      <c r="C252" s="433"/>
      <c r="G252" s="456"/>
      <c r="H252" s="383"/>
    </row>
    <row r="253" spans="1:8" ht="15" customHeight="1" outlineLevel="1">
      <c r="A253" s="500" t="s">
        <v>992</v>
      </c>
      <c r="B253" s="698" t="s">
        <v>589</v>
      </c>
      <c r="C253" s="699" t="s">
        <v>1073</v>
      </c>
      <c r="G253" s="456"/>
      <c r="H253" s="383"/>
    </row>
    <row r="254" spans="1:8" ht="15" customHeight="1" outlineLevel="1">
      <c r="A254" s="700"/>
      <c r="B254" s="701"/>
      <c r="C254" s="702" t="e">
        <f>B254/B251*100</f>
        <v>#DIV/0!</v>
      </c>
      <c r="G254" s="456"/>
      <c r="H254" s="383"/>
    </row>
    <row r="255" spans="1:8" ht="15" customHeight="1" outlineLevel="1">
      <c r="A255" s="700"/>
      <c r="B255" s="701"/>
      <c r="C255" s="702" t="e">
        <f>B255/B251*100</f>
        <v>#DIV/0!</v>
      </c>
      <c r="G255" s="456"/>
      <c r="H255" s="383"/>
    </row>
    <row r="256" spans="1:8" ht="15" customHeight="1" outlineLevel="1">
      <c r="A256" s="700"/>
      <c r="B256" s="701"/>
      <c r="C256" s="702" t="e">
        <f>B256/B251*100</f>
        <v>#DIV/0!</v>
      </c>
      <c r="G256" s="456"/>
      <c r="H256" s="383"/>
    </row>
    <row r="257" spans="1:12" ht="15" customHeight="1" outlineLevel="1">
      <c r="A257" s="618"/>
      <c r="B257" s="701"/>
      <c r="C257" s="702" t="e">
        <f>B257/B251*100</f>
        <v>#DIV/0!</v>
      </c>
      <c r="G257" s="456"/>
      <c r="H257" s="383"/>
    </row>
    <row r="258" spans="1:12" ht="15" customHeight="1" outlineLevel="1">
      <c r="A258" s="700"/>
      <c r="B258" s="701"/>
      <c r="C258" s="702" t="e">
        <f>B258/B251*100</f>
        <v>#DIV/0!</v>
      </c>
      <c r="G258" s="456"/>
      <c r="H258" s="383"/>
    </row>
    <row r="259" spans="1:12" ht="15" customHeight="1" outlineLevel="1" thickBot="1">
      <c r="A259" s="503" t="s">
        <v>610</v>
      </c>
      <c r="B259" s="703">
        <f>SUM(B254:B258)</f>
        <v>0</v>
      </c>
      <c r="C259" s="704" t="e">
        <f>SUM(C254:C258)</f>
        <v>#DIV/0!</v>
      </c>
      <c r="G259" s="456"/>
      <c r="H259" s="383"/>
    </row>
    <row r="260" spans="1:12" ht="15" customHeight="1" outlineLevel="1">
      <c r="A260" s="433"/>
      <c r="B260" s="433"/>
      <c r="C260" s="433"/>
      <c r="F260" s="456"/>
      <c r="G260" s="456"/>
      <c r="H260" s="383"/>
    </row>
    <row r="261" spans="1:12" ht="15.75" outlineLevel="1">
      <c r="A261" s="433"/>
      <c r="B261" s="630"/>
      <c r="C261" s="637"/>
      <c r="D261" s="415"/>
      <c r="E261" s="415"/>
      <c r="F261" s="414"/>
      <c r="G261" s="456"/>
      <c r="H261" s="383"/>
      <c r="I261" s="383"/>
    </row>
    <row r="262" spans="1:12" outlineLevel="1">
      <c r="A262" s="409"/>
      <c r="B262" s="433"/>
      <c r="C262" s="409"/>
      <c r="D262" s="417"/>
      <c r="F262" s="414"/>
      <c r="G262" s="456"/>
      <c r="H262" s="383"/>
      <c r="I262" s="383"/>
    </row>
    <row r="263" spans="1:12" ht="15" thickBot="1">
      <c r="A263" s="381" t="s">
        <v>644</v>
      </c>
      <c r="H263" s="383"/>
      <c r="I263" s="383"/>
    </row>
    <row r="264" spans="1:12" ht="15" thickTop="1">
      <c r="A264" s="384" t="s">
        <v>645</v>
      </c>
      <c r="B264" s="384" t="s">
        <v>590</v>
      </c>
      <c r="C264" s="384" t="s">
        <v>632</v>
      </c>
      <c r="D264" s="416" t="s">
        <v>633</v>
      </c>
      <c r="E264" s="385" t="s">
        <v>589</v>
      </c>
      <c r="H264" s="383"/>
      <c r="I264" s="383"/>
      <c r="J264" s="470"/>
      <c r="K264" s="415"/>
    </row>
    <row r="265" spans="1:12" ht="15.75">
      <c r="A265" s="430" t="s">
        <v>1012</v>
      </c>
      <c r="B265" s="451"/>
      <c r="C265" s="451"/>
      <c r="D265" s="451"/>
      <c r="E265" s="452">
        <f>B265+C265-D265</f>
        <v>0</v>
      </c>
      <c r="H265" s="383"/>
      <c r="I265" s="383"/>
      <c r="J265" s="389"/>
      <c r="K265" s="389"/>
      <c r="L265" s="389"/>
    </row>
    <row r="266" spans="1:12" ht="15.75">
      <c r="A266" s="430" t="s">
        <v>980</v>
      </c>
      <c r="B266" s="451"/>
      <c r="C266" s="451"/>
      <c r="D266" s="451"/>
      <c r="E266" s="452">
        <f t="shared" ref="E266:E269" si="8">B266+C266-D266</f>
        <v>0</v>
      </c>
      <c r="H266" s="383"/>
      <c r="I266" s="383"/>
      <c r="J266" s="389"/>
      <c r="K266" s="389"/>
      <c r="L266" s="389"/>
    </row>
    <row r="267" spans="1:12" ht="15.75">
      <c r="A267" s="430" t="s">
        <v>778</v>
      </c>
      <c r="B267" s="451"/>
      <c r="C267" s="451"/>
      <c r="D267" s="451"/>
      <c r="E267" s="452">
        <f t="shared" si="8"/>
        <v>0</v>
      </c>
      <c r="H267" s="383"/>
      <c r="I267" s="383"/>
      <c r="J267" s="389"/>
      <c r="K267" s="389"/>
      <c r="L267" s="389"/>
    </row>
    <row r="268" spans="1:12" ht="15.75">
      <c r="A268" s="430" t="s">
        <v>779</v>
      </c>
      <c r="B268" s="451"/>
      <c r="C268" s="451"/>
      <c r="D268" s="451"/>
      <c r="E268" s="452">
        <f t="shared" si="8"/>
        <v>0</v>
      </c>
      <c r="H268" s="383"/>
      <c r="I268" s="383"/>
      <c r="J268" s="389"/>
      <c r="K268" s="389"/>
      <c r="L268" s="389"/>
    </row>
    <row r="269" spans="1:12" ht="15.75">
      <c r="A269" s="430" t="s">
        <v>1011</v>
      </c>
      <c r="B269" s="451"/>
      <c r="C269" s="451"/>
      <c r="D269" s="451"/>
      <c r="E269" s="452">
        <f t="shared" si="8"/>
        <v>0</v>
      </c>
      <c r="H269" s="383"/>
      <c r="I269" s="383"/>
      <c r="J269" s="389"/>
      <c r="K269" s="389"/>
      <c r="L269" s="389"/>
    </row>
    <row r="270" spans="1:12" ht="16.5" thickBot="1">
      <c r="A270" s="431" t="s">
        <v>603</v>
      </c>
      <c r="B270" s="454">
        <f>SUM(B265:B269)</f>
        <v>0</v>
      </c>
      <c r="C270" s="454">
        <f>SUM(C265:C269)</f>
        <v>0</v>
      </c>
      <c r="D270" s="454">
        <f>SUM(D265:D269)</f>
        <v>0</v>
      </c>
      <c r="E270" s="455">
        <f>SUM(E265:E269)</f>
        <v>0</v>
      </c>
      <c r="F270" s="408">
        <f>E270-'资产负债表（续）'!$C$19</f>
        <v>-2815347.85</v>
      </c>
      <c r="G270" s="432">
        <f>B270-'资产负债表（续）'!$D$19</f>
        <v>-3587916.64</v>
      </c>
      <c r="J270" s="389"/>
      <c r="K270" s="389"/>
      <c r="L270" s="389"/>
    </row>
    <row r="271" spans="1:12" ht="15" thickTop="1">
      <c r="A271" s="394"/>
      <c r="H271" s="415"/>
      <c r="J271" s="389"/>
      <c r="K271" s="389"/>
      <c r="L271" s="389"/>
    </row>
    <row r="272" spans="1:12" ht="15" thickBot="1">
      <c r="A272" s="381" t="s">
        <v>646</v>
      </c>
      <c r="E272" s="389"/>
      <c r="F272" s="389"/>
      <c r="K272" s="415"/>
      <c r="L272" s="415"/>
    </row>
    <row r="273" spans="1:8" ht="15" thickTop="1">
      <c r="A273" s="384" t="s">
        <v>647</v>
      </c>
      <c r="B273" s="384" t="s">
        <v>589</v>
      </c>
      <c r="C273" s="385" t="s">
        <v>590</v>
      </c>
      <c r="E273" s="389"/>
    </row>
    <row r="274" spans="1:8" ht="15.75">
      <c r="A274" s="450" t="s">
        <v>648</v>
      </c>
      <c r="B274" s="451"/>
      <c r="C274" s="452"/>
      <c r="E274" s="389"/>
    </row>
    <row r="275" spans="1:8" ht="15.75">
      <c r="A275" s="450" t="s">
        <v>1013</v>
      </c>
      <c r="B275" s="451"/>
      <c r="C275" s="452"/>
      <c r="E275" s="389"/>
    </row>
    <row r="276" spans="1:8" ht="15.75">
      <c r="A276" s="450" t="s">
        <v>1014</v>
      </c>
      <c r="B276" s="451"/>
      <c r="C276" s="452"/>
      <c r="E276" s="389"/>
    </row>
    <row r="277" spans="1:8" ht="15.75">
      <c r="A277" s="450" t="s">
        <v>649</v>
      </c>
      <c r="B277" s="451"/>
      <c r="C277" s="452"/>
      <c r="E277" s="415"/>
    </row>
    <row r="278" spans="1:8" ht="15.75">
      <c r="A278" s="450" t="s">
        <v>650</v>
      </c>
      <c r="B278" s="451"/>
      <c r="C278" s="452"/>
      <c r="E278" s="415"/>
    </row>
    <row r="279" spans="1:8" ht="15.75">
      <c r="A279" s="450" t="s">
        <v>731</v>
      </c>
      <c r="B279" s="451"/>
      <c r="C279" s="452"/>
      <c r="E279" s="415"/>
      <c r="H279" s="389"/>
    </row>
    <row r="280" spans="1:8" ht="15.75">
      <c r="A280" s="450" t="s">
        <v>984</v>
      </c>
      <c r="B280" s="451"/>
      <c r="C280" s="452"/>
      <c r="E280" s="415"/>
      <c r="H280" s="389"/>
    </row>
    <row r="281" spans="1:8" ht="15.75">
      <c r="A281" s="450" t="s">
        <v>725</v>
      </c>
      <c r="B281" s="451"/>
      <c r="C281" s="452"/>
      <c r="F281" s="415"/>
      <c r="H281" s="389"/>
    </row>
    <row r="282" spans="1:8" ht="16.5" thickBot="1">
      <c r="A282" s="390" t="s">
        <v>603</v>
      </c>
      <c r="B282" s="454">
        <f>SUM(B274:B281)</f>
        <v>0</v>
      </c>
      <c r="C282" s="455">
        <f>SUM(C274:C281)</f>
        <v>0</v>
      </c>
      <c r="D282" s="408">
        <f>B282-'资产负债表（续）'!$C$20</f>
        <v>-277376.33</v>
      </c>
      <c r="E282" s="408">
        <f>C282-'资产负债表（续）'!$D$20</f>
        <v>-1217565.3</v>
      </c>
      <c r="F282" s="389"/>
    </row>
    <row r="283" spans="1:8" ht="15" thickTop="1">
      <c r="A283" s="394"/>
      <c r="F283" s="389"/>
    </row>
    <row r="284" spans="1:8">
      <c r="A284" s="394"/>
      <c r="F284" s="389"/>
    </row>
    <row r="285" spans="1:8" ht="15" thickBot="1">
      <c r="A285" s="381" t="s">
        <v>651</v>
      </c>
    </row>
    <row r="286" spans="1:8" ht="15.75" thickTop="1">
      <c r="A286" s="416" t="s">
        <v>1020</v>
      </c>
      <c r="B286" s="644" t="s">
        <v>997</v>
      </c>
      <c r="C286" s="643" t="s">
        <v>998</v>
      </c>
      <c r="D286" s="631"/>
      <c r="E286" s="632"/>
    </row>
    <row r="287" spans="1:8" ht="15.75">
      <c r="A287" s="493" t="s">
        <v>1022</v>
      </c>
      <c r="B287" s="398"/>
      <c r="C287" s="654"/>
      <c r="D287" s="631"/>
      <c r="E287" s="632"/>
    </row>
    <row r="288" spans="1:8" ht="15.75">
      <c r="A288" s="493" t="s">
        <v>1023</v>
      </c>
      <c r="B288" s="398"/>
      <c r="C288" s="654"/>
      <c r="D288" s="631"/>
      <c r="E288" s="632"/>
    </row>
    <row r="289" spans="1:7" ht="15.75">
      <c r="A289" s="493" t="s">
        <v>1024</v>
      </c>
      <c r="B289" s="398"/>
      <c r="C289" s="654"/>
      <c r="D289" s="631"/>
      <c r="E289" s="632"/>
    </row>
    <row r="290" spans="1:7" ht="15.75">
      <c r="A290" s="493" t="s">
        <v>1021</v>
      </c>
      <c r="B290" s="398"/>
      <c r="C290" s="654"/>
      <c r="D290" s="631"/>
      <c r="E290" s="632"/>
    </row>
    <row r="291" spans="1:7" ht="16.5" thickBot="1">
      <c r="A291" s="655" t="s">
        <v>996</v>
      </c>
      <c r="B291" s="403">
        <f>SUM(B287:B290)</f>
        <v>0</v>
      </c>
      <c r="C291" s="656">
        <f>SUM(C287:C290)</f>
        <v>0</v>
      </c>
      <c r="D291" s="633">
        <f>B291-'资产负债表（续）'!C21</f>
        <v>-2780574.3</v>
      </c>
      <c r="E291" s="634">
        <f>C291-'资产负债表（续）'!D21</f>
        <v>-10632697.810000001</v>
      </c>
    </row>
    <row r="292" spans="1:7" ht="16.5" thickTop="1">
      <c r="A292" s="629"/>
      <c r="B292" s="630"/>
      <c r="C292" s="630"/>
      <c r="D292" s="551"/>
      <c r="E292" s="551"/>
      <c r="F292" s="456"/>
      <c r="G292" s="456"/>
    </row>
    <row r="293" spans="1:7" ht="16.5" thickBot="1">
      <c r="A293" s="705"/>
      <c r="B293" s="630"/>
      <c r="C293" s="706"/>
      <c r="D293" s="417"/>
      <c r="F293" s="414"/>
      <c r="G293" s="456"/>
    </row>
    <row r="294" spans="1:7" ht="15.75">
      <c r="A294" s="500" t="s">
        <v>992</v>
      </c>
      <c r="B294" s="698" t="s">
        <v>991</v>
      </c>
      <c r="C294" s="699" t="s">
        <v>1073</v>
      </c>
      <c r="D294" s="417"/>
      <c r="E294" s="383"/>
      <c r="F294" s="383"/>
      <c r="G294" s="456"/>
    </row>
    <row r="295" spans="1:7" ht="15.75">
      <c r="A295" s="700"/>
      <c r="B295" s="701"/>
      <c r="C295" s="702" t="e">
        <f>B295/$B$291*100</f>
        <v>#DIV/0!</v>
      </c>
      <c r="D295" s="417"/>
      <c r="E295" s="383"/>
      <c r="F295" s="456"/>
      <c r="G295" s="456"/>
    </row>
    <row r="296" spans="1:7" ht="15.75">
      <c r="A296" s="700"/>
      <c r="B296" s="701"/>
      <c r="C296" s="702" t="e">
        <f t="shared" ref="C296:C299" si="9">B296/$B$291*100</f>
        <v>#DIV/0!</v>
      </c>
      <c r="E296" s="383"/>
      <c r="F296" s="456"/>
      <c r="G296" s="456"/>
    </row>
    <row r="297" spans="1:7" ht="15.75">
      <c r="A297" s="700"/>
      <c r="B297" s="701"/>
      <c r="C297" s="702" t="e">
        <f t="shared" si="9"/>
        <v>#DIV/0!</v>
      </c>
      <c r="E297" s="383"/>
      <c r="F297" s="456"/>
      <c r="G297" s="456"/>
    </row>
    <row r="298" spans="1:7" ht="15.75">
      <c r="A298" s="618"/>
      <c r="B298" s="701"/>
      <c r="C298" s="702" t="e">
        <f t="shared" si="9"/>
        <v>#DIV/0!</v>
      </c>
      <c r="D298" s="417"/>
      <c r="E298" s="383"/>
      <c r="F298" s="456"/>
      <c r="G298" s="456"/>
    </row>
    <row r="299" spans="1:7" ht="15.75">
      <c r="A299" s="700"/>
      <c r="B299" s="701"/>
      <c r="C299" s="702" t="e">
        <f t="shared" si="9"/>
        <v>#DIV/0!</v>
      </c>
      <c r="D299" s="417"/>
      <c r="F299" s="456"/>
      <c r="G299" s="456"/>
    </row>
    <row r="300" spans="1:7" ht="16.5" thickBot="1">
      <c r="A300" s="503" t="s">
        <v>982</v>
      </c>
      <c r="B300" s="703">
        <f>SUM(B295:B299)</f>
        <v>0</v>
      </c>
      <c r="C300" s="704" t="e">
        <f>SUM(C295:C299)</f>
        <v>#DIV/0!</v>
      </c>
      <c r="D300" s="417"/>
      <c r="F300" s="456"/>
      <c r="G300" s="456"/>
    </row>
    <row r="301" spans="1:7">
      <c r="A301" s="471"/>
      <c r="B301" s="410"/>
      <c r="C301" s="410"/>
      <c r="D301" s="410"/>
    </row>
    <row r="302" spans="1:7" ht="15" thickBot="1">
      <c r="A302" s="394" t="s">
        <v>652</v>
      </c>
    </row>
    <row r="303" spans="1:7">
      <c r="A303" s="490" t="s">
        <v>631</v>
      </c>
      <c r="B303" s="491" t="s">
        <v>636</v>
      </c>
      <c r="C303" s="492" t="s">
        <v>635</v>
      </c>
    </row>
    <row r="304" spans="1:7" ht="15.75">
      <c r="A304" s="493"/>
      <c r="B304" s="510"/>
      <c r="C304" s="511"/>
    </row>
    <row r="305" spans="1:5" ht="16.5" thickBot="1">
      <c r="A305" s="496" t="s">
        <v>608</v>
      </c>
      <c r="B305" s="512">
        <f>SUM(B304:B304)</f>
        <v>0</v>
      </c>
      <c r="C305" s="513">
        <f>SUM(C304:C304)</f>
        <v>0</v>
      </c>
      <c r="D305" s="408">
        <f>B305-'资产负债表（续）'!$C$30</f>
        <v>0</v>
      </c>
      <c r="E305" s="408">
        <f>C305-'资产负债表（续）'!D30</f>
        <v>0</v>
      </c>
    </row>
    <row r="306" spans="1:5">
      <c r="A306" s="471"/>
      <c r="B306" s="410"/>
      <c r="C306" s="410"/>
      <c r="D306" s="410"/>
    </row>
    <row r="307" spans="1:5">
      <c r="A307" s="559" t="s">
        <v>13</v>
      </c>
      <c r="B307" s="410"/>
      <c r="C307" s="410"/>
      <c r="D307" s="410"/>
    </row>
    <row r="308" spans="1:5" ht="15" thickBot="1">
      <c r="A308" s="471"/>
      <c r="B308" s="410"/>
      <c r="C308" s="410"/>
      <c r="D308" s="410"/>
    </row>
    <row r="309" spans="1:5">
      <c r="A309" s="560" t="s">
        <v>631</v>
      </c>
      <c r="B309" s="561" t="s">
        <v>589</v>
      </c>
      <c r="C309" s="562" t="s">
        <v>590</v>
      </c>
      <c r="D309" s="410"/>
    </row>
    <row r="310" spans="1:5">
      <c r="A310" s="563" t="s">
        <v>741</v>
      </c>
      <c r="B310" s="567"/>
      <c r="C310" s="568"/>
      <c r="D310" s="410"/>
    </row>
    <row r="311" spans="1:5">
      <c r="A311" s="563" t="s">
        <v>742</v>
      </c>
      <c r="B311" s="567"/>
      <c r="C311" s="568"/>
      <c r="D311" s="410"/>
    </row>
    <row r="312" spans="1:5" ht="15" thickBot="1">
      <c r="A312" s="564" t="s">
        <v>608</v>
      </c>
      <c r="B312" s="569">
        <f>B310-B311</f>
        <v>0</v>
      </c>
      <c r="C312" s="570">
        <f>C310-C311</f>
        <v>0</v>
      </c>
      <c r="D312" s="448">
        <f>B312-'资产负债表（续）'!C34</f>
        <v>0</v>
      </c>
      <c r="E312" s="407">
        <f>C312-'资产负债表（续）'!D34</f>
        <v>0</v>
      </c>
    </row>
    <row r="313" spans="1:5">
      <c r="A313" s="471"/>
      <c r="B313" s="410"/>
      <c r="C313" s="410"/>
      <c r="D313" s="410"/>
    </row>
    <row r="314" spans="1:5">
      <c r="A314" s="471"/>
      <c r="B314" s="410"/>
      <c r="C314" s="410"/>
      <c r="D314" s="410"/>
    </row>
    <row r="315" spans="1:5">
      <c r="A315" s="471"/>
      <c r="B315" s="410"/>
      <c r="C315" s="410"/>
      <c r="D315" s="410"/>
    </row>
    <row r="316" spans="1:5" ht="15" thickBot="1">
      <c r="A316" s="471" t="s">
        <v>653</v>
      </c>
      <c r="B316" s="410"/>
      <c r="C316" s="410"/>
      <c r="D316" s="410"/>
    </row>
    <row r="317" spans="1:5">
      <c r="A317" s="490" t="s">
        <v>631</v>
      </c>
      <c r="B317" s="491" t="s">
        <v>636</v>
      </c>
      <c r="C317" s="492" t="s">
        <v>635</v>
      </c>
      <c r="D317" s="410"/>
    </row>
    <row r="318" spans="1:5" ht="15.75">
      <c r="A318" s="493"/>
      <c r="B318" s="510"/>
      <c r="C318" s="511"/>
      <c r="D318" s="410"/>
    </row>
    <row r="319" spans="1:5" ht="15.75">
      <c r="A319" s="493"/>
      <c r="B319" s="510"/>
      <c r="C319" s="511"/>
      <c r="D319" s="410"/>
    </row>
    <row r="320" spans="1:5" ht="16.5" thickBot="1">
      <c r="A320" s="496" t="s">
        <v>608</v>
      </c>
      <c r="B320" s="512">
        <f>SUM(B318:B319)</f>
        <v>0</v>
      </c>
      <c r="C320" s="513">
        <f>SUM(C318:C319)</f>
        <v>0</v>
      </c>
      <c r="D320" s="448">
        <f>B320-'资产负债表（续）'!C38</f>
        <v>0</v>
      </c>
      <c r="E320" s="408">
        <f>C320-'资产负债表（续）'!D38</f>
        <v>0</v>
      </c>
    </row>
    <row r="321" spans="1:5">
      <c r="A321" s="471"/>
      <c r="B321" s="410"/>
      <c r="C321" s="410"/>
      <c r="D321" s="410"/>
    </row>
    <row r="322" spans="1:5">
      <c r="A322" s="471"/>
      <c r="B322" s="410"/>
      <c r="C322" s="410"/>
      <c r="D322" s="410"/>
    </row>
    <row r="323" spans="1:5">
      <c r="A323" s="471"/>
      <c r="B323" s="410"/>
      <c r="C323" s="410"/>
      <c r="D323" s="410"/>
    </row>
    <row r="324" spans="1:5">
      <c r="A324" s="471"/>
      <c r="B324" s="410"/>
      <c r="C324" s="410"/>
      <c r="D324" s="410"/>
    </row>
    <row r="325" spans="1:5">
      <c r="A325" s="433"/>
      <c r="B325" s="410"/>
      <c r="C325" s="410"/>
      <c r="D325" s="410"/>
    </row>
    <row r="326" spans="1:5" ht="15" thickBot="1">
      <c r="A326" s="394" t="s">
        <v>654</v>
      </c>
    </row>
    <row r="327" spans="1:5" ht="15" thickTop="1">
      <c r="A327" s="384" t="s">
        <v>645</v>
      </c>
      <c r="B327" s="384" t="s">
        <v>589</v>
      </c>
      <c r="C327" s="385" t="s">
        <v>590</v>
      </c>
    </row>
    <row r="328" spans="1:5" ht="15.75">
      <c r="A328" s="430"/>
      <c r="B328" s="451"/>
      <c r="C328" s="452"/>
    </row>
    <row r="329" spans="1:5" ht="15.75">
      <c r="A329" s="430"/>
      <c r="B329" s="451"/>
      <c r="C329" s="452"/>
    </row>
    <row r="330" spans="1:5" ht="15.75">
      <c r="A330" s="430"/>
      <c r="B330" s="451"/>
      <c r="C330" s="452"/>
    </row>
    <row r="331" spans="1:5" ht="15.75">
      <c r="A331" s="430"/>
      <c r="B331" s="451"/>
      <c r="C331" s="452"/>
    </row>
    <row r="332" spans="1:5" ht="15.75">
      <c r="A332" s="430"/>
      <c r="B332" s="451"/>
      <c r="C332" s="452"/>
    </row>
    <row r="333" spans="1:5" ht="15.75">
      <c r="A333" s="430"/>
      <c r="B333" s="451"/>
      <c r="C333" s="452"/>
    </row>
    <row r="334" spans="1:5" ht="15.75">
      <c r="A334" s="430"/>
      <c r="B334" s="451"/>
      <c r="C334" s="452"/>
    </row>
    <row r="335" spans="1:5" ht="15.75">
      <c r="A335" s="430"/>
      <c r="B335" s="451"/>
      <c r="C335" s="452"/>
    </row>
    <row r="336" spans="1:5" ht="16.5" thickBot="1">
      <c r="A336" s="431" t="s">
        <v>603</v>
      </c>
      <c r="B336" s="454">
        <f>SUM(B328:B335)</f>
        <v>0</v>
      </c>
      <c r="C336" s="455">
        <f>SUM(C328:C335)</f>
        <v>0</v>
      </c>
      <c r="D336" s="408">
        <f>B336-'资产负债表（续）'!$C$43</f>
        <v>0</v>
      </c>
      <c r="E336" s="408">
        <f>C336-'资产负债表（续）'!$D$43</f>
        <v>0</v>
      </c>
    </row>
    <row r="337" spans="1:7" ht="15" thickTop="1">
      <c r="A337" s="394"/>
    </row>
    <row r="338" spans="1:7" ht="15" thickBot="1">
      <c r="A338" s="394" t="s">
        <v>655</v>
      </c>
    </row>
    <row r="339" spans="1:7" ht="15" thickTop="1">
      <c r="A339" s="384" t="s">
        <v>645</v>
      </c>
      <c r="B339" s="384" t="s">
        <v>589</v>
      </c>
      <c r="C339" s="385" t="s">
        <v>590</v>
      </c>
    </row>
    <row r="340" spans="1:7" ht="15.75">
      <c r="A340" s="430" t="s">
        <v>743</v>
      </c>
      <c r="B340" s="387"/>
      <c r="C340" s="514"/>
      <c r="F340" s="415"/>
    </row>
    <row r="341" spans="1:7" ht="16.5" thickBot="1">
      <c r="A341" s="431" t="s">
        <v>603</v>
      </c>
      <c r="B341" s="391">
        <f>SUM(B340:B340)</f>
        <v>0</v>
      </c>
      <c r="C341" s="392">
        <f>SUM(C340:C340)</f>
        <v>0</v>
      </c>
      <c r="D341" s="408">
        <f>B341-'资产负债表（续）'!C47</f>
        <v>0</v>
      </c>
      <c r="E341" s="408">
        <f>C341-'资产负债表（续）'!D47</f>
        <v>0</v>
      </c>
    </row>
    <row r="342" spans="1:7" ht="15" thickTop="1">
      <c r="A342" s="394"/>
    </row>
    <row r="343" spans="1:7" ht="15" thickBot="1">
      <c r="A343" s="515" t="s">
        <v>656</v>
      </c>
    </row>
    <row r="344" spans="1:7" ht="15" thickTop="1">
      <c r="A344" s="384" t="s">
        <v>645</v>
      </c>
      <c r="B344" s="384" t="s">
        <v>590</v>
      </c>
      <c r="C344" s="384" t="s">
        <v>632</v>
      </c>
      <c r="D344" s="416" t="s">
        <v>633</v>
      </c>
      <c r="E344" s="385" t="s">
        <v>589</v>
      </c>
    </row>
    <row r="345" spans="1:7" ht="15.75">
      <c r="A345" s="430" t="s">
        <v>657</v>
      </c>
      <c r="B345" s="451"/>
      <c r="C345" s="451"/>
      <c r="D345" s="451"/>
      <c r="E345" s="452">
        <f>B345+C345-D345</f>
        <v>0</v>
      </c>
    </row>
    <row r="346" spans="1:7" ht="16.5" thickBot="1">
      <c r="A346" s="431" t="s">
        <v>603</v>
      </c>
      <c r="B346" s="454">
        <f>SUM(B345:B345)</f>
        <v>0</v>
      </c>
      <c r="C346" s="454">
        <f>SUM(C345:C345)</f>
        <v>0</v>
      </c>
      <c r="D346" s="454">
        <f>SUM(D345:D345)</f>
        <v>0</v>
      </c>
      <c r="E346" s="455">
        <f>SUM(E345:E345)</f>
        <v>0</v>
      </c>
      <c r="F346" s="408">
        <f>B346-'资产负债表（续）'!D51</f>
        <v>0</v>
      </c>
      <c r="G346" s="432">
        <f>E346-'资产负债表（续）'!C51</f>
        <v>-3215118.48</v>
      </c>
    </row>
    <row r="347" spans="1:7" ht="15" thickTop="1">
      <c r="A347" s="394"/>
    </row>
    <row r="348" spans="1:7">
      <c r="A348" s="394"/>
    </row>
    <row r="349" spans="1:7">
      <c r="A349" s="394"/>
    </row>
    <row r="350" spans="1:7">
      <c r="A350" s="394"/>
    </row>
    <row r="351" spans="1:7" ht="15" thickBot="1">
      <c r="A351" s="381" t="s">
        <v>658</v>
      </c>
    </row>
    <row r="352" spans="1:7" ht="15" thickTop="1">
      <c r="A352" s="416" t="s">
        <v>631</v>
      </c>
      <c r="B352" s="416" t="s">
        <v>659</v>
      </c>
      <c r="C352" s="473" t="s">
        <v>660</v>
      </c>
    </row>
    <row r="353" spans="1:5" ht="15.75">
      <c r="A353" s="386" t="s">
        <v>661</v>
      </c>
      <c r="B353" s="451">
        <f>C362</f>
        <v>0</v>
      </c>
      <c r="C353" s="452">
        <f>所有者权益变动表!W7</f>
        <v>0</v>
      </c>
    </row>
    <row r="354" spans="1:5" ht="15.75">
      <c r="A354" s="386" t="s">
        <v>662</v>
      </c>
      <c r="B354" s="451">
        <f>所有者权益变动表!K10</f>
        <v>0</v>
      </c>
      <c r="C354" s="452">
        <f>所有者权益变动表!W10</f>
        <v>0</v>
      </c>
    </row>
    <row r="355" spans="1:5" ht="15.75">
      <c r="A355" s="386" t="s">
        <v>663</v>
      </c>
      <c r="B355" s="451">
        <f>B353+B354</f>
        <v>0</v>
      </c>
      <c r="C355" s="452">
        <f>C353+C354</f>
        <v>0</v>
      </c>
    </row>
    <row r="356" spans="1:5" ht="15.75">
      <c r="A356" s="386" t="s">
        <v>664</v>
      </c>
      <c r="B356" s="451">
        <f>所有者权益变动表!K13</f>
        <v>16263577.540000049</v>
      </c>
      <c r="C356" s="452">
        <f>所有者权益变动表!W13</f>
        <v>0</v>
      </c>
    </row>
    <row r="357" spans="1:5" ht="15.75">
      <c r="A357" s="386" t="s">
        <v>665</v>
      </c>
      <c r="B357" s="451">
        <f>所有者权益变动表!$J$20</f>
        <v>3215118.4800000004</v>
      </c>
      <c r="C357" s="452">
        <f>-所有者权益变动表!W20</f>
        <v>0</v>
      </c>
    </row>
    <row r="358" spans="1:5" ht="15.75">
      <c r="A358" s="386" t="s">
        <v>666</v>
      </c>
      <c r="B358" s="451"/>
      <c r="C358" s="474"/>
    </row>
    <row r="359" spans="1:5" ht="15.75">
      <c r="A359" s="386" t="s">
        <v>667</v>
      </c>
      <c r="B359" s="516"/>
      <c r="C359" s="474"/>
    </row>
    <row r="360" spans="1:5" ht="15.75">
      <c r="A360" s="386" t="s">
        <v>668</v>
      </c>
      <c r="B360" s="451">
        <f>-所有者权益变动表!K19</f>
        <v>31915118.48</v>
      </c>
      <c r="C360" s="474"/>
    </row>
    <row r="361" spans="1:5" ht="15.75">
      <c r="A361" s="386" t="s">
        <v>669</v>
      </c>
      <c r="B361" s="516"/>
      <c r="C361" s="474"/>
    </row>
    <row r="362" spans="1:5" ht="16.5" thickBot="1">
      <c r="A362" s="475" t="s">
        <v>670</v>
      </c>
      <c r="B362" s="454">
        <f>B355+B356-SUM(B357:B361)</f>
        <v>-18866659.41999995</v>
      </c>
      <c r="C362" s="455">
        <f>C355+C356-C357-C358-C359-C360-C361</f>
        <v>0</v>
      </c>
      <c r="D362" s="408">
        <f>B362-'资产负债表（续）'!$C$53</f>
        <v>-23409608.73999995</v>
      </c>
      <c r="E362" s="393">
        <f>C362-'资产负债表（续）'!D53</f>
        <v>-20194490.260000002</v>
      </c>
    </row>
    <row r="363" spans="1:5" ht="15" thickTop="1">
      <c r="A363" s="394"/>
    </row>
    <row r="364" spans="1:5" ht="15" thickBot="1">
      <c r="A364" s="381" t="s">
        <v>671</v>
      </c>
    </row>
    <row r="365" spans="1:5" ht="15" thickTop="1">
      <c r="A365" s="745" t="s">
        <v>631</v>
      </c>
      <c r="B365" s="742" t="s">
        <v>659</v>
      </c>
      <c r="C365" s="743"/>
      <c r="D365" s="742" t="s">
        <v>660</v>
      </c>
      <c r="E365" s="744"/>
    </row>
    <row r="366" spans="1:5">
      <c r="A366" s="746"/>
      <c r="B366" s="440" t="s">
        <v>672</v>
      </c>
      <c r="C366" s="440" t="s">
        <v>673</v>
      </c>
      <c r="D366" s="440" t="s">
        <v>672</v>
      </c>
      <c r="E366" s="476" t="s">
        <v>673</v>
      </c>
    </row>
    <row r="367" spans="1:5" ht="15.75">
      <c r="A367" s="386" t="s">
        <v>674</v>
      </c>
      <c r="B367" s="451"/>
      <c r="C367" s="451"/>
      <c r="D367" s="451"/>
      <c r="E367" s="452"/>
    </row>
    <row r="368" spans="1:5" ht="15.75">
      <c r="A368" s="386" t="s">
        <v>675</v>
      </c>
      <c r="B368" s="451"/>
      <c r="C368" s="451"/>
      <c r="D368" s="451"/>
      <c r="E368" s="452"/>
    </row>
    <row r="369" spans="1:9" ht="16.5" thickBot="1">
      <c r="A369" s="390" t="s">
        <v>608</v>
      </c>
      <c r="B369" s="454">
        <f>SUM(B367:B368)</f>
        <v>0</v>
      </c>
      <c r="C369" s="454">
        <f>SUM(C367:C368)</f>
        <v>0</v>
      </c>
      <c r="D369" s="454">
        <f>SUM(D367:D368)</f>
        <v>0</v>
      </c>
      <c r="E369" s="455">
        <f>SUM(E367:E368)</f>
        <v>0</v>
      </c>
      <c r="F369" s="408">
        <f>B369-利润表!$C$6</f>
        <v>-196552556.34</v>
      </c>
      <c r="G369" s="432">
        <f>C369-利润表!$C$11</f>
        <v>-45218106.43</v>
      </c>
      <c r="H369" s="408">
        <f>D369-利润表!$D$6</f>
        <v>0</v>
      </c>
      <c r="I369" s="408">
        <f>E369-利润表!$D$11</f>
        <v>0</v>
      </c>
    </row>
    <row r="370" spans="1:9" ht="15" thickTop="1"/>
    <row r="372" spans="1:9" ht="15" thickBot="1">
      <c r="A372" s="382" t="s">
        <v>676</v>
      </c>
    </row>
    <row r="373" spans="1:9" ht="15" thickTop="1">
      <c r="A373" s="416" t="s">
        <v>647</v>
      </c>
      <c r="B373" s="416" t="s">
        <v>680</v>
      </c>
      <c r="C373" s="473" t="s">
        <v>681</v>
      </c>
    </row>
    <row r="374" spans="1:9" ht="15.75">
      <c r="A374" s="519" t="s">
        <v>649</v>
      </c>
      <c r="B374" s="485"/>
      <c r="C374" s="443"/>
      <c r="D374" s="383"/>
      <c r="E374" s="383"/>
    </row>
    <row r="375" spans="1:9" ht="15.75">
      <c r="A375" s="519" t="s">
        <v>732</v>
      </c>
      <c r="B375" s="485"/>
      <c r="C375" s="443"/>
      <c r="D375" s="383"/>
      <c r="E375" s="383"/>
    </row>
    <row r="376" spans="1:9" ht="15.75">
      <c r="A376" s="519" t="s">
        <v>744</v>
      </c>
      <c r="B376" s="485"/>
      <c r="C376" s="443"/>
      <c r="D376" s="383"/>
      <c r="E376" s="383"/>
    </row>
    <row r="377" spans="1:9" ht="15.75">
      <c r="A377" s="519" t="s">
        <v>981</v>
      </c>
      <c r="B377" s="485"/>
      <c r="C377" s="443"/>
      <c r="D377" s="383"/>
      <c r="E377" s="383"/>
    </row>
    <row r="378" spans="1:9" ht="15.75">
      <c r="A378" s="519" t="s">
        <v>983</v>
      </c>
      <c r="B378" s="485"/>
      <c r="C378" s="443"/>
      <c r="D378" s="383"/>
      <c r="E378" s="383"/>
    </row>
    <row r="379" spans="1:9" ht="15.75">
      <c r="A379" s="519" t="s">
        <v>745</v>
      </c>
      <c r="B379" s="485"/>
      <c r="C379" s="443"/>
      <c r="D379" s="383"/>
      <c r="E379" s="383"/>
      <c r="G379" s="382"/>
    </row>
    <row r="380" spans="1:9" ht="15.75">
      <c r="A380" s="519" t="s">
        <v>984</v>
      </c>
      <c r="B380" s="485"/>
      <c r="C380" s="443"/>
      <c r="D380" s="383"/>
      <c r="E380" s="383"/>
    </row>
    <row r="381" spans="1:9" ht="16.5" thickBot="1">
      <c r="A381" s="431" t="s">
        <v>608</v>
      </c>
      <c r="B381" s="486">
        <f>SUM(B374:B380)</f>
        <v>0</v>
      </c>
      <c r="C381" s="445">
        <f>SUM(C374:C380)</f>
        <v>0</v>
      </c>
      <c r="D381" s="432">
        <f>B381-利润表!$C$19</f>
        <v>-202565.93000000002</v>
      </c>
      <c r="E381" s="432">
        <f>C381-利润表!$D$19</f>
        <v>0</v>
      </c>
      <c r="G381" s="382"/>
    </row>
    <row r="382" spans="1:9" ht="15" thickTop="1">
      <c r="D382" s="383"/>
      <c r="E382" s="383"/>
    </row>
    <row r="383" spans="1:9">
      <c r="D383" s="383"/>
      <c r="E383" s="383"/>
    </row>
    <row r="384" spans="1:9">
      <c r="D384" s="383"/>
      <c r="E384" s="383"/>
    </row>
    <row r="385" spans="1:9" ht="15" thickBot="1">
      <c r="A385" s="382" t="s">
        <v>678</v>
      </c>
    </row>
    <row r="386" spans="1:9" ht="15" thickTop="1">
      <c r="A386" s="416" t="s">
        <v>631</v>
      </c>
      <c r="B386" s="416" t="s">
        <v>659</v>
      </c>
      <c r="C386" s="473" t="s">
        <v>660</v>
      </c>
      <c r="F386" s="389"/>
    </row>
    <row r="387" spans="1:9" ht="15.75">
      <c r="A387" s="484" t="s">
        <v>746</v>
      </c>
      <c r="B387" s="451"/>
      <c r="C387" s="452"/>
      <c r="D387" s="415"/>
      <c r="F387" s="389"/>
      <c r="I387" s="383"/>
    </row>
    <row r="388" spans="1:9" ht="15.75">
      <c r="A388" s="484" t="s">
        <v>726</v>
      </c>
      <c r="B388" s="451"/>
      <c r="C388" s="452"/>
      <c r="F388" s="389"/>
      <c r="I388" s="383"/>
    </row>
    <row r="389" spans="1:9" ht="15.75">
      <c r="A389" s="484" t="s">
        <v>747</v>
      </c>
      <c r="B389" s="451"/>
      <c r="C389" s="452"/>
      <c r="D389" s="415"/>
      <c r="F389" s="389"/>
      <c r="I389" s="383"/>
    </row>
    <row r="390" spans="1:9" ht="15.75">
      <c r="A390" s="484" t="s">
        <v>748</v>
      </c>
      <c r="B390" s="451"/>
      <c r="C390" s="452"/>
      <c r="F390" s="389"/>
      <c r="I390" s="383"/>
    </row>
    <row r="391" spans="1:9" ht="15.75">
      <c r="A391" s="484" t="s">
        <v>776</v>
      </c>
      <c r="B391" s="451"/>
      <c r="C391" s="452"/>
      <c r="D391" s="415"/>
      <c r="F391" s="389"/>
      <c r="I391" s="383"/>
    </row>
    <row r="392" spans="1:9" ht="15.75">
      <c r="A392" s="484" t="s">
        <v>777</v>
      </c>
      <c r="B392" s="451"/>
      <c r="C392" s="452"/>
      <c r="F392" s="389"/>
      <c r="I392" s="383"/>
    </row>
    <row r="393" spans="1:9" ht="15.75">
      <c r="A393" s="484" t="s">
        <v>752</v>
      </c>
      <c r="B393" s="451"/>
      <c r="C393" s="452"/>
      <c r="F393" s="389"/>
      <c r="I393" s="383"/>
    </row>
    <row r="394" spans="1:9" ht="15.75">
      <c r="A394" s="484" t="s">
        <v>750</v>
      </c>
      <c r="B394" s="451"/>
      <c r="C394" s="452"/>
      <c r="F394" s="389"/>
      <c r="I394" s="383"/>
    </row>
    <row r="395" spans="1:9" ht="15.75">
      <c r="A395" s="484" t="s">
        <v>755</v>
      </c>
      <c r="B395" s="451"/>
      <c r="C395" s="452"/>
      <c r="F395" s="389"/>
      <c r="I395" s="383"/>
    </row>
    <row r="396" spans="1:9" ht="15.75">
      <c r="A396" s="484" t="s">
        <v>751</v>
      </c>
      <c r="B396" s="451"/>
      <c r="C396" s="452"/>
      <c r="F396" s="389"/>
      <c r="I396" s="383"/>
    </row>
    <row r="397" spans="1:9" ht="15.75">
      <c r="A397" s="484" t="s">
        <v>754</v>
      </c>
      <c r="B397" s="451"/>
      <c r="C397" s="452"/>
      <c r="F397" s="389"/>
      <c r="I397" s="383"/>
    </row>
    <row r="398" spans="1:9" ht="15.75">
      <c r="A398" s="484" t="s">
        <v>749</v>
      </c>
      <c r="B398" s="451"/>
      <c r="C398" s="452"/>
      <c r="E398" s="383"/>
      <c r="F398" s="389"/>
      <c r="I398" s="383"/>
    </row>
    <row r="399" spans="1:9" ht="15.75">
      <c r="A399" s="484" t="s">
        <v>753</v>
      </c>
      <c r="B399" s="451"/>
      <c r="C399" s="452"/>
      <c r="E399" s="383"/>
      <c r="F399" s="389"/>
      <c r="I399" s="383"/>
    </row>
    <row r="400" spans="1:9" ht="15.75">
      <c r="A400" s="484" t="s">
        <v>677</v>
      </c>
      <c r="B400" s="451"/>
      <c r="C400" s="452"/>
      <c r="E400" s="383"/>
      <c r="F400" s="389"/>
    </row>
    <row r="401" spans="1:8" ht="16.5" thickBot="1">
      <c r="A401" s="390" t="s">
        <v>608</v>
      </c>
      <c r="B401" s="454">
        <f>SUM(B387:B400)</f>
        <v>0</v>
      </c>
      <c r="C401" s="455">
        <f>SUM(C387:C400)</f>
        <v>0</v>
      </c>
      <c r="D401" s="408">
        <f>B401-利润表!$C$20</f>
        <v>-117845149.79999998</v>
      </c>
      <c r="E401" s="432">
        <f>C401-利润表!$D$20</f>
        <v>0</v>
      </c>
    </row>
    <row r="402" spans="1:8" ht="15" thickTop="1">
      <c r="A402" s="409"/>
      <c r="B402" s="410"/>
      <c r="C402" s="469"/>
      <c r="E402" s="383"/>
    </row>
    <row r="403" spans="1:8" ht="15" thickBot="1">
      <c r="A403" s="382" t="s">
        <v>679</v>
      </c>
      <c r="E403" s="383"/>
      <c r="F403" s="383"/>
    </row>
    <row r="404" spans="1:8" ht="15" thickTop="1">
      <c r="A404" s="416" t="s">
        <v>631</v>
      </c>
      <c r="B404" s="416" t="s">
        <v>680</v>
      </c>
      <c r="C404" s="473" t="s">
        <v>681</v>
      </c>
      <c r="E404" s="383"/>
      <c r="F404" s="383"/>
    </row>
    <row r="405" spans="1:8" ht="15.75">
      <c r="A405" s="386" t="s">
        <v>989</v>
      </c>
      <c r="B405" s="451"/>
      <c r="C405" s="452"/>
      <c r="E405" s="383"/>
      <c r="F405" s="383"/>
    </row>
    <row r="406" spans="1:8" ht="15.75">
      <c r="A406" s="386" t="s">
        <v>726</v>
      </c>
      <c r="B406" s="451"/>
      <c r="C406" s="452"/>
      <c r="D406" s="415"/>
      <c r="E406" s="383"/>
      <c r="F406" s="383"/>
    </row>
    <row r="407" spans="1:8" ht="15.75">
      <c r="A407" s="386" t="s">
        <v>985</v>
      </c>
      <c r="B407" s="451"/>
      <c r="C407" s="452"/>
      <c r="D407" s="415"/>
      <c r="E407" s="383"/>
      <c r="F407" s="383"/>
      <c r="H407" s="415"/>
    </row>
    <row r="408" spans="1:8" ht="15.75">
      <c r="A408" s="386" t="s">
        <v>748</v>
      </c>
      <c r="B408" s="451"/>
      <c r="C408" s="452"/>
      <c r="D408" s="415"/>
      <c r="E408" s="383"/>
      <c r="F408" s="383"/>
    </row>
    <row r="409" spans="1:8" ht="15.75">
      <c r="A409" s="386" t="s">
        <v>757</v>
      </c>
      <c r="B409" s="451"/>
      <c r="C409" s="452"/>
      <c r="D409" s="415"/>
      <c r="E409" s="383"/>
      <c r="F409" s="383"/>
    </row>
    <row r="410" spans="1:8" ht="15.75">
      <c r="A410" s="386" t="s">
        <v>986</v>
      </c>
      <c r="B410" s="451"/>
      <c r="C410" s="452"/>
      <c r="D410" s="415"/>
      <c r="E410" s="383"/>
      <c r="F410" s="383"/>
    </row>
    <row r="411" spans="1:8" ht="15.75">
      <c r="A411" s="386" t="s">
        <v>703</v>
      </c>
      <c r="B411" s="451"/>
      <c r="C411" s="452"/>
      <c r="D411" s="415"/>
      <c r="E411" s="383"/>
      <c r="F411" s="383"/>
    </row>
    <row r="412" spans="1:8" ht="15.75">
      <c r="A412" s="386" t="s">
        <v>987</v>
      </c>
      <c r="B412" s="451"/>
      <c r="C412" s="452"/>
      <c r="D412" s="415"/>
      <c r="E412" s="383"/>
      <c r="F412" s="460"/>
      <c r="G412" s="460"/>
    </row>
    <row r="413" spans="1:8" ht="15.75">
      <c r="A413" s="386" t="s">
        <v>988</v>
      </c>
      <c r="B413" s="451"/>
      <c r="C413" s="452"/>
      <c r="D413" s="415"/>
      <c r="E413" s="383"/>
      <c r="F413" s="383"/>
    </row>
    <row r="414" spans="1:8" ht="15.75">
      <c r="A414" s="386" t="s">
        <v>746</v>
      </c>
      <c r="B414" s="451"/>
      <c r="C414" s="452"/>
      <c r="D414" s="415"/>
      <c r="E414" s="383"/>
      <c r="F414" s="383"/>
    </row>
    <row r="415" spans="1:8" ht="15.75">
      <c r="A415" s="386" t="s">
        <v>696</v>
      </c>
      <c r="B415" s="451"/>
      <c r="C415" s="452"/>
      <c r="E415" s="383"/>
      <c r="F415" s="383"/>
    </row>
    <row r="416" spans="1:8" ht="16.5" thickBot="1">
      <c r="A416" s="390" t="s">
        <v>608</v>
      </c>
      <c r="B416" s="454">
        <f>SUM(B405:B415)</f>
        <v>0</v>
      </c>
      <c r="C416" s="455">
        <f>SUM(C405:C415)</f>
        <v>0</v>
      </c>
      <c r="D416" s="408">
        <f>B416-利润表!$C$21</f>
        <v>-16760259.67</v>
      </c>
      <c r="E416" s="432">
        <f>C416-利润表!$D$21</f>
        <v>0</v>
      </c>
      <c r="F416" s="383"/>
    </row>
    <row r="417" spans="1:10" ht="15" thickTop="1">
      <c r="A417" s="409"/>
      <c r="B417" s="410"/>
      <c r="C417" s="469"/>
      <c r="E417" s="383"/>
      <c r="F417" s="383"/>
    </row>
    <row r="418" spans="1:10">
      <c r="A418" s="409"/>
      <c r="B418" s="410"/>
      <c r="C418" s="469"/>
      <c r="E418" s="383"/>
      <c r="F418" s="383"/>
    </row>
    <row r="419" spans="1:10" ht="15" thickBot="1">
      <c r="A419" s="457" t="s">
        <v>682</v>
      </c>
      <c r="B419" s="410"/>
      <c r="C419" s="469"/>
      <c r="E419" s="383"/>
      <c r="I419" s="389"/>
    </row>
    <row r="420" spans="1:10" ht="15" thickTop="1">
      <c r="A420" s="416" t="s">
        <v>631</v>
      </c>
      <c r="B420" s="416" t="s">
        <v>680</v>
      </c>
      <c r="C420" s="473" t="s">
        <v>681</v>
      </c>
      <c r="E420" s="383"/>
      <c r="F420" s="383"/>
      <c r="I420" s="389"/>
      <c r="J420" s="389"/>
    </row>
    <row r="421" spans="1:10" ht="15.75">
      <c r="A421" s="386" t="s">
        <v>726</v>
      </c>
      <c r="B421" s="451"/>
      <c r="C421" s="452"/>
      <c r="E421" s="383"/>
      <c r="F421" s="383"/>
      <c r="I421" s="389"/>
      <c r="J421" s="415"/>
    </row>
    <row r="422" spans="1:10" ht="15.75">
      <c r="A422" s="386" t="s">
        <v>733</v>
      </c>
      <c r="B422" s="451"/>
      <c r="C422" s="452"/>
      <c r="E422" s="383"/>
      <c r="F422" s="383"/>
      <c r="I422" s="389"/>
      <c r="J422" s="415"/>
    </row>
    <row r="423" spans="1:10" ht="15.75">
      <c r="A423" s="386" t="s">
        <v>769</v>
      </c>
      <c r="B423" s="451"/>
      <c r="C423" s="452"/>
      <c r="E423" s="383"/>
      <c r="F423" s="383"/>
      <c r="I423" s="389"/>
      <c r="J423" s="415"/>
    </row>
    <row r="424" spans="1:10" ht="15.75">
      <c r="A424" s="386" t="s">
        <v>770</v>
      </c>
      <c r="B424" s="451"/>
      <c r="C424" s="452"/>
      <c r="E424" s="383"/>
      <c r="F424" s="383"/>
      <c r="I424" s="389"/>
      <c r="J424" s="415"/>
    </row>
    <row r="425" spans="1:10" ht="15.75">
      <c r="A425" s="386" t="s">
        <v>750</v>
      </c>
      <c r="B425" s="451"/>
      <c r="C425" s="452"/>
      <c r="E425" s="383"/>
      <c r="F425" s="383"/>
      <c r="I425" s="389"/>
      <c r="J425" s="415"/>
    </row>
    <row r="426" spans="1:10" ht="15.75">
      <c r="A426" s="386" t="s">
        <v>748</v>
      </c>
      <c r="B426" s="451"/>
      <c r="C426" s="452"/>
      <c r="E426" s="383"/>
      <c r="F426" s="383"/>
      <c r="I426" s="389"/>
      <c r="J426" s="415"/>
    </row>
    <row r="427" spans="1:10" ht="15.75">
      <c r="A427" s="386" t="s">
        <v>756</v>
      </c>
      <c r="B427" s="451"/>
      <c r="C427" s="452"/>
      <c r="E427" s="383"/>
      <c r="F427" s="383"/>
      <c r="I427" s="389"/>
      <c r="J427" s="415"/>
    </row>
    <row r="428" spans="1:10" ht="15.75">
      <c r="A428" s="386" t="s">
        <v>771</v>
      </c>
      <c r="B428" s="451"/>
      <c r="C428" s="452"/>
      <c r="E428" s="383"/>
      <c r="F428" s="383"/>
      <c r="I428" s="389"/>
      <c r="J428" s="415"/>
    </row>
    <row r="429" spans="1:10" ht="15.75">
      <c r="A429" s="386" t="s">
        <v>772</v>
      </c>
      <c r="B429" s="451"/>
      <c r="C429" s="452"/>
      <c r="E429" s="383"/>
      <c r="F429" s="383"/>
      <c r="I429" s="389"/>
      <c r="J429" s="415"/>
    </row>
    <row r="430" spans="1:10" ht="15.75">
      <c r="A430" s="386" t="s">
        <v>773</v>
      </c>
      <c r="B430" s="451"/>
      <c r="C430" s="452"/>
      <c r="E430" s="383"/>
      <c r="F430" s="383"/>
      <c r="I430" s="389"/>
      <c r="J430" s="415"/>
    </row>
    <row r="431" spans="1:10" ht="15.75">
      <c r="A431" s="386" t="s">
        <v>758</v>
      </c>
      <c r="B431" s="451"/>
      <c r="C431" s="452"/>
      <c r="E431" s="383"/>
      <c r="F431" s="383"/>
      <c r="I431" s="389"/>
      <c r="J431" s="415"/>
    </row>
    <row r="432" spans="1:10" ht="15.75">
      <c r="A432" s="386" t="s">
        <v>774</v>
      </c>
      <c r="B432" s="451"/>
      <c r="C432" s="452"/>
      <c r="E432" s="383"/>
      <c r="F432" s="383"/>
      <c r="I432" s="389"/>
      <c r="J432" s="415"/>
    </row>
    <row r="433" spans="1:10" ht="15.75">
      <c r="A433" s="386" t="s">
        <v>696</v>
      </c>
      <c r="B433" s="451"/>
      <c r="C433" s="452"/>
      <c r="E433" s="383"/>
      <c r="F433" s="383"/>
      <c r="I433" s="389"/>
      <c r="J433" s="415"/>
    </row>
    <row r="434" spans="1:10" ht="16.5" thickBot="1">
      <c r="A434" s="390" t="s">
        <v>608</v>
      </c>
      <c r="B434" s="454">
        <f>SUM(B421:B433)</f>
        <v>0</v>
      </c>
      <c r="C434" s="455">
        <f>SUM(C421:C433)</f>
        <v>0</v>
      </c>
      <c r="D434" s="408">
        <f>B434-利润表!$C$22</f>
        <v>0</v>
      </c>
      <c r="E434" s="408">
        <f>C434-利润表!$D$22</f>
        <v>0</v>
      </c>
      <c r="I434" s="389"/>
      <c r="J434" s="415"/>
    </row>
    <row r="435" spans="1:10" ht="15" thickTop="1">
      <c r="A435" s="409"/>
      <c r="B435" s="410"/>
      <c r="C435" s="469"/>
      <c r="I435" s="389"/>
    </row>
    <row r="436" spans="1:10" ht="15" thickBot="1">
      <c r="A436" s="409"/>
      <c r="B436" s="410"/>
      <c r="C436" s="469"/>
      <c r="I436" s="389"/>
    </row>
    <row r="437" spans="1:10" ht="15" thickTop="1">
      <c r="A437" s="416" t="s">
        <v>631</v>
      </c>
      <c r="B437" s="416" t="s">
        <v>680</v>
      </c>
      <c r="C437" s="473" t="s">
        <v>681</v>
      </c>
      <c r="I437" s="389"/>
    </row>
    <row r="438" spans="1:10" ht="15.75">
      <c r="A438" s="484" t="s">
        <v>759</v>
      </c>
      <c r="B438" s="451"/>
      <c r="C438" s="452"/>
      <c r="F438" s="467"/>
      <c r="I438" s="415"/>
      <c r="J438" s="389"/>
    </row>
    <row r="439" spans="1:10" ht="15.75">
      <c r="A439" s="386" t="s">
        <v>760</v>
      </c>
      <c r="B439" s="451"/>
      <c r="C439" s="452"/>
      <c r="F439" s="467"/>
      <c r="J439" s="389"/>
    </row>
    <row r="440" spans="1:10" ht="15.75">
      <c r="A440" s="386" t="s">
        <v>683</v>
      </c>
      <c r="B440" s="451"/>
      <c r="C440" s="452"/>
    </row>
    <row r="441" spans="1:10" ht="16.5" thickBot="1">
      <c r="A441" s="390" t="s">
        <v>608</v>
      </c>
      <c r="B441" s="454">
        <f>B438-B439+B440</f>
        <v>0</v>
      </c>
      <c r="C441" s="455">
        <f>C438-C439+C440</f>
        <v>0</v>
      </c>
      <c r="D441" s="408">
        <f>B441-利润表!C23</f>
        <v>73723.44</v>
      </c>
      <c r="E441" s="407">
        <f>C441-利润表!D23</f>
        <v>0</v>
      </c>
    </row>
    <row r="442" spans="1:10" ht="16.5" thickTop="1">
      <c r="A442" s="409"/>
      <c r="B442" s="554"/>
      <c r="C442" s="554"/>
      <c r="D442" s="415"/>
      <c r="E442" s="456"/>
    </row>
    <row r="443" spans="1:10" ht="15.75">
      <c r="A443" s="409"/>
      <c r="B443" s="554"/>
      <c r="C443" s="554"/>
      <c r="D443" s="415"/>
      <c r="E443" s="456"/>
    </row>
    <row r="444" spans="1:10" ht="15.75">
      <c r="A444" s="409"/>
      <c r="B444" s="554"/>
      <c r="C444" s="554"/>
      <c r="D444" s="415"/>
      <c r="E444" s="456"/>
    </row>
    <row r="445" spans="1:10">
      <c r="E445" s="383"/>
    </row>
    <row r="446" spans="1:10" ht="15" thickBot="1">
      <c r="A446" s="382" t="s">
        <v>684</v>
      </c>
      <c r="E446" s="383"/>
      <c r="F446" s="383"/>
    </row>
    <row r="447" spans="1:10" ht="15" thickTop="1">
      <c r="A447" s="416" t="s">
        <v>631</v>
      </c>
      <c r="B447" s="416" t="s">
        <v>680</v>
      </c>
      <c r="C447" s="473" t="s">
        <v>681</v>
      </c>
      <c r="E447" s="383"/>
    </row>
    <row r="448" spans="1:10" ht="15.75">
      <c r="A448" s="484" t="s">
        <v>761</v>
      </c>
      <c r="B448" s="566"/>
      <c r="C448" s="565"/>
      <c r="E448" s="383"/>
    </row>
    <row r="449" spans="1:5" ht="15.75">
      <c r="A449" s="484" t="s">
        <v>762</v>
      </c>
      <c r="B449" s="566"/>
      <c r="C449" s="565"/>
      <c r="E449" s="383"/>
    </row>
    <row r="450" spans="1:5" ht="15.75">
      <c r="A450" s="484" t="s">
        <v>763</v>
      </c>
      <c r="B450" s="566"/>
      <c r="C450" s="565"/>
      <c r="E450" s="383"/>
    </row>
    <row r="451" spans="1:5" ht="15.75">
      <c r="A451" s="484" t="s">
        <v>764</v>
      </c>
      <c r="B451" s="566"/>
      <c r="C451" s="565"/>
      <c r="E451" s="383"/>
    </row>
    <row r="452" spans="1:5" ht="15.75">
      <c r="A452" s="484" t="s">
        <v>765</v>
      </c>
      <c r="B452" s="566"/>
      <c r="C452" s="565"/>
      <c r="E452" s="383"/>
    </row>
    <row r="453" spans="1:5" ht="15.75">
      <c r="A453" s="484" t="s">
        <v>677</v>
      </c>
      <c r="B453" s="566"/>
      <c r="C453" s="565"/>
      <c r="E453" s="383"/>
    </row>
    <row r="454" spans="1:5" ht="16.5" thickBot="1">
      <c r="A454" s="390" t="s">
        <v>608</v>
      </c>
      <c r="B454" s="454">
        <f>SUM(B448:B453)</f>
        <v>0</v>
      </c>
      <c r="C454" s="455">
        <f>SUM(C448:C453)</f>
        <v>0</v>
      </c>
      <c r="D454" s="408">
        <f>B454-利润表!C26</f>
        <v>0</v>
      </c>
      <c r="E454" s="432">
        <f>C454-利润表!D26</f>
        <v>0</v>
      </c>
    </row>
    <row r="455" spans="1:5" ht="15" thickTop="1">
      <c r="E455" s="383"/>
    </row>
    <row r="456" spans="1:5" ht="15" thickBot="1">
      <c r="A456" s="382" t="s">
        <v>434</v>
      </c>
      <c r="E456" s="383"/>
    </row>
    <row r="457" spans="1:5" ht="15" thickTop="1">
      <c r="A457" s="416" t="s">
        <v>631</v>
      </c>
      <c r="B457" s="416" t="s">
        <v>680</v>
      </c>
      <c r="C457" s="473" t="s">
        <v>681</v>
      </c>
    </row>
    <row r="458" spans="1:5" ht="15.75">
      <c r="A458" s="386" t="s">
        <v>766</v>
      </c>
      <c r="B458" s="451"/>
      <c r="C458" s="452"/>
    </row>
    <row r="459" spans="1:5" ht="15.75">
      <c r="A459" s="386" t="s">
        <v>775</v>
      </c>
      <c r="B459" s="451"/>
      <c r="C459" s="452"/>
    </row>
    <row r="460" spans="1:5" ht="16.5" thickBot="1">
      <c r="A460" s="390" t="s">
        <v>608</v>
      </c>
      <c r="B460" s="454">
        <f>SUM(B458:B459)</f>
        <v>0</v>
      </c>
      <c r="C460" s="455">
        <f>SUM(C458:C459)</f>
        <v>0</v>
      </c>
      <c r="D460" s="408">
        <f>B460-利润表!C32</f>
        <v>0</v>
      </c>
      <c r="E460" s="407">
        <f>C460-利润表!D32</f>
        <v>0</v>
      </c>
    </row>
    <row r="461" spans="1:5" ht="15" thickTop="1">
      <c r="E461" s="383"/>
    </row>
    <row r="462" spans="1:5">
      <c r="E462" s="383"/>
    </row>
    <row r="463" spans="1:5" ht="15" thickBot="1">
      <c r="A463" s="382" t="s">
        <v>686</v>
      </c>
      <c r="E463" s="383"/>
    </row>
    <row r="464" spans="1:5" ht="15" thickTop="1">
      <c r="A464" s="416" t="s">
        <v>631</v>
      </c>
      <c r="B464" s="416" t="s">
        <v>680</v>
      </c>
      <c r="C464" s="473" t="s">
        <v>681</v>
      </c>
      <c r="E464" s="383"/>
    </row>
    <row r="465" spans="1:5" ht="15.75">
      <c r="A465" s="386" t="s">
        <v>687</v>
      </c>
      <c r="B465" s="387"/>
      <c r="C465" s="514"/>
      <c r="E465" s="383"/>
    </row>
    <row r="466" spans="1:5" ht="15.75">
      <c r="A466" s="386" t="s">
        <v>688</v>
      </c>
      <c r="B466" s="387"/>
      <c r="C466" s="514"/>
      <c r="E466" s="383"/>
    </row>
    <row r="467" spans="1:5" ht="16.5" thickBot="1">
      <c r="A467" s="390" t="s">
        <v>608</v>
      </c>
      <c r="B467" s="391">
        <f>SUM(B465:B466)</f>
        <v>0</v>
      </c>
      <c r="C467" s="455">
        <f>SUM(C465:C466)</f>
        <v>0</v>
      </c>
      <c r="D467" s="408">
        <f>B467-利润表!C33</f>
        <v>0</v>
      </c>
      <c r="E467" s="432">
        <f>C467-利润表!D33</f>
        <v>0</v>
      </c>
    </row>
    <row r="468" spans="1:5" ht="15" thickTop="1">
      <c r="A468" s="409"/>
      <c r="B468" s="410"/>
      <c r="C468" s="469"/>
      <c r="E468" s="383"/>
    </row>
    <row r="469" spans="1:5">
      <c r="A469" s="409"/>
      <c r="B469" s="410"/>
      <c r="C469" s="469"/>
      <c r="E469" s="383"/>
    </row>
    <row r="470" spans="1:5" ht="15" thickBot="1">
      <c r="A470" s="382" t="s">
        <v>689</v>
      </c>
    </row>
    <row r="471" spans="1:5" ht="15" thickTop="1">
      <c r="A471" s="416" t="s">
        <v>631</v>
      </c>
      <c r="B471" s="416" t="s">
        <v>680</v>
      </c>
      <c r="C471" s="473" t="s">
        <v>681</v>
      </c>
      <c r="E471" s="383"/>
    </row>
    <row r="472" spans="1:5" ht="15.75">
      <c r="A472" s="386" t="s">
        <v>690</v>
      </c>
      <c r="B472" s="451"/>
      <c r="C472" s="452"/>
      <c r="E472" s="383"/>
    </row>
    <row r="473" spans="1:5" ht="16.5" thickBot="1">
      <c r="A473" s="390" t="s">
        <v>608</v>
      </c>
      <c r="B473" s="454">
        <f>SUM(B472:B472)</f>
        <v>0</v>
      </c>
      <c r="C473" s="455">
        <f>SUM(C472:C472)</f>
        <v>0</v>
      </c>
      <c r="D473" s="408">
        <f>B473-利润表!C34</f>
        <v>0</v>
      </c>
      <c r="E473" s="432">
        <f>C473-利润表!D34</f>
        <v>0</v>
      </c>
    </row>
    <row r="474" spans="1:5" ht="15" thickTop="1">
      <c r="A474" s="409"/>
      <c r="B474" s="410"/>
      <c r="C474" s="469"/>
      <c r="E474" s="383"/>
    </row>
    <row r="475" spans="1:5">
      <c r="A475" s="409"/>
      <c r="B475" s="410"/>
      <c r="C475" s="469"/>
      <c r="E475" s="383"/>
    </row>
    <row r="476" spans="1:5">
      <c r="A476" s="409"/>
      <c r="B476" s="410"/>
      <c r="C476" s="469"/>
      <c r="E476" s="383"/>
    </row>
    <row r="477" spans="1:5" ht="15" hidden="1" thickBot="1">
      <c r="A477" s="382" t="s">
        <v>691</v>
      </c>
      <c r="E477" s="383"/>
    </row>
    <row r="478" spans="1:5" ht="15" hidden="1" thickTop="1">
      <c r="A478" s="416" t="s">
        <v>631</v>
      </c>
      <c r="B478" s="416" t="s">
        <v>680</v>
      </c>
      <c r="C478" s="473" t="s">
        <v>681</v>
      </c>
      <c r="E478" s="383"/>
    </row>
    <row r="479" spans="1:5" ht="15.75" hidden="1">
      <c r="A479" s="386" t="s">
        <v>685</v>
      </c>
      <c r="B479" s="387"/>
      <c r="C479" s="514"/>
      <c r="E479" s="383"/>
    </row>
    <row r="480" spans="1:5" ht="15.75" hidden="1">
      <c r="A480" s="386" t="s">
        <v>692</v>
      </c>
      <c r="B480" s="387"/>
      <c r="C480" s="514"/>
      <c r="E480" s="383"/>
    </row>
    <row r="481" spans="1:5" ht="15.75" hidden="1">
      <c r="A481" s="386" t="s">
        <v>693</v>
      </c>
      <c r="B481" s="387"/>
      <c r="C481" s="514"/>
      <c r="E481" s="383"/>
    </row>
    <row r="482" spans="1:5" ht="15.75" hidden="1">
      <c r="A482" s="386" t="s">
        <v>677</v>
      </c>
      <c r="B482" s="387"/>
      <c r="C482" s="514"/>
      <c r="E482" s="383"/>
    </row>
    <row r="483" spans="1:5" ht="16.5" hidden="1" thickBot="1">
      <c r="A483" s="390" t="s">
        <v>608</v>
      </c>
      <c r="B483" s="391">
        <f>SUM(B479:B482)</f>
        <v>0</v>
      </c>
      <c r="C483" s="455">
        <f>SUM(C479:C482)</f>
        <v>0</v>
      </c>
      <c r="D483" s="408">
        <f>B483-利润表!C36</f>
        <v>-1222117.1900000002</v>
      </c>
      <c r="E483" s="432">
        <f>C483-利润表!D36</f>
        <v>0</v>
      </c>
    </row>
    <row r="484" spans="1:5" ht="15" hidden="1" thickTop="1">
      <c r="A484" s="409"/>
      <c r="B484" s="410"/>
      <c r="C484" s="469"/>
      <c r="E484" s="383"/>
    </row>
    <row r="485" spans="1:5" hidden="1">
      <c r="A485" s="409"/>
      <c r="B485" s="410"/>
      <c r="C485" s="469"/>
      <c r="E485" s="383"/>
    </row>
    <row r="486" spans="1:5" ht="15" hidden="1" thickBot="1">
      <c r="A486" s="382" t="s">
        <v>694</v>
      </c>
      <c r="E486" s="383"/>
    </row>
    <row r="487" spans="1:5" ht="15" hidden="1" thickTop="1">
      <c r="A487" s="416" t="s">
        <v>631</v>
      </c>
      <c r="B487" s="416" t="s">
        <v>680</v>
      </c>
      <c r="C487" s="473" t="s">
        <v>681</v>
      </c>
      <c r="E487" s="383"/>
    </row>
    <row r="488" spans="1:5" ht="15.75" hidden="1">
      <c r="A488" s="386" t="s">
        <v>695</v>
      </c>
      <c r="B488" s="387"/>
      <c r="C488" s="514"/>
      <c r="E488" s="383"/>
    </row>
    <row r="489" spans="1:5" ht="15.75" hidden="1">
      <c r="A489" s="386" t="s">
        <v>696</v>
      </c>
      <c r="B489" s="387"/>
      <c r="C489" s="514"/>
      <c r="E489" s="383"/>
    </row>
    <row r="490" spans="1:5" ht="16.5" hidden="1" thickBot="1">
      <c r="A490" s="390" t="s">
        <v>608</v>
      </c>
      <c r="B490" s="391">
        <f>SUM(B488:B489)</f>
        <v>0</v>
      </c>
      <c r="C490" s="455">
        <f>SUM(C488:C489)</f>
        <v>0</v>
      </c>
      <c r="D490" s="408">
        <f>B490-利润表!C37</f>
        <v>-35000</v>
      </c>
      <c r="E490" s="432">
        <f>C490-利润表!D37</f>
        <v>0</v>
      </c>
    </row>
    <row r="491" spans="1:5">
      <c r="E491" s="383"/>
    </row>
    <row r="492" spans="1:5">
      <c r="A492" s="382" t="s">
        <v>697</v>
      </c>
      <c r="E492" s="383"/>
    </row>
    <row r="493" spans="1:5" ht="15" thickBot="1">
      <c r="E493" s="383"/>
    </row>
    <row r="494" spans="1:5" ht="15" thickTop="1">
      <c r="A494" s="416" t="s">
        <v>631</v>
      </c>
      <c r="B494" s="416" t="s">
        <v>680</v>
      </c>
      <c r="C494" s="473" t="s">
        <v>681</v>
      </c>
      <c r="E494" s="383"/>
    </row>
    <row r="495" spans="1:5" ht="15.75">
      <c r="A495" s="386" t="s">
        <v>767</v>
      </c>
      <c r="B495" s="387"/>
      <c r="C495" s="514"/>
      <c r="E495" s="383"/>
    </row>
    <row r="496" spans="1:5" ht="15.75">
      <c r="A496" s="386" t="s">
        <v>768</v>
      </c>
      <c r="B496" s="387"/>
      <c r="C496" s="514"/>
      <c r="E496" s="383"/>
    </row>
    <row r="497" spans="1:6" ht="16.5" thickBot="1">
      <c r="A497" s="390" t="s">
        <v>608</v>
      </c>
      <c r="B497" s="391">
        <f>SUM(B495:B496)</f>
        <v>0</v>
      </c>
      <c r="C497" s="455">
        <f>SUM(C495:C496)</f>
        <v>0</v>
      </c>
      <c r="D497" s="408">
        <f>B497-利润表!C39</f>
        <v>-1523737.5999999999</v>
      </c>
      <c r="E497" s="432">
        <f>C497-利润表!D39</f>
        <v>0</v>
      </c>
    </row>
    <row r="498" spans="1:6" ht="15" thickTop="1">
      <c r="E498" s="383"/>
    </row>
    <row r="499" spans="1:6">
      <c r="E499" s="383"/>
    </row>
    <row r="500" spans="1:6">
      <c r="E500" s="383"/>
    </row>
    <row r="501" spans="1:6" ht="15" thickBot="1">
      <c r="A501" s="381" t="s">
        <v>698</v>
      </c>
      <c r="D501" s="415"/>
      <c r="E501" s="383"/>
    </row>
    <row r="502" spans="1:6" ht="15" thickTop="1">
      <c r="A502" s="416" t="s">
        <v>699</v>
      </c>
      <c r="B502" s="416" t="s">
        <v>680</v>
      </c>
      <c r="C502" s="473" t="s">
        <v>681</v>
      </c>
      <c r="E502" s="523"/>
      <c r="F502" s="389"/>
    </row>
    <row r="503" spans="1:6" ht="28.5">
      <c r="A503" s="519" t="s">
        <v>700</v>
      </c>
      <c r="B503" s="485"/>
      <c r="C503" s="443"/>
      <c r="E503" s="383"/>
      <c r="F503" s="415"/>
    </row>
    <row r="504" spans="1:6" ht="15.75">
      <c r="A504" s="519" t="s">
        <v>554</v>
      </c>
      <c r="B504" s="485">
        <f>利润表!C40</f>
        <v>16263577.540000049</v>
      </c>
      <c r="C504" s="443">
        <f>利润表!$D$40</f>
        <v>0</v>
      </c>
      <c r="E504" s="383"/>
      <c r="F504" s="415"/>
    </row>
    <row r="505" spans="1:6" ht="15.75">
      <c r="A505" s="519" t="s">
        <v>701</v>
      </c>
      <c r="B505" s="485">
        <f>现金流量表模板!F103</f>
        <v>0</v>
      </c>
      <c r="C505" s="443">
        <f>'现金流量表模板 -上期'!F103</f>
        <v>0</v>
      </c>
      <c r="E505" s="383"/>
      <c r="F505" s="415"/>
    </row>
    <row r="506" spans="1:6" ht="28.5">
      <c r="A506" s="519" t="s">
        <v>702</v>
      </c>
      <c r="B506" s="485">
        <f>现金流量表模板!F105</f>
        <v>0</v>
      </c>
      <c r="C506" s="443">
        <f>'现金流量表模板 -上期'!F105</f>
        <v>0</v>
      </c>
      <c r="E506" s="383"/>
    </row>
    <row r="507" spans="1:6" ht="15.75">
      <c r="A507" s="519" t="s">
        <v>703</v>
      </c>
      <c r="B507" s="485">
        <f>现金流量表模板!F106</f>
        <v>0</v>
      </c>
      <c r="C507" s="443">
        <f>'现金流量表模板 -上期'!F106</f>
        <v>0</v>
      </c>
      <c r="E507" s="383"/>
    </row>
    <row r="508" spans="1:6" ht="15.75">
      <c r="A508" s="519" t="s">
        <v>440</v>
      </c>
      <c r="B508" s="485">
        <f>现金流量表模板!F107</f>
        <v>0</v>
      </c>
      <c r="C508" s="443">
        <f>'现金流量表模板 -上期'!F107</f>
        <v>0</v>
      </c>
      <c r="E508" s="383"/>
    </row>
    <row r="509" spans="1:6" ht="42.75">
      <c r="A509" s="519" t="s">
        <v>704</v>
      </c>
      <c r="B509" s="485">
        <v>0</v>
      </c>
      <c r="C509" s="443"/>
      <c r="E509" s="383"/>
    </row>
    <row r="510" spans="1:6" ht="28.5">
      <c r="A510" s="519" t="s">
        <v>705</v>
      </c>
      <c r="B510" s="485"/>
      <c r="C510" s="443"/>
      <c r="E510" s="383"/>
    </row>
    <row r="511" spans="1:6" ht="28.5">
      <c r="A511" s="519" t="s">
        <v>706</v>
      </c>
      <c r="B511" s="485">
        <v>0</v>
      </c>
      <c r="C511" s="443"/>
      <c r="E511" s="383"/>
    </row>
    <row r="512" spans="1:6" ht="15.75">
      <c r="A512" s="519" t="s">
        <v>707</v>
      </c>
      <c r="B512" s="485">
        <f>现金流量表模板!F113</f>
        <v>0</v>
      </c>
      <c r="C512" s="443">
        <f>'现金流量表模板 -上期'!F113</f>
        <v>0</v>
      </c>
      <c r="E512" s="383"/>
    </row>
    <row r="513" spans="1:5" ht="15.75">
      <c r="A513" s="519" t="s">
        <v>708</v>
      </c>
      <c r="B513" s="485">
        <f>现金流量表模板!F114</f>
        <v>0</v>
      </c>
      <c r="C513" s="443">
        <f>'现金流量表模板 -上期'!F114</f>
        <v>0</v>
      </c>
      <c r="E513" s="383"/>
    </row>
    <row r="514" spans="1:5" ht="28.5">
      <c r="A514" s="519" t="s">
        <v>709</v>
      </c>
      <c r="B514" s="485">
        <v>0</v>
      </c>
      <c r="C514" s="443">
        <f>'现金流量表模板 -上期'!F109</f>
        <v>0</v>
      </c>
      <c r="E514" s="383"/>
    </row>
    <row r="515" spans="1:5" ht="28.5">
      <c r="A515" s="519" t="s">
        <v>710</v>
      </c>
      <c r="B515" s="485"/>
      <c r="C515" s="443"/>
      <c r="E515" s="383"/>
    </row>
    <row r="516" spans="1:5" ht="15.75">
      <c r="A516" s="519" t="s">
        <v>711</v>
      </c>
      <c r="B516" s="485">
        <f>现金流量表模板!F119</f>
        <v>0</v>
      </c>
      <c r="C516" s="443">
        <f>'现金流量表模板 -上期'!F119</f>
        <v>0</v>
      </c>
      <c r="E516" s="383"/>
    </row>
    <row r="517" spans="1:5" ht="28.5">
      <c r="A517" s="519" t="s">
        <v>712</v>
      </c>
      <c r="B517" s="485">
        <f>现金流量表模板!F120</f>
        <v>0</v>
      </c>
      <c r="C517" s="443">
        <f>'现金流量表模板 -上期'!F120</f>
        <v>0</v>
      </c>
      <c r="E517" s="383"/>
    </row>
    <row r="518" spans="1:5" ht="28.5">
      <c r="A518" s="519" t="s">
        <v>713</v>
      </c>
      <c r="B518" s="485">
        <f>现金流量表模板!F121</f>
        <v>0</v>
      </c>
      <c r="C518" s="443">
        <f>'现金流量表模板 -上期'!F121</f>
        <v>0</v>
      </c>
      <c r="E518" s="383"/>
    </row>
    <row r="519" spans="1:5" ht="15.75">
      <c r="A519" s="519" t="s">
        <v>696</v>
      </c>
      <c r="B519" s="485"/>
      <c r="C519" s="443">
        <v>0</v>
      </c>
      <c r="E519" s="383"/>
    </row>
    <row r="520" spans="1:5" ht="15.75">
      <c r="A520" s="519" t="s">
        <v>585</v>
      </c>
      <c r="B520" s="485">
        <f>SUM(B504:B519)</f>
        <v>16263577.540000049</v>
      </c>
      <c r="C520" s="443">
        <f>SUM(C504:C519)</f>
        <v>0</v>
      </c>
      <c r="D520" s="393">
        <f>B520-现金流量表!$C$30</f>
        <v>16263577.540000049</v>
      </c>
      <c r="E520" s="393">
        <f>C520-现金流量表!$D$30</f>
        <v>0</v>
      </c>
    </row>
    <row r="521" spans="1:5" ht="28.5">
      <c r="A521" s="519" t="s">
        <v>714</v>
      </c>
      <c r="B521" s="485"/>
      <c r="C521" s="443"/>
    </row>
    <row r="522" spans="1:5" ht="15.75">
      <c r="A522" s="519" t="s">
        <v>715</v>
      </c>
      <c r="B522" s="485"/>
      <c r="C522" s="443"/>
    </row>
    <row r="523" spans="1:5" ht="15.75">
      <c r="A523" s="519" t="s">
        <v>716</v>
      </c>
      <c r="B523" s="485"/>
      <c r="C523" s="443"/>
    </row>
    <row r="524" spans="1:5" ht="15.75">
      <c r="A524" s="519" t="s">
        <v>717</v>
      </c>
      <c r="B524" s="485"/>
      <c r="C524" s="443"/>
    </row>
    <row r="525" spans="1:5" ht="15.75">
      <c r="A525" s="519" t="s">
        <v>718</v>
      </c>
      <c r="B525" s="485"/>
      <c r="C525" s="443"/>
    </row>
    <row r="526" spans="1:5" ht="15.75">
      <c r="A526" s="519" t="s">
        <v>719</v>
      </c>
      <c r="B526" s="485">
        <f>资产负债表!$C$6</f>
        <v>14253404.689999999</v>
      </c>
      <c r="C526" s="443">
        <f>资产负债表!D6</f>
        <v>32491450.180000003</v>
      </c>
      <c r="E526" s="707"/>
    </row>
    <row r="527" spans="1:5" ht="15.75">
      <c r="A527" s="519" t="s">
        <v>720</v>
      </c>
      <c r="B527" s="485">
        <f>资产负债表!$D$6</f>
        <v>32491450.180000003</v>
      </c>
      <c r="C527" s="443">
        <f>现金流量表!D60</f>
        <v>0</v>
      </c>
      <c r="E527" s="707"/>
    </row>
    <row r="528" spans="1:5" ht="15.75">
      <c r="A528" s="519" t="s">
        <v>721</v>
      </c>
      <c r="B528" s="485"/>
      <c r="C528" s="443"/>
    </row>
    <row r="529" spans="1:3" ht="15.75">
      <c r="A529" s="519" t="s">
        <v>722</v>
      </c>
      <c r="B529" s="485"/>
      <c r="C529" s="443"/>
    </row>
    <row r="530" spans="1:3" ht="16.5" thickBot="1">
      <c r="A530" s="521" t="s">
        <v>723</v>
      </c>
      <c r="B530" s="486">
        <f>B526-B527+B528-B529</f>
        <v>-18238045.490000002</v>
      </c>
      <c r="C530" s="445">
        <f>C526-C527+C528-C529</f>
        <v>32491450.180000003</v>
      </c>
    </row>
    <row r="531" spans="1:3" ht="15" thickTop="1">
      <c r="B531" s="393">
        <f>B530-现金流量表!$C$59</f>
        <v>-18238045.490000002</v>
      </c>
      <c r="C531" s="408">
        <f>C530-现金流量表!$D$59</f>
        <v>32491450.180000003</v>
      </c>
    </row>
    <row r="532" spans="1:3">
      <c r="A532" s="394"/>
    </row>
  </sheetData>
  <sortState xmlns:xlrd2="http://schemas.microsoft.com/office/spreadsheetml/2017/richdata2" ref="F404:G422">
    <sortCondition descending="1" ref="G404:G422"/>
  </sortState>
  <mergeCells count="32">
    <mergeCell ref="A66:A68"/>
    <mergeCell ref="B66:F66"/>
    <mergeCell ref="B67:C67"/>
    <mergeCell ref="D67:E67"/>
    <mergeCell ref="F67:F68"/>
    <mergeCell ref="A24:A26"/>
    <mergeCell ref="B24:F24"/>
    <mergeCell ref="B25:C25"/>
    <mergeCell ref="D25:E25"/>
    <mergeCell ref="F25:F26"/>
    <mergeCell ref="A365:A366"/>
    <mergeCell ref="B365:C365"/>
    <mergeCell ref="D365:E365"/>
    <mergeCell ref="E88:G88"/>
    <mergeCell ref="A103:A104"/>
    <mergeCell ref="B103:D103"/>
    <mergeCell ref="E103:G103"/>
    <mergeCell ref="A88:A89"/>
    <mergeCell ref="B88:D88"/>
    <mergeCell ref="A43:A44"/>
    <mergeCell ref="B43:C43"/>
    <mergeCell ref="D43:E43"/>
    <mergeCell ref="A59:A61"/>
    <mergeCell ref="B60:C60"/>
    <mergeCell ref="B59:F59"/>
    <mergeCell ref="D60:E60"/>
    <mergeCell ref="F60:F61"/>
    <mergeCell ref="A17:A19"/>
    <mergeCell ref="B18:C18"/>
    <mergeCell ref="B17:F17"/>
    <mergeCell ref="D18:E18"/>
    <mergeCell ref="F18:F19"/>
  </mergeCells>
  <phoneticPr fontId="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2D983-CBB9-4FC6-83BE-F524B2D372D8}">
  <dimension ref="A1:M507"/>
  <sheetViews>
    <sheetView topLeftCell="A201" workbookViewId="0">
      <selection activeCell="E17" sqref="E17:G17"/>
    </sheetView>
  </sheetViews>
  <sheetFormatPr defaultRowHeight="14.25" outlineLevelRow="1"/>
  <cols>
    <col min="1" max="1" width="46.75" style="382" customWidth="1"/>
    <col min="2" max="2" width="16.5" style="382" customWidth="1"/>
    <col min="3" max="3" width="15.125" style="382" customWidth="1"/>
    <col min="4" max="4" width="19.5" style="382" customWidth="1"/>
    <col min="5" max="5" width="19" style="382" bestFit="1" customWidth="1"/>
    <col min="6" max="6" width="20.875" style="382" customWidth="1"/>
    <col min="7" max="7" width="22.25" style="383" customWidth="1"/>
    <col min="8" max="8" width="18.125" style="382" customWidth="1"/>
    <col min="9" max="9" width="17.375" style="382" customWidth="1"/>
    <col min="10" max="10" width="12.875" style="382" customWidth="1"/>
    <col min="11" max="11" width="14" style="382" customWidth="1"/>
    <col min="12" max="12" width="14.375" style="382" customWidth="1"/>
    <col min="13" max="13" width="14" style="382" bestFit="1" customWidth="1"/>
    <col min="14" max="16384" width="9" style="382"/>
  </cols>
  <sheetData>
    <row r="1" spans="1:5" ht="15" thickBot="1">
      <c r="A1" s="381" t="s">
        <v>587</v>
      </c>
    </row>
    <row r="2" spans="1:5" ht="15" outlineLevel="1" thickTop="1">
      <c r="A2" s="384" t="s">
        <v>588</v>
      </c>
      <c r="B2" s="384" t="s">
        <v>589</v>
      </c>
      <c r="C2" s="385" t="s">
        <v>590</v>
      </c>
    </row>
    <row r="3" spans="1:5" ht="15.75" outlineLevel="1">
      <c r="A3" s="386" t="s">
        <v>591</v>
      </c>
      <c r="B3" s="387"/>
      <c r="C3" s="388"/>
      <c r="D3" s="389"/>
      <c r="E3" s="389"/>
    </row>
    <row r="4" spans="1:5" ht="15.75" outlineLevel="1">
      <c r="A4" s="386" t="s">
        <v>592</v>
      </c>
      <c r="B4" s="387"/>
      <c r="C4" s="388"/>
      <c r="D4" s="389"/>
      <c r="E4" s="389"/>
    </row>
    <row r="5" spans="1:5" ht="15.75" outlineLevel="1">
      <c r="A5" s="386" t="s">
        <v>1003</v>
      </c>
      <c r="B5" s="387"/>
      <c r="C5" s="388"/>
      <c r="D5" s="389"/>
      <c r="E5" s="389"/>
    </row>
    <row r="6" spans="1:5" ht="16.5" outlineLevel="1" thickBot="1">
      <c r="A6" s="390" t="s">
        <v>593</v>
      </c>
      <c r="B6" s="391">
        <f>SUM(B3:B5)</f>
        <v>0</v>
      </c>
      <c r="C6" s="392">
        <f>SUM(C3:C5)</f>
        <v>0</v>
      </c>
      <c r="D6" s="393">
        <f>B6-资产负债表!$C$6</f>
        <v>-14253404.689999999</v>
      </c>
      <c r="E6" s="393">
        <f>C6-资产负债表!$D$6</f>
        <v>-32491450.180000003</v>
      </c>
    </row>
    <row r="7" spans="1:5" ht="15" outlineLevel="1" thickTop="1">
      <c r="A7" s="394"/>
      <c r="D7" s="383"/>
      <c r="E7" s="383"/>
    </row>
    <row r="8" spans="1:5" outlineLevel="1">
      <c r="A8" s="394"/>
    </row>
    <row r="9" spans="1:5" ht="15" thickBot="1">
      <c r="A9" s="381" t="s">
        <v>3</v>
      </c>
    </row>
    <row r="10" spans="1:5" ht="15" outlineLevel="1" thickTop="1">
      <c r="A10" s="384" t="s">
        <v>588</v>
      </c>
      <c r="B10" s="384" t="s">
        <v>589</v>
      </c>
      <c r="C10" s="385" t="s">
        <v>590</v>
      </c>
    </row>
    <row r="11" spans="1:5" ht="15.75" outlineLevel="1">
      <c r="A11" s="386" t="s">
        <v>594</v>
      </c>
      <c r="B11" s="387"/>
      <c r="C11" s="388"/>
      <c r="D11" s="389"/>
      <c r="E11" s="389"/>
    </row>
    <row r="12" spans="1:5" ht="15.75" outlineLevel="1">
      <c r="A12" s="386" t="s">
        <v>595</v>
      </c>
      <c r="B12" s="387"/>
      <c r="C12" s="388"/>
      <c r="D12" s="389"/>
      <c r="E12" s="389"/>
    </row>
    <row r="13" spans="1:5" ht="16.5" outlineLevel="1" thickBot="1">
      <c r="A13" s="390" t="s">
        <v>593</v>
      </c>
      <c r="B13" s="391">
        <f>SUM(B11:B12)</f>
        <v>0</v>
      </c>
      <c r="C13" s="392">
        <f>SUM(C11:C12)</f>
        <v>0</v>
      </c>
      <c r="D13" s="393">
        <f>B13-资产负债表!C11</f>
        <v>0</v>
      </c>
      <c r="E13" s="393">
        <f>C13-资产负债表!D11</f>
        <v>0</v>
      </c>
    </row>
    <row r="14" spans="1:5" ht="15" outlineLevel="1" thickTop="1">
      <c r="A14" s="394"/>
    </row>
    <row r="15" spans="1:5" outlineLevel="1">
      <c r="A15" s="394"/>
    </row>
    <row r="16" spans="1:5" ht="15" thickBot="1">
      <c r="A16" s="381" t="s">
        <v>596</v>
      </c>
    </row>
    <row r="17" spans="1:10" ht="15" outlineLevel="1" thickTop="1">
      <c r="A17" s="743" t="s">
        <v>597</v>
      </c>
      <c r="B17" s="754" t="s">
        <v>589</v>
      </c>
      <c r="C17" s="754"/>
      <c r="D17" s="754"/>
      <c r="E17" s="754" t="s">
        <v>590</v>
      </c>
      <c r="F17" s="754"/>
      <c r="G17" s="742"/>
    </row>
    <row r="18" spans="1:10" outlineLevel="1">
      <c r="A18" s="753"/>
      <c r="B18" s="755" t="s">
        <v>598</v>
      </c>
      <c r="C18" s="755"/>
      <c r="D18" s="756" t="s">
        <v>599</v>
      </c>
      <c r="E18" s="755" t="s">
        <v>598</v>
      </c>
      <c r="F18" s="755"/>
      <c r="G18" s="758" t="s">
        <v>599</v>
      </c>
    </row>
    <row r="19" spans="1:10" outlineLevel="1">
      <c r="A19" s="753"/>
      <c r="B19" s="395" t="s">
        <v>600</v>
      </c>
      <c r="C19" s="396" t="s">
        <v>601</v>
      </c>
      <c r="D19" s="757"/>
      <c r="E19" s="395" t="s">
        <v>600</v>
      </c>
      <c r="F19" s="396" t="s">
        <v>601</v>
      </c>
      <c r="G19" s="759"/>
      <c r="H19" s="383"/>
    </row>
    <row r="20" spans="1:10" ht="15.75" outlineLevel="1">
      <c r="A20" s="397" t="s">
        <v>602</v>
      </c>
      <c r="B20" s="398"/>
      <c r="C20" s="399" t="e">
        <f>B20/$B$22*100</f>
        <v>#DIV/0!</v>
      </c>
      <c r="D20" s="400"/>
      <c r="E20" s="398"/>
      <c r="F20" s="399" t="e">
        <f>E20/$E$22*100</f>
        <v>#DIV/0!</v>
      </c>
      <c r="G20" s="401"/>
      <c r="H20" s="383"/>
    </row>
    <row r="21" spans="1:10" ht="15.75" outlineLevel="1">
      <c r="A21" s="397" t="s">
        <v>727</v>
      </c>
      <c r="B21" s="398"/>
      <c r="C21" s="399" t="e">
        <f>B21/$B$22*100</f>
        <v>#DIV/0!</v>
      </c>
      <c r="D21" s="400"/>
      <c r="E21" s="398"/>
      <c r="F21" s="399" t="e">
        <f>E21/$E$22*100</f>
        <v>#DIV/0!</v>
      </c>
      <c r="G21" s="401"/>
      <c r="H21" s="383"/>
    </row>
    <row r="22" spans="1:10" ht="16.5" outlineLevel="1" thickBot="1">
      <c r="A22" s="402" t="s">
        <v>603</v>
      </c>
      <c r="B22" s="403">
        <f t="shared" ref="B22:G22" si="0">SUM(B20:B21)</f>
        <v>0</v>
      </c>
      <c r="C22" s="404" t="e">
        <f t="shared" si="0"/>
        <v>#DIV/0!</v>
      </c>
      <c r="D22" s="405">
        <f t="shared" si="0"/>
        <v>0</v>
      </c>
      <c r="E22" s="403">
        <f t="shared" si="0"/>
        <v>0</v>
      </c>
      <c r="F22" s="404" t="e">
        <f t="shared" si="0"/>
        <v>#DIV/0!</v>
      </c>
      <c r="G22" s="406">
        <f t="shared" si="0"/>
        <v>0</v>
      </c>
      <c r="H22" s="432">
        <f>B22-D22-资产负债表!$C$12</f>
        <v>0</v>
      </c>
      <c r="I22" s="408">
        <f>E22-G22-资产负债表!$D$12</f>
        <v>0</v>
      </c>
    </row>
    <row r="23" spans="1:10" ht="15.75" outlineLevel="1" thickTop="1" thickBot="1">
      <c r="A23" s="409"/>
      <c r="B23" s="410"/>
      <c r="C23" s="411"/>
      <c r="D23" s="412"/>
      <c r="E23" s="410"/>
      <c r="F23" s="411"/>
      <c r="G23" s="413"/>
      <c r="H23" s="383"/>
      <c r="I23" s="415"/>
    </row>
    <row r="24" spans="1:10" ht="15" outlineLevel="1" thickTop="1">
      <c r="A24" s="384" t="s">
        <v>604</v>
      </c>
      <c r="B24" s="416" t="s">
        <v>598</v>
      </c>
      <c r="C24" s="385" t="s">
        <v>993</v>
      </c>
      <c r="D24" s="417"/>
      <c r="E24" s="383"/>
      <c r="F24" s="414">
        <f>D22-G22</f>
        <v>0</v>
      </c>
      <c r="G24" s="383">
        <f>D22-G22</f>
        <v>0</v>
      </c>
      <c r="H24" s="383"/>
    </row>
    <row r="25" spans="1:10" ht="15.75" outlineLevel="1">
      <c r="A25" s="418"/>
      <c r="B25" s="419"/>
      <c r="C25" s="420" t="e">
        <f>B25/$B$22</f>
        <v>#DIV/0!</v>
      </c>
      <c r="E25" s="383"/>
      <c r="F25" s="414"/>
      <c r="H25" s="383"/>
    </row>
    <row r="26" spans="1:10" ht="15.75" outlineLevel="1">
      <c r="A26" s="418"/>
      <c r="B26" s="419"/>
      <c r="C26" s="420" t="e">
        <f>B26/$B$22</f>
        <v>#DIV/0!</v>
      </c>
      <c r="D26" s="417"/>
      <c r="E26" s="383"/>
      <c r="F26" s="414"/>
    </row>
    <row r="27" spans="1:10" ht="15.75" outlineLevel="1">
      <c r="A27" s="418"/>
      <c r="B27" s="419"/>
      <c r="C27" s="420" t="e">
        <f t="shared" ref="C27" si="1">B27/$B$22</f>
        <v>#DIV/0!</v>
      </c>
      <c r="D27" s="417"/>
      <c r="E27" s="383"/>
      <c r="F27" s="414"/>
      <c r="H27" s="414"/>
      <c r="I27" s="414"/>
      <c r="J27" s="414"/>
    </row>
    <row r="28" spans="1:10" ht="15.75" outlineLevel="1">
      <c r="A28" s="418"/>
      <c r="B28" s="419"/>
      <c r="C28" s="420" t="e">
        <f>B28/$B$22</f>
        <v>#DIV/0!</v>
      </c>
      <c r="D28" s="417"/>
      <c r="E28" s="415"/>
      <c r="F28" s="414"/>
    </row>
    <row r="29" spans="1:10" ht="15.75" outlineLevel="1">
      <c r="A29" s="418"/>
      <c r="B29" s="419"/>
      <c r="C29" s="420" t="e">
        <f>B29/$B$22</f>
        <v>#DIV/0!</v>
      </c>
      <c r="D29" s="417"/>
      <c r="F29" s="414"/>
      <c r="H29" s="415"/>
    </row>
    <row r="30" spans="1:10" ht="16.5" outlineLevel="1" thickBot="1">
      <c r="A30" s="421" t="s">
        <v>605</v>
      </c>
      <c r="B30" s="422">
        <f>SUM(B25:B29)</f>
        <v>0</v>
      </c>
      <c r="C30" s="423" t="e">
        <f>SUM(C25:C29)</f>
        <v>#DIV/0!</v>
      </c>
    </row>
    <row r="31" spans="1:10" ht="15" outlineLevel="1" thickTop="1">
      <c r="A31" s="424"/>
      <c r="B31" s="424"/>
      <c r="C31" s="424"/>
      <c r="D31" s="424"/>
      <c r="E31" s="425"/>
      <c r="F31" s="424"/>
      <c r="G31" s="426"/>
    </row>
    <row r="32" spans="1:10" outlineLevel="1">
      <c r="A32" s="394"/>
      <c r="D32" s="415"/>
      <c r="E32" s="415"/>
      <c r="H32" s="427"/>
    </row>
    <row r="33" spans="1:8" ht="15" thickBot="1">
      <c r="A33" s="381" t="s">
        <v>606</v>
      </c>
      <c r="F33" s="415"/>
    </row>
    <row r="34" spans="1:8" ht="15" outlineLevel="1" thickTop="1">
      <c r="A34" s="740" t="s">
        <v>607</v>
      </c>
      <c r="B34" s="742" t="s">
        <v>589</v>
      </c>
      <c r="C34" s="743"/>
      <c r="D34" s="742" t="s">
        <v>590</v>
      </c>
      <c r="E34" s="744"/>
      <c r="F34" s="383"/>
    </row>
    <row r="35" spans="1:8" outlineLevel="1">
      <c r="A35" s="741"/>
      <c r="B35" s="428" t="s">
        <v>600</v>
      </c>
      <c r="C35" s="428" t="s">
        <v>601</v>
      </c>
      <c r="D35" s="428" t="s">
        <v>600</v>
      </c>
      <c r="E35" s="429" t="s">
        <v>601</v>
      </c>
      <c r="F35" s="383"/>
    </row>
    <row r="36" spans="1:8" ht="15.75" outlineLevel="1">
      <c r="A36" s="430" t="s">
        <v>602</v>
      </c>
      <c r="B36" s="387"/>
      <c r="C36" s="387" t="e">
        <f>B36/$B$38*100</f>
        <v>#DIV/0!</v>
      </c>
      <c r="D36" s="387"/>
      <c r="E36" s="388" t="e">
        <f>D36/$D$38*100</f>
        <v>#DIV/0!</v>
      </c>
      <c r="F36" s="383"/>
    </row>
    <row r="37" spans="1:8" ht="15.75" outlineLevel="1">
      <c r="A37" s="430" t="s">
        <v>728</v>
      </c>
      <c r="B37" s="387"/>
      <c r="C37" s="387" t="e">
        <f>B37/$B$38*100</f>
        <v>#DIV/0!</v>
      </c>
      <c r="D37" s="387"/>
      <c r="E37" s="388" t="e">
        <f>D37/$D$38*100</f>
        <v>#DIV/0!</v>
      </c>
      <c r="F37" s="383"/>
    </row>
    <row r="38" spans="1:8" ht="16.5" outlineLevel="1" thickBot="1">
      <c r="A38" s="431" t="s">
        <v>608</v>
      </c>
      <c r="B38" s="391">
        <f>SUM(B36:B37)</f>
        <v>0</v>
      </c>
      <c r="C38" s="391" t="e">
        <f>SUM(C36:C37)</f>
        <v>#DIV/0!</v>
      </c>
      <c r="D38" s="391">
        <f>SUM(D36:D37)</f>
        <v>0</v>
      </c>
      <c r="E38" s="392" t="e">
        <f>SUM(E36:E37)</f>
        <v>#DIV/0!</v>
      </c>
      <c r="F38" s="432">
        <f>B38-资产负债表!$C$14</f>
        <v>-308778.19</v>
      </c>
      <c r="G38" s="432">
        <f>D38-资产负债表!$D$14</f>
        <v>-298832.8</v>
      </c>
    </row>
    <row r="39" spans="1:8" ht="15" outlineLevel="1" thickTop="1">
      <c r="A39" s="433"/>
      <c r="B39" s="417"/>
      <c r="C39" s="417"/>
      <c r="D39" s="417"/>
      <c r="E39" s="417"/>
      <c r="F39" s="383"/>
      <c r="H39" s="415"/>
    </row>
    <row r="40" spans="1:8" ht="15" outlineLevel="1" thickBot="1">
      <c r="A40" s="434" t="s">
        <v>729</v>
      </c>
      <c r="B40" s="417"/>
      <c r="C40" s="417"/>
      <c r="D40" s="417"/>
      <c r="E40" s="417"/>
      <c r="F40" s="383"/>
      <c r="H40" s="415"/>
    </row>
    <row r="41" spans="1:8" ht="15" outlineLevel="1" thickTop="1">
      <c r="A41" s="384" t="s">
        <v>604</v>
      </c>
      <c r="B41" s="416" t="s">
        <v>598</v>
      </c>
      <c r="C41" s="385" t="s">
        <v>993</v>
      </c>
      <c r="D41" s="417"/>
      <c r="F41" s="414"/>
    </row>
    <row r="42" spans="1:8" ht="15.75" outlineLevel="1">
      <c r="A42" s="418"/>
      <c r="B42" s="419"/>
      <c r="C42" s="420" t="e">
        <f>B42/$B$38</f>
        <v>#DIV/0!</v>
      </c>
      <c r="D42" s="417"/>
      <c r="F42" s="414"/>
    </row>
    <row r="43" spans="1:8" ht="15.75" outlineLevel="1">
      <c r="A43" s="418"/>
      <c r="B43" s="419"/>
      <c r="C43" s="420" t="e">
        <f t="shared" ref="C43:C46" si="2">B43/$B$38</f>
        <v>#DIV/0!</v>
      </c>
      <c r="D43" s="417"/>
      <c r="F43" s="414"/>
    </row>
    <row r="44" spans="1:8" ht="15.75" outlineLevel="1">
      <c r="A44" s="418"/>
      <c r="B44" s="419"/>
      <c r="C44" s="420" t="e">
        <f t="shared" si="2"/>
        <v>#DIV/0!</v>
      </c>
      <c r="D44" s="417"/>
      <c r="F44" s="414"/>
    </row>
    <row r="45" spans="1:8" ht="15.75" outlineLevel="1">
      <c r="A45" s="418"/>
      <c r="B45" s="419"/>
      <c r="C45" s="420" t="e">
        <f t="shared" si="2"/>
        <v>#DIV/0!</v>
      </c>
      <c r="D45" s="417"/>
      <c r="F45" s="414"/>
    </row>
    <row r="46" spans="1:8" ht="15.75" outlineLevel="1">
      <c r="A46" s="418"/>
      <c r="B46" s="419"/>
      <c r="C46" s="420" t="e">
        <f t="shared" si="2"/>
        <v>#DIV/0!</v>
      </c>
    </row>
    <row r="47" spans="1:8" ht="16.5" outlineLevel="1" thickBot="1">
      <c r="A47" s="421" t="s">
        <v>608</v>
      </c>
      <c r="B47" s="422">
        <f>SUM(B42:B46)</f>
        <v>0</v>
      </c>
      <c r="C47" s="423" t="e">
        <f>SUM(C42:C46)</f>
        <v>#DIV/0!</v>
      </c>
    </row>
    <row r="48" spans="1:8" ht="15" outlineLevel="1" thickTop="1">
      <c r="A48" s="381"/>
    </row>
    <row r="49" spans="1:10">
      <c r="A49" s="435" t="s">
        <v>609</v>
      </c>
    </row>
    <row r="50" spans="1:10" ht="15" outlineLevel="1" thickBot="1">
      <c r="A50" s="381"/>
    </row>
    <row r="51" spans="1:10" ht="15" customHeight="1" outlineLevel="1" thickTop="1">
      <c r="A51" s="743" t="s">
        <v>597</v>
      </c>
      <c r="B51" s="754" t="s">
        <v>589</v>
      </c>
      <c r="C51" s="754"/>
      <c r="D51" s="754"/>
      <c r="E51" s="754" t="s">
        <v>590</v>
      </c>
      <c r="F51" s="754"/>
      <c r="G51" s="742"/>
    </row>
    <row r="52" spans="1:10" outlineLevel="1">
      <c r="A52" s="753"/>
      <c r="B52" s="755" t="s">
        <v>598</v>
      </c>
      <c r="C52" s="755"/>
      <c r="D52" s="756" t="s">
        <v>599</v>
      </c>
      <c r="E52" s="755" t="s">
        <v>598</v>
      </c>
      <c r="F52" s="755"/>
      <c r="G52" s="758" t="s">
        <v>599</v>
      </c>
    </row>
    <row r="53" spans="1:10" outlineLevel="1">
      <c r="A53" s="753"/>
      <c r="B53" s="395" t="s">
        <v>600</v>
      </c>
      <c r="C53" s="396" t="s">
        <v>601</v>
      </c>
      <c r="D53" s="757"/>
      <c r="E53" s="395" t="s">
        <v>600</v>
      </c>
      <c r="F53" s="396" t="s">
        <v>601</v>
      </c>
      <c r="G53" s="759"/>
      <c r="H53" s="383"/>
    </row>
    <row r="54" spans="1:10" ht="15.75" outlineLevel="1">
      <c r="A54" s="430" t="s">
        <v>602</v>
      </c>
      <c r="B54" s="398"/>
      <c r="C54" s="399" t="e">
        <f>B54/$B$56*100</f>
        <v>#DIV/0!</v>
      </c>
      <c r="D54" s="400"/>
      <c r="E54" s="398"/>
      <c r="F54" s="399" t="e">
        <f>E54/$E$56*100</f>
        <v>#DIV/0!</v>
      </c>
      <c r="G54" s="401"/>
      <c r="H54" s="383"/>
    </row>
    <row r="55" spans="1:10" ht="15.75" outlineLevel="1">
      <c r="A55" s="430" t="s">
        <v>728</v>
      </c>
      <c r="B55" s="398"/>
      <c r="C55" s="399" t="e">
        <f>B55/$B$56*100</f>
        <v>#DIV/0!</v>
      </c>
      <c r="D55" s="400"/>
      <c r="E55" s="398"/>
      <c r="F55" s="399" t="e">
        <f>E55/$E$56*100</f>
        <v>#DIV/0!</v>
      </c>
      <c r="G55" s="401"/>
      <c r="H55" s="383"/>
      <c r="J55" s="415"/>
    </row>
    <row r="56" spans="1:10" ht="16.5" outlineLevel="1" thickBot="1">
      <c r="A56" s="402" t="s">
        <v>603</v>
      </c>
      <c r="B56" s="403">
        <f t="shared" ref="B56:G56" si="3">SUM(B54:B55)</f>
        <v>0</v>
      </c>
      <c r="C56" s="404" t="e">
        <f t="shared" si="3"/>
        <v>#DIV/0!</v>
      </c>
      <c r="D56" s="405">
        <f t="shared" si="3"/>
        <v>0</v>
      </c>
      <c r="E56" s="403">
        <f t="shared" si="3"/>
        <v>0</v>
      </c>
      <c r="F56" s="404" t="e">
        <f t="shared" si="3"/>
        <v>#DIV/0!</v>
      </c>
      <c r="G56" s="406">
        <f t="shared" si="3"/>
        <v>0</v>
      </c>
      <c r="H56" s="432">
        <f>B56-D56-资产负债表!$C$18</f>
        <v>-265627.88</v>
      </c>
      <c r="I56" s="408">
        <f>E56-G56-资产负债表!$D$18</f>
        <v>-416750.74</v>
      </c>
    </row>
    <row r="57" spans="1:10" ht="15.75" outlineLevel="1" thickTop="1" thickBot="1">
      <c r="A57" s="409"/>
      <c r="B57" s="417"/>
      <c r="C57" s="436"/>
      <c r="D57" s="437"/>
      <c r="E57" s="417"/>
      <c r="F57" s="436"/>
      <c r="G57" s="438"/>
      <c r="H57" s="383"/>
      <c r="I57" s="415"/>
    </row>
    <row r="58" spans="1:10" ht="15" outlineLevel="1" thickTop="1">
      <c r="A58" s="384" t="s">
        <v>604</v>
      </c>
      <c r="B58" s="416" t="s">
        <v>598</v>
      </c>
      <c r="C58" s="385" t="s">
        <v>993</v>
      </c>
      <c r="D58" s="417"/>
      <c r="F58" s="414"/>
    </row>
    <row r="59" spans="1:10" ht="15.75" outlineLevel="1">
      <c r="A59" s="418"/>
      <c r="B59" s="419"/>
      <c r="C59" s="487" t="e">
        <f>B59/$B$56*100</f>
        <v>#DIV/0!</v>
      </c>
      <c r="D59" s="417"/>
      <c r="E59" s="439"/>
      <c r="F59" s="414"/>
    </row>
    <row r="60" spans="1:10" ht="15.75" outlineLevel="1">
      <c r="A60" s="418"/>
      <c r="B60" s="419"/>
      <c r="C60" s="487" t="e">
        <f t="shared" ref="C60:C63" si="4">B60/$B$56*100</f>
        <v>#DIV/0!</v>
      </c>
      <c r="D60" s="417"/>
      <c r="F60" s="414"/>
    </row>
    <row r="61" spans="1:10" ht="15.75" outlineLevel="1">
      <c r="A61" s="418"/>
      <c r="B61" s="419"/>
      <c r="C61" s="487" t="e">
        <f t="shared" si="4"/>
        <v>#DIV/0!</v>
      </c>
      <c r="D61" s="417"/>
      <c r="F61" s="414"/>
    </row>
    <row r="62" spans="1:10" ht="15.75" outlineLevel="1">
      <c r="A62" s="418"/>
      <c r="B62" s="419"/>
      <c r="C62" s="487" t="e">
        <f t="shared" si="4"/>
        <v>#DIV/0!</v>
      </c>
      <c r="D62" s="417"/>
      <c r="E62" s="439"/>
      <c r="F62" s="414"/>
    </row>
    <row r="63" spans="1:10" ht="15.75" outlineLevel="1">
      <c r="A63" s="418"/>
      <c r="B63" s="419"/>
      <c r="C63" s="487" t="e">
        <f t="shared" si="4"/>
        <v>#DIV/0!</v>
      </c>
      <c r="D63" s="417"/>
      <c r="E63" s="414"/>
      <c r="F63" s="414"/>
    </row>
    <row r="64" spans="1:10" ht="16.5" outlineLevel="1" thickBot="1">
      <c r="A64" s="421" t="s">
        <v>610</v>
      </c>
      <c r="B64" s="422">
        <f>SUM(B59:B63)</f>
        <v>0</v>
      </c>
      <c r="C64" s="488" t="e">
        <f>SUM(C59:C63)</f>
        <v>#DIV/0!</v>
      </c>
    </row>
    <row r="65" spans="1:9" ht="15" outlineLevel="1" thickTop="1">
      <c r="A65" s="409"/>
      <c r="B65" s="417"/>
      <c r="C65" s="436"/>
      <c r="D65" s="437"/>
      <c r="E65" s="417"/>
      <c r="F65" s="436"/>
      <c r="G65" s="438"/>
      <c r="H65" s="414"/>
      <c r="I65" s="415"/>
    </row>
    <row r="66" spans="1:9" outlineLevel="1">
      <c r="A66" s="409"/>
      <c r="B66" s="417"/>
      <c r="C66" s="436"/>
      <c r="D66" s="437"/>
      <c r="E66" s="417"/>
      <c r="F66" s="436"/>
      <c r="G66" s="438"/>
      <c r="H66" s="414"/>
      <c r="I66" s="415"/>
    </row>
    <row r="67" spans="1:9" outlineLevel="1">
      <c r="A67" s="424"/>
      <c r="B67" s="424"/>
      <c r="C67" s="424"/>
      <c r="D67" s="424"/>
      <c r="E67" s="424"/>
      <c r="F67" s="424"/>
      <c r="G67" s="426"/>
    </row>
    <row r="68" spans="1:9" ht="15" thickBot="1">
      <c r="A68" s="489" t="s">
        <v>611</v>
      </c>
      <c r="B68" s="424"/>
      <c r="C68" s="424"/>
      <c r="D68" s="424"/>
      <c r="E68" s="424"/>
      <c r="F68" s="424"/>
      <c r="G68" s="426"/>
    </row>
    <row r="69" spans="1:9" ht="15" outlineLevel="1" thickTop="1">
      <c r="A69" s="745" t="s">
        <v>612</v>
      </c>
      <c r="B69" s="742" t="s">
        <v>589</v>
      </c>
      <c r="C69" s="744"/>
      <c r="D69" s="743"/>
      <c r="E69" s="747" t="s">
        <v>590</v>
      </c>
      <c r="F69" s="748"/>
      <c r="G69" s="748"/>
    </row>
    <row r="70" spans="1:9" outlineLevel="1">
      <c r="A70" s="746"/>
      <c r="B70" s="440" t="s">
        <v>598</v>
      </c>
      <c r="C70" s="428" t="s">
        <v>613</v>
      </c>
      <c r="D70" s="440" t="s">
        <v>614</v>
      </c>
      <c r="E70" s="428" t="s">
        <v>598</v>
      </c>
      <c r="F70" s="428" t="s">
        <v>613</v>
      </c>
      <c r="G70" s="441" t="s">
        <v>614</v>
      </c>
    </row>
    <row r="71" spans="1:9" ht="15.75" outlineLevel="1">
      <c r="A71" s="386" t="s">
        <v>615</v>
      </c>
      <c r="B71" s="387"/>
      <c r="C71" s="387"/>
      <c r="D71" s="387">
        <f>B71-C71</f>
        <v>0</v>
      </c>
      <c r="E71" s="442"/>
      <c r="F71" s="442"/>
      <c r="G71" s="443">
        <f>E71-F71</f>
        <v>0</v>
      </c>
    </row>
    <row r="72" spans="1:9" ht="15.75" outlineLevel="1">
      <c r="A72" s="386" t="s">
        <v>1004</v>
      </c>
      <c r="B72" s="387"/>
      <c r="C72" s="387"/>
      <c r="D72" s="387">
        <f>B72-C72</f>
        <v>0</v>
      </c>
      <c r="E72" s="442"/>
      <c r="F72" s="442"/>
      <c r="G72" s="443">
        <f>E72-F72</f>
        <v>0</v>
      </c>
    </row>
    <row r="73" spans="1:9" ht="16.5" outlineLevel="1" thickBot="1">
      <c r="A73" s="390" t="s">
        <v>616</v>
      </c>
      <c r="B73" s="391">
        <f>SUM(B71:B72)</f>
        <v>0</v>
      </c>
      <c r="C73" s="391">
        <f t="shared" ref="C73:G73" si="5">SUM(C71:C72)</f>
        <v>0</v>
      </c>
      <c r="D73" s="391">
        <f t="shared" si="5"/>
        <v>0</v>
      </c>
      <c r="E73" s="444">
        <f t="shared" si="5"/>
        <v>0</v>
      </c>
      <c r="F73" s="444">
        <f t="shared" si="5"/>
        <v>0</v>
      </c>
      <c r="G73" s="445">
        <f t="shared" si="5"/>
        <v>0</v>
      </c>
      <c r="H73" s="408">
        <f>D73-资产负债表!$C$20</f>
        <v>-2017176.42</v>
      </c>
      <c r="I73" s="408">
        <f>G73-资产负债表!$D$20</f>
        <v>-1385660.29</v>
      </c>
    </row>
    <row r="74" spans="1:9" ht="15" outlineLevel="1" thickTop="1">
      <c r="A74" s="409"/>
      <c r="B74" s="417"/>
      <c r="C74" s="417"/>
      <c r="D74" s="417"/>
      <c r="E74" s="446"/>
      <c r="F74" s="446"/>
      <c r="G74" s="447"/>
      <c r="H74" s="415"/>
      <c r="I74" s="415"/>
    </row>
    <row r="75" spans="1:9" ht="15" thickBot="1">
      <c r="A75" s="435" t="s">
        <v>617</v>
      </c>
      <c r="B75" s="417"/>
      <c r="C75" s="417"/>
      <c r="D75" s="417"/>
      <c r="E75" s="446"/>
      <c r="F75" s="446"/>
      <c r="G75" s="447"/>
      <c r="H75" s="415"/>
      <c r="I75" s="415"/>
    </row>
    <row r="76" spans="1:9" ht="15" outlineLevel="1" thickTop="1">
      <c r="A76" s="384" t="s">
        <v>588</v>
      </c>
      <c r="B76" s="384" t="s">
        <v>589</v>
      </c>
      <c r="C76" s="385" t="s">
        <v>590</v>
      </c>
      <c r="D76" s="417"/>
      <c r="E76" s="446"/>
      <c r="F76" s="446"/>
      <c r="G76" s="447"/>
      <c r="H76" s="415"/>
      <c r="I76" s="415"/>
    </row>
    <row r="77" spans="1:9" ht="15.75" outlineLevel="1">
      <c r="A77" s="386" t="s">
        <v>618</v>
      </c>
      <c r="B77" s="387"/>
      <c r="C77" s="388"/>
      <c r="D77" s="417"/>
      <c r="E77" s="446"/>
      <c r="F77" s="446"/>
      <c r="G77" s="447"/>
      <c r="H77" s="415"/>
      <c r="I77" s="415"/>
    </row>
    <row r="78" spans="1:9" ht="16.5" outlineLevel="1" thickBot="1">
      <c r="A78" s="390" t="s">
        <v>593</v>
      </c>
      <c r="B78" s="391">
        <f>SUM(B77:B77)</f>
        <v>0</v>
      </c>
      <c r="C78" s="392">
        <f>SUM(C77:C77)</f>
        <v>0</v>
      </c>
      <c r="D78" s="448">
        <f>B78-资产负债表!C24</f>
        <v>0</v>
      </c>
      <c r="E78" s="449">
        <f>C78-资产负债表!D24</f>
        <v>0</v>
      </c>
      <c r="F78" s="446"/>
      <c r="G78" s="447"/>
      <c r="H78" s="415"/>
      <c r="I78" s="415"/>
    </row>
    <row r="79" spans="1:9" ht="15" outlineLevel="1" thickTop="1">
      <c r="A79" s="409"/>
      <c r="B79" s="417"/>
      <c r="C79" s="417"/>
      <c r="D79" s="417"/>
      <c r="E79" s="446"/>
      <c r="F79" s="446"/>
      <c r="G79" s="447"/>
      <c r="H79" s="415"/>
      <c r="I79" s="415"/>
    </row>
    <row r="80" spans="1:9" outlineLevel="1">
      <c r="A80" s="409"/>
      <c r="B80" s="417"/>
      <c r="C80" s="417"/>
      <c r="D80" s="417"/>
      <c r="E80" s="446"/>
      <c r="F80" s="446"/>
      <c r="G80" s="447"/>
      <c r="H80" s="415"/>
      <c r="I80" s="415"/>
    </row>
    <row r="81" spans="1:9" outlineLevel="1">
      <c r="A81" s="435" t="s">
        <v>734</v>
      </c>
      <c r="B81" s="417"/>
      <c r="C81" s="417"/>
      <c r="D81" s="417"/>
      <c r="E81" s="446"/>
      <c r="F81" s="446"/>
      <c r="G81" s="447"/>
      <c r="H81" s="415"/>
      <c r="I81" s="415"/>
    </row>
    <row r="82" spans="1:9" outlineLevel="1">
      <c r="A82" s="409"/>
      <c r="B82" s="417"/>
      <c r="C82" s="417"/>
      <c r="D82" s="417"/>
      <c r="E82" s="446"/>
      <c r="F82" s="446"/>
      <c r="G82" s="447"/>
      <c r="H82" s="415"/>
      <c r="I82" s="415"/>
    </row>
    <row r="83" spans="1:9" ht="15.75" outlineLevel="1" thickBot="1">
      <c r="A83" s="524" t="s">
        <v>735</v>
      </c>
      <c r="B83"/>
      <c r="C83"/>
      <c r="D83"/>
      <c r="E83"/>
      <c r="F83"/>
      <c r="G83"/>
      <c r="H83"/>
      <c r="I83"/>
    </row>
    <row r="84" spans="1:9" ht="15" outlineLevel="1" thickTop="1">
      <c r="A84" s="760" t="s">
        <v>631</v>
      </c>
      <c r="B84" s="762" t="s">
        <v>589</v>
      </c>
      <c r="C84" s="763"/>
      <c r="D84" s="763"/>
      <c r="E84" s="762" t="s">
        <v>590</v>
      </c>
      <c r="F84" s="763"/>
      <c r="G84" s="763"/>
      <c r="I84" s="525"/>
    </row>
    <row r="85" spans="1:9" outlineLevel="1">
      <c r="A85" s="761"/>
      <c r="B85" s="526" t="s">
        <v>598</v>
      </c>
      <c r="C85" s="526" t="s">
        <v>736</v>
      </c>
      <c r="D85" s="526" t="s">
        <v>614</v>
      </c>
      <c r="E85" s="527" t="s">
        <v>598</v>
      </c>
      <c r="F85" s="526" t="s">
        <v>736</v>
      </c>
      <c r="G85" s="528" t="s">
        <v>614</v>
      </c>
      <c r="I85" s="529"/>
    </row>
    <row r="86" spans="1:9" outlineLevel="1">
      <c r="A86" s="530"/>
      <c r="B86" s="532"/>
      <c r="C86" s="531"/>
      <c r="D86" s="532">
        <f>B86-C86</f>
        <v>0</v>
      </c>
      <c r="E86" s="533"/>
      <c r="F86" s="532"/>
      <c r="G86" s="534">
        <f>E86-F86</f>
        <v>0</v>
      </c>
      <c r="I86" s="529"/>
    </row>
    <row r="87" spans="1:9" outlineLevel="1">
      <c r="A87" s="530" t="s">
        <v>737</v>
      </c>
      <c r="B87" s="532"/>
      <c r="C87" s="531"/>
      <c r="D87" s="532">
        <f>B87-C87</f>
        <v>0</v>
      </c>
      <c r="E87" s="533"/>
      <c r="F87" s="532"/>
      <c r="G87" s="534">
        <f>E87-F87</f>
        <v>0</v>
      </c>
      <c r="I87" s="529"/>
    </row>
    <row r="88" spans="1:9" ht="15" outlineLevel="1" thickBot="1">
      <c r="A88" s="535" t="s">
        <v>608</v>
      </c>
      <c r="B88" s="537">
        <f>SUM(B86:B87)</f>
        <v>0</v>
      </c>
      <c r="C88" s="536">
        <f t="shared" ref="C88:G88" si="6">SUM(C86:C87)</f>
        <v>0</v>
      </c>
      <c r="D88" s="537">
        <f t="shared" si="6"/>
        <v>0</v>
      </c>
      <c r="E88" s="538">
        <f t="shared" si="6"/>
        <v>0</v>
      </c>
      <c r="F88" s="537">
        <f t="shared" si="6"/>
        <v>0</v>
      </c>
      <c r="G88" s="539">
        <f t="shared" si="6"/>
        <v>0</v>
      </c>
      <c r="H88" s="408">
        <f>D88-资产负债表!C31</f>
        <v>0</v>
      </c>
      <c r="I88" s="540">
        <f>G88-资产负债表!D31</f>
        <v>0</v>
      </c>
    </row>
    <row r="89" spans="1:9" ht="15" outlineLevel="1" thickTop="1">
      <c r="A89" s="541"/>
      <c r="B89" s="541"/>
      <c r="C89" s="541"/>
      <c r="D89" s="541"/>
      <c r="E89" s="541"/>
      <c r="F89" s="541"/>
      <c r="G89" s="541"/>
      <c r="H89" s="541"/>
      <c r="I89" s="541"/>
    </row>
    <row r="90" spans="1:9" ht="15.75" outlineLevel="1" thickBot="1">
      <c r="A90" s="524" t="s">
        <v>1005</v>
      </c>
      <c r="B90"/>
      <c r="C90"/>
      <c r="D90"/>
      <c r="E90"/>
      <c r="F90"/>
      <c r="G90"/>
      <c r="H90"/>
      <c r="I90"/>
    </row>
    <row r="91" spans="1:9" ht="15.75" outlineLevel="1" thickTop="1">
      <c r="A91" s="542" t="s">
        <v>738</v>
      </c>
      <c r="B91" s="542" t="s">
        <v>589</v>
      </c>
      <c r="C91" s="543" t="s">
        <v>590</v>
      </c>
      <c r="D91"/>
      <c r="E91"/>
      <c r="F91"/>
      <c r="G91"/>
      <c r="H91"/>
      <c r="I91"/>
    </row>
    <row r="92" spans="1:9" ht="15" outlineLevel="1">
      <c r="A92" s="544"/>
      <c r="B92" s="546"/>
      <c r="C92" s="547"/>
      <c r="D92"/>
      <c r="E92"/>
      <c r="F92"/>
      <c r="G92"/>
      <c r="H92"/>
      <c r="I92"/>
    </row>
    <row r="93" spans="1:9" ht="15" outlineLevel="1">
      <c r="A93" s="544"/>
      <c r="B93" s="546"/>
      <c r="C93" s="547"/>
      <c r="D93"/>
      <c r="E93"/>
      <c r="F93"/>
      <c r="G93"/>
      <c r="H93"/>
      <c r="I93"/>
    </row>
    <row r="94" spans="1:9" ht="15" outlineLevel="1">
      <c r="A94" s="544"/>
      <c r="B94" s="546"/>
      <c r="C94" s="547"/>
      <c r="D94"/>
      <c r="E94"/>
      <c r="F94"/>
      <c r="G94"/>
      <c r="H94"/>
      <c r="I94"/>
    </row>
    <row r="95" spans="1:9" ht="15" outlineLevel="1">
      <c r="A95" s="544"/>
      <c r="B95" s="546"/>
      <c r="C95" s="547"/>
      <c r="D95"/>
      <c r="E95"/>
      <c r="F95"/>
      <c r="G95"/>
      <c r="H95"/>
      <c r="I95"/>
    </row>
    <row r="96" spans="1:9" ht="15" outlineLevel="1">
      <c r="A96" s="544"/>
      <c r="B96" s="546"/>
      <c r="C96" s="547"/>
      <c r="D96"/>
      <c r="E96"/>
      <c r="F96"/>
      <c r="G96"/>
      <c r="H96"/>
      <c r="I96"/>
    </row>
    <row r="97" spans="1:9" ht="15" outlineLevel="1">
      <c r="A97" s="544"/>
      <c r="B97" s="546"/>
      <c r="C97" s="547"/>
      <c r="D97"/>
      <c r="E97"/>
      <c r="F97"/>
      <c r="G97"/>
      <c r="H97"/>
      <c r="I97"/>
    </row>
    <row r="98" spans="1:9" ht="15.75" outlineLevel="1" thickBot="1">
      <c r="A98" s="545" t="s">
        <v>739</v>
      </c>
      <c r="B98" s="548">
        <f>SUM(B92:B97)</f>
        <v>0</v>
      </c>
      <c r="C98" s="549">
        <f>SUM(C92:C97)</f>
        <v>0</v>
      </c>
      <c r="D98" s="550">
        <f>B98-B87</f>
        <v>0</v>
      </c>
      <c r="E98" s="550">
        <f>C98-G87</f>
        <v>0</v>
      </c>
      <c r="F98"/>
      <c r="G98"/>
      <c r="H98"/>
      <c r="I98"/>
    </row>
    <row r="99" spans="1:9" ht="15" outlineLevel="1" thickTop="1">
      <c r="A99" s="409"/>
      <c r="B99" s="417"/>
      <c r="C99" s="417"/>
      <c r="D99" s="417"/>
      <c r="E99" s="446"/>
      <c r="F99" s="446"/>
      <c r="G99" s="447"/>
      <c r="H99" s="415"/>
      <c r="I99" s="415"/>
    </row>
    <row r="100" spans="1:9" ht="15" outlineLevel="1" thickBot="1">
      <c r="A100" s="435" t="s">
        <v>1006</v>
      </c>
      <c r="B100" s="417"/>
      <c r="C100" s="417"/>
      <c r="D100" s="417"/>
      <c r="E100" s="446"/>
      <c r="F100" s="446"/>
      <c r="G100" s="447"/>
      <c r="H100" s="415"/>
      <c r="I100" s="415"/>
    </row>
    <row r="101" spans="1:9" ht="15" outlineLevel="1" thickTop="1">
      <c r="A101" s="384" t="s">
        <v>588</v>
      </c>
      <c r="B101" s="384" t="s">
        <v>589</v>
      </c>
      <c r="C101" s="385" t="s">
        <v>590</v>
      </c>
      <c r="F101" s="446"/>
      <c r="G101" s="447"/>
      <c r="H101" s="415"/>
      <c r="I101" s="415"/>
    </row>
    <row r="102" spans="1:9" ht="15.75" outlineLevel="1">
      <c r="A102" s="386"/>
      <c r="B102" s="387"/>
      <c r="C102" s="388"/>
      <c r="D102" s="389"/>
      <c r="E102" s="389"/>
      <c r="F102" s="446"/>
      <c r="G102" s="447"/>
      <c r="H102" s="415"/>
      <c r="I102" s="415"/>
    </row>
    <row r="103" spans="1:9" ht="16.5" outlineLevel="1" thickBot="1">
      <c r="A103" s="390" t="s">
        <v>593</v>
      </c>
      <c r="B103" s="391">
        <f>SUM(B102:B102)</f>
        <v>0</v>
      </c>
      <c r="C103" s="392">
        <f>SUM(C102:C102)</f>
        <v>0</v>
      </c>
      <c r="D103" s="393">
        <f>B103-资产负债表!C32</f>
        <v>0</v>
      </c>
      <c r="E103" s="393">
        <f>C103-资产负债表!D32</f>
        <v>0</v>
      </c>
      <c r="F103" s="446"/>
      <c r="G103" s="447"/>
      <c r="H103" s="415"/>
      <c r="I103" s="415"/>
    </row>
    <row r="104" spans="1:9" ht="15" outlineLevel="1" thickTop="1">
      <c r="A104" s="409"/>
      <c r="B104" s="417"/>
      <c r="C104" s="417"/>
      <c r="D104" s="417"/>
      <c r="E104" s="446"/>
      <c r="F104" s="446"/>
      <c r="G104" s="447"/>
      <c r="H104" s="415"/>
      <c r="I104" s="415"/>
    </row>
    <row r="105" spans="1:9" outlineLevel="1">
      <c r="A105" s="409"/>
      <c r="B105" s="417"/>
      <c r="C105" s="417"/>
      <c r="D105" s="417"/>
      <c r="E105" s="446"/>
      <c r="F105" s="446"/>
      <c r="G105" s="447"/>
      <c r="H105" s="415"/>
      <c r="I105" s="415"/>
    </row>
    <row r="106" spans="1:9" outlineLevel="1">
      <c r="A106" s="409"/>
      <c r="B106" s="417"/>
      <c r="C106" s="417"/>
      <c r="D106" s="417"/>
      <c r="E106" s="446"/>
      <c r="F106" s="446"/>
      <c r="G106" s="447"/>
      <c r="H106" s="415"/>
      <c r="I106" s="415"/>
    </row>
    <row r="107" spans="1:9" outlineLevel="1">
      <c r="A107" s="409"/>
      <c r="B107" s="417"/>
      <c r="C107" s="417"/>
      <c r="D107" s="417"/>
      <c r="E107" s="446"/>
      <c r="F107" s="446"/>
      <c r="G107" s="447"/>
      <c r="H107" s="415"/>
      <c r="I107" s="415"/>
    </row>
    <row r="108" spans="1:9">
      <c r="A108" s="424"/>
      <c r="B108" s="424"/>
      <c r="C108" s="424"/>
      <c r="D108" s="424"/>
      <c r="E108" s="424"/>
      <c r="F108" s="424"/>
      <c r="G108" s="426"/>
    </row>
    <row r="109" spans="1:9" ht="15" thickBot="1">
      <c r="A109" s="381" t="s">
        <v>619</v>
      </c>
      <c r="D109" s="415"/>
    </row>
    <row r="110" spans="1:9" ht="15" outlineLevel="1" thickTop="1">
      <c r="A110" s="384" t="s">
        <v>620</v>
      </c>
      <c r="B110" s="384" t="s">
        <v>590</v>
      </c>
      <c r="C110" s="384" t="s">
        <v>621</v>
      </c>
      <c r="D110" s="384" t="s">
        <v>622</v>
      </c>
      <c r="E110" s="385" t="s">
        <v>589</v>
      </c>
    </row>
    <row r="111" spans="1:9" ht="15.75" outlineLevel="1">
      <c r="A111" s="450" t="s">
        <v>623</v>
      </c>
      <c r="B111" s="387">
        <f>SUM(B112:B112)</f>
        <v>0</v>
      </c>
      <c r="C111" s="387">
        <f>SUM(C112:C112)</f>
        <v>0</v>
      </c>
      <c r="D111" s="387">
        <f>SUM(D112:D112)</f>
        <v>0</v>
      </c>
      <c r="E111" s="388">
        <f>SUM(E112:E112)</f>
        <v>0</v>
      </c>
    </row>
    <row r="112" spans="1:9" ht="15.75" outlineLevel="1">
      <c r="A112" s="450" t="s">
        <v>624</v>
      </c>
      <c r="B112" s="387"/>
      <c r="C112" s="387"/>
      <c r="D112" s="387"/>
      <c r="E112" s="388">
        <f>B112+C112-D112</f>
        <v>0</v>
      </c>
    </row>
    <row r="113" spans="1:10" ht="15.75" outlineLevel="1">
      <c r="A113" s="450" t="s">
        <v>625</v>
      </c>
      <c r="B113" s="387">
        <f>SUM(B114:B114)</f>
        <v>0</v>
      </c>
      <c r="C113" s="387">
        <f>SUM(C114:C114)</f>
        <v>0</v>
      </c>
      <c r="D113" s="387">
        <f>SUM(D114:D114)</f>
        <v>0</v>
      </c>
      <c r="E113" s="388">
        <f>SUM(E114:E114)</f>
        <v>0</v>
      </c>
    </row>
    <row r="114" spans="1:10" ht="15.75" outlineLevel="1">
      <c r="A114" s="450" t="s">
        <v>626</v>
      </c>
      <c r="B114" s="387"/>
      <c r="C114" s="387"/>
      <c r="D114" s="387"/>
      <c r="E114" s="388">
        <f>B114+C114-D114</f>
        <v>0</v>
      </c>
    </row>
    <row r="115" spans="1:10" ht="15.75" outlineLevel="1">
      <c r="A115" s="450" t="s">
        <v>627</v>
      </c>
      <c r="B115" s="387">
        <f>SUM(B116:B116)</f>
        <v>0</v>
      </c>
      <c r="C115" s="387">
        <f>SUM(C116:C116)</f>
        <v>0</v>
      </c>
      <c r="D115" s="387"/>
      <c r="E115" s="388">
        <f>SUM(E116:E116)</f>
        <v>0</v>
      </c>
      <c r="F115" s="408">
        <f>E115-资产负债表!C34</f>
        <v>0</v>
      </c>
      <c r="G115" s="432">
        <f>B115-资产负债表!D34</f>
        <v>0</v>
      </c>
    </row>
    <row r="116" spans="1:10" ht="16.5" outlineLevel="1" thickBot="1">
      <c r="A116" s="453" t="s">
        <v>626</v>
      </c>
      <c r="B116" s="391">
        <f>B112-B114</f>
        <v>0</v>
      </c>
      <c r="C116" s="391"/>
      <c r="D116" s="391"/>
      <c r="E116" s="392">
        <f>E112-E114</f>
        <v>0</v>
      </c>
    </row>
    <row r="117" spans="1:10" ht="15" outlineLevel="1" thickTop="1">
      <c r="A117" s="394"/>
      <c r="G117" s="456"/>
    </row>
    <row r="118" spans="1:10">
      <c r="A118" s="381"/>
      <c r="G118" s="456"/>
      <c r="J118" s="457"/>
    </row>
    <row r="119" spans="1:10" ht="15" outlineLevel="1" thickBot="1">
      <c r="A119" s="435" t="s">
        <v>740</v>
      </c>
      <c r="B119" s="409"/>
      <c r="C119" s="409"/>
      <c r="D119" s="409"/>
      <c r="E119" s="409"/>
      <c r="G119" s="552"/>
      <c r="H119" s="458"/>
    </row>
    <row r="120" spans="1:10" ht="15" outlineLevel="1" thickTop="1">
      <c r="A120" s="384" t="s">
        <v>620</v>
      </c>
      <c r="B120" s="384" t="s">
        <v>590</v>
      </c>
      <c r="C120" s="384" t="s">
        <v>621</v>
      </c>
      <c r="D120" s="384" t="s">
        <v>622</v>
      </c>
      <c r="E120" s="385" t="s">
        <v>589</v>
      </c>
      <c r="G120" s="458"/>
      <c r="H120" s="459"/>
      <c r="I120" s="415"/>
    </row>
    <row r="121" spans="1:10" ht="15.75" outlineLevel="1">
      <c r="A121" s="450" t="s">
        <v>623</v>
      </c>
      <c r="B121" s="387">
        <f>SUM(B122:B125)</f>
        <v>0</v>
      </c>
      <c r="C121" s="387">
        <f>SUM(C122:C125)</f>
        <v>0</v>
      </c>
      <c r="D121" s="387">
        <f>SUM(D122:D125)</f>
        <v>0</v>
      </c>
      <c r="E121" s="388">
        <f>SUM(E122:E125)</f>
        <v>0</v>
      </c>
      <c r="F121" s="415"/>
      <c r="G121" s="459"/>
      <c r="H121" s="460"/>
      <c r="I121" s="415"/>
    </row>
    <row r="122" spans="1:10" ht="15.75" outlineLevel="1">
      <c r="A122" s="450" t="s">
        <v>628</v>
      </c>
      <c r="B122" s="387"/>
      <c r="C122" s="387"/>
      <c r="D122" s="387"/>
      <c r="E122" s="388">
        <f t="shared" ref="E122:E125" si="7">B122+C122-D122</f>
        <v>0</v>
      </c>
      <c r="H122" s="460"/>
      <c r="I122" s="415"/>
    </row>
    <row r="123" spans="1:10" ht="15.75" outlineLevel="1">
      <c r="A123" s="450" t="s">
        <v>975</v>
      </c>
      <c r="B123" s="387"/>
      <c r="C123" s="387"/>
      <c r="D123" s="387"/>
      <c r="E123" s="388">
        <f t="shared" si="7"/>
        <v>0</v>
      </c>
      <c r="H123" s="460"/>
      <c r="I123" s="415"/>
    </row>
    <row r="124" spans="1:10" ht="15.75" outlineLevel="1">
      <c r="A124" s="450" t="s">
        <v>629</v>
      </c>
      <c r="B124" s="387"/>
      <c r="C124" s="387"/>
      <c r="D124" s="387"/>
      <c r="E124" s="388">
        <f t="shared" si="7"/>
        <v>0</v>
      </c>
      <c r="H124" s="460"/>
      <c r="I124" s="415"/>
    </row>
    <row r="125" spans="1:10" ht="15.75" outlineLevel="1">
      <c r="A125" s="450" t="s">
        <v>976</v>
      </c>
      <c r="B125" s="387"/>
      <c r="C125" s="387"/>
      <c r="D125" s="387"/>
      <c r="E125" s="388">
        <f t="shared" si="7"/>
        <v>0</v>
      </c>
      <c r="H125" s="460"/>
      <c r="I125" s="415"/>
    </row>
    <row r="126" spans="1:10" ht="15.75" outlineLevel="1">
      <c r="A126" s="450" t="s">
        <v>625</v>
      </c>
      <c r="B126" s="387">
        <f>SUM(B127:B130)</f>
        <v>0</v>
      </c>
      <c r="C126" s="387">
        <f>SUM(C127:C130)</f>
        <v>0</v>
      </c>
      <c r="D126" s="387">
        <f>SUM(D127:D130)</f>
        <v>0</v>
      </c>
      <c r="E126" s="388">
        <f>SUM(E127:E130)</f>
        <v>0</v>
      </c>
      <c r="H126" s="460"/>
      <c r="I126" s="415"/>
    </row>
    <row r="127" spans="1:10" ht="15.75" outlineLevel="1">
      <c r="A127" s="450" t="s">
        <v>628</v>
      </c>
      <c r="B127" s="387"/>
      <c r="C127" s="387"/>
      <c r="D127" s="387"/>
      <c r="E127" s="388">
        <f t="shared" ref="E127:E130" si="8">B127+C127-D127</f>
        <v>0</v>
      </c>
      <c r="H127" s="460"/>
      <c r="I127" s="415"/>
    </row>
    <row r="128" spans="1:10" ht="15.75" outlineLevel="1">
      <c r="A128" s="450" t="s">
        <v>975</v>
      </c>
      <c r="B128" s="387"/>
      <c r="C128" s="387"/>
      <c r="D128" s="387"/>
      <c r="E128" s="388">
        <f t="shared" si="8"/>
        <v>0</v>
      </c>
      <c r="H128" s="460"/>
      <c r="I128" s="415"/>
    </row>
    <row r="129" spans="1:12" ht="15.75" outlineLevel="1">
      <c r="A129" s="450" t="s">
        <v>629</v>
      </c>
      <c r="B129" s="387"/>
      <c r="C129" s="387"/>
      <c r="D129" s="387"/>
      <c r="E129" s="388">
        <f t="shared" si="8"/>
        <v>0</v>
      </c>
      <c r="G129" s="553"/>
      <c r="H129" s="460"/>
      <c r="I129" s="415"/>
    </row>
    <row r="130" spans="1:12" ht="15.75" outlineLevel="1">
      <c r="A130" s="450" t="s">
        <v>976</v>
      </c>
      <c r="B130" s="387"/>
      <c r="C130" s="387"/>
      <c r="D130" s="387"/>
      <c r="E130" s="388">
        <f t="shared" si="8"/>
        <v>0</v>
      </c>
      <c r="I130" s="415"/>
    </row>
    <row r="131" spans="1:12" ht="15.75" outlineLevel="1">
      <c r="A131" s="450" t="s">
        <v>627</v>
      </c>
      <c r="B131" s="387">
        <f>SUM(B132:B135)</f>
        <v>0</v>
      </c>
      <c r="C131" s="387">
        <f>SUM(C132:C135)</f>
        <v>0</v>
      </c>
      <c r="D131" s="387"/>
      <c r="E131" s="388">
        <f>SUM(E132:E135)</f>
        <v>0</v>
      </c>
      <c r="F131" s="408">
        <f>E131-资产负债表!C35</f>
        <v>0</v>
      </c>
      <c r="G131" s="432">
        <f>B131-资产负债表!D35</f>
        <v>0</v>
      </c>
      <c r="H131" s="461"/>
      <c r="I131" s="415"/>
    </row>
    <row r="132" spans="1:12" ht="15.75" outlineLevel="1">
      <c r="A132" s="450" t="s">
        <v>628</v>
      </c>
      <c r="B132" s="462">
        <f>B122-B127</f>
        <v>0</v>
      </c>
      <c r="C132" s="462"/>
      <c r="D132" s="462"/>
      <c r="E132" s="463">
        <f>E122-E127</f>
        <v>0</v>
      </c>
      <c r="F132" s="415"/>
      <c r="H132" s="415"/>
      <c r="I132" s="460"/>
      <c r="J132" s="439"/>
      <c r="K132" s="389"/>
      <c r="L132" s="415"/>
    </row>
    <row r="133" spans="1:12" ht="15.75" outlineLevel="1">
      <c r="A133" s="450" t="s">
        <v>975</v>
      </c>
      <c r="B133" s="462">
        <f>B123-B128</f>
        <v>0</v>
      </c>
      <c r="C133" s="462"/>
      <c r="D133" s="462"/>
      <c r="E133" s="463">
        <f>E123-E128</f>
        <v>0</v>
      </c>
      <c r="F133" s="415"/>
      <c r="H133" s="415"/>
      <c r="I133" s="439"/>
      <c r="J133" s="439"/>
      <c r="K133" s="389"/>
      <c r="L133" s="415"/>
    </row>
    <row r="134" spans="1:12" ht="15.75" outlineLevel="1">
      <c r="A134" s="450" t="s">
        <v>629</v>
      </c>
      <c r="B134" s="462">
        <f>B124-B129</f>
        <v>0</v>
      </c>
      <c r="C134" s="462"/>
      <c r="D134" s="462"/>
      <c r="E134" s="463">
        <f>E124-E129</f>
        <v>0</v>
      </c>
      <c r="F134" s="415"/>
      <c r="H134" s="415"/>
      <c r="I134" s="439"/>
      <c r="J134" s="439"/>
      <c r="K134" s="389"/>
      <c r="L134" s="415"/>
    </row>
    <row r="135" spans="1:12" ht="16.5" outlineLevel="1" thickBot="1">
      <c r="A135" s="453" t="s">
        <v>976</v>
      </c>
      <c r="B135" s="391">
        <f>B125-B130</f>
        <v>0</v>
      </c>
      <c r="C135" s="391"/>
      <c r="D135" s="391"/>
      <c r="E135" s="392">
        <f>E125-E130</f>
        <v>0</v>
      </c>
      <c r="F135" s="415"/>
      <c r="I135" s="439"/>
      <c r="J135" s="439"/>
      <c r="K135" s="389"/>
      <c r="L135" s="415"/>
    </row>
    <row r="136" spans="1:12" ht="16.5" outlineLevel="1" thickTop="1">
      <c r="A136" s="457"/>
      <c r="B136" s="551"/>
      <c r="C136" s="551"/>
      <c r="D136" s="551"/>
      <c r="E136" s="551"/>
      <c r="F136" s="415"/>
      <c r="G136" s="456"/>
      <c r="H136" s="461"/>
      <c r="I136" s="439"/>
      <c r="J136" s="439"/>
      <c r="K136" s="389"/>
      <c r="L136" s="389"/>
    </row>
    <row r="137" spans="1:12" outlineLevel="1">
      <c r="A137" s="394"/>
      <c r="E137" s="415"/>
      <c r="H137" s="459"/>
      <c r="I137" s="459"/>
    </row>
    <row r="138" spans="1:12" ht="15" thickBot="1">
      <c r="A138" s="394" t="s">
        <v>630</v>
      </c>
    </row>
    <row r="139" spans="1:12" outlineLevel="1">
      <c r="A139" s="490" t="s">
        <v>631</v>
      </c>
      <c r="B139" s="491" t="s">
        <v>590</v>
      </c>
      <c r="C139" s="491" t="s">
        <v>632</v>
      </c>
      <c r="D139" s="491" t="s">
        <v>633</v>
      </c>
      <c r="E139" s="492" t="s">
        <v>589</v>
      </c>
    </row>
    <row r="140" spans="1:12" ht="15.75" outlineLevel="1">
      <c r="A140" s="493"/>
      <c r="B140" s="494"/>
      <c r="C140" s="494"/>
      <c r="D140" s="494"/>
      <c r="E140" s="495">
        <f>B140+C140-D140</f>
        <v>0</v>
      </c>
      <c r="F140" s="389"/>
    </row>
    <row r="141" spans="1:12" ht="15.75" outlineLevel="1">
      <c r="A141" s="645"/>
      <c r="B141" s="646"/>
      <c r="C141" s="646"/>
      <c r="D141" s="646"/>
      <c r="E141" s="495">
        <f>B141+C141-D141</f>
        <v>0</v>
      </c>
      <c r="F141" s="389"/>
    </row>
    <row r="142" spans="1:12" ht="16.5" outlineLevel="1" thickBot="1">
      <c r="A142" s="496" t="s">
        <v>608</v>
      </c>
      <c r="B142" s="497">
        <f>SUM(B140:B141)</f>
        <v>0</v>
      </c>
      <c r="C142" s="497">
        <f t="shared" ref="C142:E142" si="9">SUM(C140:C141)</f>
        <v>0</v>
      </c>
      <c r="D142" s="497">
        <f t="shared" si="9"/>
        <v>0</v>
      </c>
      <c r="E142" s="498">
        <f t="shared" si="9"/>
        <v>0</v>
      </c>
      <c r="F142" s="408">
        <f>E142-资产负债表!C36</f>
        <v>0</v>
      </c>
      <c r="G142" s="432">
        <f>B142-资产负债表!D36</f>
        <v>0</v>
      </c>
    </row>
    <row r="143" spans="1:12" outlineLevel="1">
      <c r="A143" s="464"/>
      <c r="B143" s="446"/>
      <c r="C143" s="446"/>
      <c r="D143" s="446"/>
      <c r="E143" s="446"/>
      <c r="F143" s="415"/>
      <c r="G143" s="460"/>
    </row>
    <row r="144" spans="1:12">
      <c r="A144" s="394"/>
    </row>
    <row r="145" spans="1:7" ht="15" thickBot="1">
      <c r="A145" s="468" t="s">
        <v>5</v>
      </c>
    </row>
    <row r="146" spans="1:7" ht="15" thickTop="1">
      <c r="A146" s="384" t="s">
        <v>620</v>
      </c>
      <c r="B146" s="384" t="s">
        <v>590</v>
      </c>
      <c r="C146" s="384" t="s">
        <v>621</v>
      </c>
      <c r="D146" s="384" t="s">
        <v>622</v>
      </c>
      <c r="E146" s="385" t="s">
        <v>589</v>
      </c>
      <c r="F146" s="415"/>
      <c r="G146" s="460"/>
    </row>
    <row r="147" spans="1:7" ht="15.75">
      <c r="A147" s="450" t="s">
        <v>623</v>
      </c>
      <c r="B147" s="451">
        <f>SUM(B148:B148)</f>
        <v>0</v>
      </c>
      <c r="C147" s="451">
        <f>SUM(C148:C148)</f>
        <v>0</v>
      </c>
      <c r="D147" s="451">
        <f>SUM(D148:D148)</f>
        <v>0</v>
      </c>
      <c r="E147" s="452">
        <f>SUM(E148:E148)</f>
        <v>0</v>
      </c>
      <c r="F147" s="415"/>
      <c r="G147" s="460"/>
    </row>
    <row r="148" spans="1:7" ht="15.75">
      <c r="A148" s="450" t="s">
        <v>624</v>
      </c>
      <c r="B148" s="451"/>
      <c r="C148" s="451"/>
      <c r="D148" s="451"/>
      <c r="E148" s="452">
        <f>B148+C148-D148</f>
        <v>0</v>
      </c>
      <c r="F148" s="415"/>
      <c r="G148" s="460"/>
    </row>
    <row r="149" spans="1:7" ht="15.75">
      <c r="A149" s="450" t="s">
        <v>625</v>
      </c>
      <c r="B149" s="451">
        <f>SUM(B150:B150)</f>
        <v>0</v>
      </c>
      <c r="C149" s="451">
        <f>SUM(C150:C150)</f>
        <v>0</v>
      </c>
      <c r="D149" s="451">
        <f>SUM(D150:D150)</f>
        <v>0</v>
      </c>
      <c r="E149" s="452">
        <f>SUM(E150:E150)</f>
        <v>0</v>
      </c>
      <c r="F149" s="415"/>
      <c r="G149" s="460"/>
    </row>
    <row r="150" spans="1:7" ht="15.75">
      <c r="A150" s="450" t="s">
        <v>626</v>
      </c>
      <c r="B150" s="451"/>
      <c r="C150" s="451"/>
      <c r="D150" s="451"/>
      <c r="E150" s="452">
        <f>B150+C150-D150</f>
        <v>0</v>
      </c>
      <c r="F150" s="415"/>
      <c r="G150" s="460"/>
    </row>
    <row r="151" spans="1:7" ht="15.75">
      <c r="A151" s="450" t="s">
        <v>627</v>
      </c>
      <c r="B151" s="451">
        <f>SUM(B152:B152)</f>
        <v>0</v>
      </c>
      <c r="C151" s="451">
        <f>SUM(C152:C152)</f>
        <v>0</v>
      </c>
      <c r="D151" s="451"/>
      <c r="E151" s="452">
        <f>SUM(E152:E152)</f>
        <v>0</v>
      </c>
      <c r="F151" s="415"/>
      <c r="G151" s="460"/>
    </row>
    <row r="152" spans="1:7" ht="16.5" thickBot="1">
      <c r="A152" s="453" t="s">
        <v>626</v>
      </c>
      <c r="B152" s="454">
        <f>B148-B150</f>
        <v>0</v>
      </c>
      <c r="C152" s="454"/>
      <c r="D152" s="454"/>
      <c r="E152" s="455">
        <f>E148-E150</f>
        <v>0</v>
      </c>
      <c r="F152" s="408">
        <f>E151-资产负债表!C39</f>
        <v>0</v>
      </c>
      <c r="G152" s="432">
        <f>B151-资产负债表!D39</f>
        <v>0</v>
      </c>
    </row>
    <row r="153" spans="1:7" ht="15" thickTop="1">
      <c r="A153" s="394"/>
    </row>
    <row r="154" spans="1:7">
      <c r="A154" s="394"/>
    </row>
    <row r="155" spans="1:7">
      <c r="A155" s="394"/>
    </row>
    <row r="156" spans="1:7">
      <c r="A156" s="394"/>
    </row>
    <row r="157" spans="1:7">
      <c r="A157" s="394"/>
    </row>
    <row r="158" spans="1:7">
      <c r="A158" s="394"/>
    </row>
    <row r="159" spans="1:7">
      <c r="A159" s="394"/>
    </row>
    <row r="160" spans="1:7">
      <c r="A160" s="394"/>
    </row>
    <row r="161" spans="1:13" ht="15" thickBot="1">
      <c r="A161" s="381" t="s">
        <v>634</v>
      </c>
    </row>
    <row r="162" spans="1:13" ht="15" outlineLevel="1" thickTop="1">
      <c r="A162" s="384" t="s">
        <v>620</v>
      </c>
      <c r="B162" s="384" t="s">
        <v>590</v>
      </c>
      <c r="C162" s="384" t="s">
        <v>632</v>
      </c>
      <c r="D162" s="384" t="s">
        <v>633</v>
      </c>
      <c r="E162" s="385" t="s">
        <v>589</v>
      </c>
    </row>
    <row r="163" spans="1:13" ht="15.75" outlineLevel="1">
      <c r="A163" s="450" t="s">
        <v>623</v>
      </c>
      <c r="B163" s="387">
        <f>SUM(B164:B165)</f>
        <v>0</v>
      </c>
      <c r="C163" s="387">
        <f>SUM(C164:C165)</f>
        <v>0</v>
      </c>
      <c r="D163" s="387">
        <f>SUM(D164:D165)</f>
        <v>0</v>
      </c>
      <c r="E163" s="388">
        <f>SUM(E164:E165)</f>
        <v>0</v>
      </c>
    </row>
    <row r="164" spans="1:13" ht="15.75" outlineLevel="1">
      <c r="A164" s="450" t="s">
        <v>978</v>
      </c>
      <c r="B164" s="387"/>
      <c r="C164" s="387"/>
      <c r="D164" s="387">
        <v>0</v>
      </c>
      <c r="E164" s="388">
        <f>B164+C164-D164</f>
        <v>0</v>
      </c>
    </row>
    <row r="165" spans="1:13" ht="15.75" outlineLevel="1">
      <c r="A165" s="450"/>
      <c r="B165" s="387"/>
      <c r="C165" s="387"/>
      <c r="D165" s="387">
        <v>0</v>
      </c>
      <c r="E165" s="388">
        <f>B165+C165-D165</f>
        <v>0</v>
      </c>
    </row>
    <row r="166" spans="1:13" ht="15.75" outlineLevel="1">
      <c r="A166" s="450" t="s">
        <v>637</v>
      </c>
      <c r="B166" s="387">
        <f>SUM(B167:B168)</f>
        <v>0</v>
      </c>
      <c r="C166" s="387">
        <f>SUM(C167:C168)</f>
        <v>0</v>
      </c>
      <c r="D166" s="387">
        <f>SUM(D167:D168)</f>
        <v>0</v>
      </c>
      <c r="E166" s="388">
        <f>SUM(E167:E168)</f>
        <v>0</v>
      </c>
      <c r="F166" s="415"/>
    </row>
    <row r="167" spans="1:13" ht="15.75" outlineLevel="1">
      <c r="A167" s="450" t="s">
        <v>977</v>
      </c>
      <c r="B167" s="387"/>
      <c r="C167" s="387"/>
      <c r="D167" s="465"/>
      <c r="E167" s="388">
        <f>B167+C167-D167</f>
        <v>0</v>
      </c>
      <c r="F167" s="415"/>
    </row>
    <row r="168" spans="1:13" ht="15.75" outlineLevel="1">
      <c r="A168" s="450"/>
      <c r="B168" s="387"/>
      <c r="C168" s="387"/>
      <c r="D168" s="465"/>
      <c r="E168" s="388">
        <f>B168+C168-D168</f>
        <v>0</v>
      </c>
      <c r="F168" s="415"/>
    </row>
    <row r="169" spans="1:13" ht="15.75" outlineLevel="1">
      <c r="A169" s="450" t="s">
        <v>627</v>
      </c>
      <c r="B169" s="387">
        <f>SUM(B170:B171)</f>
        <v>0</v>
      </c>
      <c r="C169" s="387">
        <f>SUM(C170:C171)</f>
        <v>0</v>
      </c>
      <c r="D169" s="387">
        <f>SUM(D170:D171)</f>
        <v>0</v>
      </c>
      <c r="E169" s="388">
        <f>SUM(E170:E171)</f>
        <v>0</v>
      </c>
      <c r="F169" s="408">
        <f>E169-资产负债表!$C$40</f>
        <v>0</v>
      </c>
      <c r="G169" s="432">
        <f>B169-资产负债表!$D$40</f>
        <v>0</v>
      </c>
    </row>
    <row r="170" spans="1:13" ht="15.75" outlineLevel="1">
      <c r="A170" s="450" t="s">
        <v>977</v>
      </c>
      <c r="B170" s="387">
        <f>B164-B167</f>
        <v>0</v>
      </c>
      <c r="C170" s="387"/>
      <c r="D170" s="387"/>
      <c r="E170" s="388">
        <f>E164-E167</f>
        <v>0</v>
      </c>
    </row>
    <row r="171" spans="1:13" ht="16.5" outlineLevel="1" thickBot="1">
      <c r="A171" s="453"/>
      <c r="B171" s="391">
        <f>B165-B168</f>
        <v>0</v>
      </c>
      <c r="C171" s="391"/>
      <c r="D171" s="391"/>
      <c r="E171" s="392">
        <f>E165-E168</f>
        <v>0</v>
      </c>
    </row>
    <row r="172" spans="1:13" ht="15" outlineLevel="1" thickTop="1">
      <c r="A172" s="394"/>
      <c r="M172" s="389"/>
    </row>
    <row r="173" spans="1:13" outlineLevel="1">
      <c r="A173" s="394"/>
      <c r="M173" s="389"/>
    </row>
    <row r="174" spans="1:13" ht="15" thickBot="1">
      <c r="A174" s="468" t="s">
        <v>638</v>
      </c>
      <c r="M174" s="389"/>
    </row>
    <row r="175" spans="1:13" outlineLevel="1">
      <c r="A175" s="490" t="s">
        <v>631</v>
      </c>
      <c r="B175" s="491" t="s">
        <v>590</v>
      </c>
      <c r="C175" s="491" t="s">
        <v>632</v>
      </c>
      <c r="D175" s="491" t="s">
        <v>639</v>
      </c>
      <c r="E175" s="492" t="s">
        <v>589</v>
      </c>
      <c r="M175" s="389"/>
    </row>
    <row r="176" spans="1:13" ht="15.75" outlineLevel="1">
      <c r="A176" s="493" t="s">
        <v>1010</v>
      </c>
      <c r="B176" s="494"/>
      <c r="C176" s="494"/>
      <c r="D176" s="494"/>
      <c r="E176" s="495">
        <f>B176+C176-D176</f>
        <v>0</v>
      </c>
      <c r="F176" s="389"/>
      <c r="M176" s="389"/>
    </row>
    <row r="177" spans="1:13" ht="16.5" outlineLevel="1" thickBot="1">
      <c r="A177" s="496" t="s">
        <v>608</v>
      </c>
      <c r="B177" s="497">
        <f>SUM(B176:B176)</f>
        <v>0</v>
      </c>
      <c r="C177" s="497">
        <f>SUM(C176:C176)</f>
        <v>0</v>
      </c>
      <c r="D177" s="497">
        <f>SUM(D176:D176)</f>
        <v>0</v>
      </c>
      <c r="E177" s="498">
        <f>SUM(E176:E176)</f>
        <v>0</v>
      </c>
      <c r="F177" s="408">
        <f>E177-资产负债表!$C$43</f>
        <v>0</v>
      </c>
      <c r="G177" s="432">
        <f>B177-资产负债表!$D$43</f>
        <v>-939631.84</v>
      </c>
      <c r="M177" s="389"/>
    </row>
    <row r="178" spans="1:13" outlineLevel="1">
      <c r="A178" s="464"/>
      <c r="B178" s="446"/>
      <c r="C178" s="446"/>
      <c r="D178" s="446"/>
      <c r="E178" s="446"/>
      <c r="F178" s="415"/>
      <c r="M178" s="439"/>
    </row>
    <row r="179" spans="1:13" ht="15" thickBot="1">
      <c r="A179" s="499" t="s">
        <v>640</v>
      </c>
      <c r="B179" s="446"/>
      <c r="C179" s="446"/>
      <c r="D179" s="446"/>
      <c r="E179" s="446"/>
      <c r="F179" s="446"/>
      <c r="M179" s="439"/>
    </row>
    <row r="180" spans="1:13" outlineLevel="1">
      <c r="A180" s="490" t="s">
        <v>631</v>
      </c>
      <c r="B180" s="491" t="s">
        <v>636</v>
      </c>
      <c r="C180" s="492" t="s">
        <v>635</v>
      </c>
      <c r="D180" s="394"/>
      <c r="E180" s="394"/>
      <c r="F180" s="415"/>
      <c r="G180" s="466"/>
      <c r="M180" s="467"/>
    </row>
    <row r="181" spans="1:13" ht="15.75" outlineLevel="1">
      <c r="A181" s="493"/>
      <c r="B181" s="494"/>
      <c r="C181" s="495"/>
      <c r="D181" s="409"/>
      <c r="E181" s="409"/>
      <c r="F181" s="415"/>
      <c r="G181" s="466"/>
      <c r="M181" s="467"/>
    </row>
    <row r="182" spans="1:13" ht="16.5" outlineLevel="1" thickBot="1">
      <c r="A182" s="496" t="s">
        <v>608</v>
      </c>
      <c r="B182" s="497">
        <f>SUM(B181:B181)</f>
        <v>0</v>
      </c>
      <c r="C182" s="498">
        <f>SUM(C181:C181)</f>
        <v>0</v>
      </c>
      <c r="D182" s="448">
        <f>B182-资产负债表!C44</f>
        <v>0</v>
      </c>
      <c r="E182" s="448">
        <f>C182-资产负债表!D44</f>
        <v>0</v>
      </c>
      <c r="F182" s="415"/>
      <c r="G182" s="466"/>
      <c r="M182" s="467"/>
    </row>
    <row r="183" spans="1:13" outlineLevel="1">
      <c r="A183" s="409"/>
      <c r="B183" s="410"/>
      <c r="C183" s="410"/>
      <c r="D183" s="410"/>
      <c r="E183" s="410"/>
      <c r="F183" s="415"/>
      <c r="G183" s="466"/>
      <c r="M183" s="467"/>
    </row>
    <row r="184" spans="1:13" ht="15" thickBot="1">
      <c r="A184" s="435" t="s">
        <v>642</v>
      </c>
      <c r="B184" s="410"/>
      <c r="C184" s="410"/>
      <c r="D184" s="410"/>
      <c r="E184" s="410"/>
      <c r="F184" s="415"/>
      <c r="G184" s="466"/>
      <c r="M184" s="467"/>
    </row>
    <row r="185" spans="1:13" outlineLevel="1">
      <c r="A185" s="500" t="s">
        <v>588</v>
      </c>
      <c r="B185" s="501" t="s">
        <v>589</v>
      </c>
      <c r="C185" s="502" t="s">
        <v>590</v>
      </c>
      <c r="D185" s="410"/>
      <c r="E185" s="410"/>
      <c r="F185" s="415"/>
      <c r="G185" s="466"/>
      <c r="M185" s="467"/>
    </row>
    <row r="186" spans="1:13" ht="15.75" outlineLevel="1">
      <c r="A186" s="504" t="s">
        <v>979</v>
      </c>
      <c r="B186" s="505"/>
      <c r="C186" s="617"/>
      <c r="D186" s="410"/>
      <c r="E186" s="410"/>
      <c r="F186" s="415"/>
      <c r="G186" s="466"/>
      <c r="M186" s="467"/>
    </row>
    <row r="187" spans="1:13" ht="15.75" outlineLevel="1">
      <c r="A187" s="397"/>
      <c r="B187" s="505"/>
      <c r="C187" s="617"/>
      <c r="D187" s="410"/>
      <c r="E187" s="410"/>
      <c r="F187" s="415"/>
      <c r="G187" s="466"/>
      <c r="M187" s="467"/>
    </row>
    <row r="188" spans="1:13" ht="16.5" outlineLevel="1" thickBot="1">
      <c r="A188" s="503" t="s">
        <v>593</v>
      </c>
      <c r="B188" s="507">
        <f>SUM(B186:B187)</f>
        <v>0</v>
      </c>
      <c r="C188" s="508">
        <f>SUM(C186:C187)</f>
        <v>0</v>
      </c>
      <c r="D188" s="448">
        <f>B188-资产负债表!C45</f>
        <v>0</v>
      </c>
      <c r="E188" s="448">
        <f>C188-资产负债表!D45</f>
        <v>0</v>
      </c>
      <c r="F188" s="415"/>
      <c r="G188" s="466"/>
      <c r="M188" s="467"/>
    </row>
    <row r="189" spans="1:13" outlineLevel="1">
      <c r="A189" s="409"/>
      <c r="B189" s="410"/>
      <c r="C189" s="410"/>
      <c r="D189" s="410"/>
      <c r="E189" s="410"/>
      <c r="F189" s="415"/>
      <c r="G189" s="466"/>
      <c r="M189" s="467"/>
    </row>
    <row r="190" spans="1:13" ht="15" thickBot="1">
      <c r="A190" s="435" t="s">
        <v>730</v>
      </c>
      <c r="B190" s="410"/>
      <c r="C190" s="410"/>
      <c r="D190" s="410"/>
      <c r="E190" s="410"/>
      <c r="F190" s="415"/>
      <c r="G190" s="466"/>
      <c r="M190" s="467"/>
    </row>
    <row r="191" spans="1:13" outlineLevel="1">
      <c r="A191" s="500" t="s">
        <v>588</v>
      </c>
      <c r="B191" s="501" t="s">
        <v>589</v>
      </c>
      <c r="C191" s="502" t="s">
        <v>590</v>
      </c>
      <c r="D191" s="410"/>
      <c r="E191" s="410"/>
      <c r="F191" s="415"/>
      <c r="G191" s="466"/>
      <c r="M191" s="467"/>
    </row>
    <row r="192" spans="1:13" ht="15.75" outlineLevel="1">
      <c r="A192" s="504"/>
      <c r="B192" s="505"/>
      <c r="C192" s="506"/>
      <c r="D192" s="410"/>
      <c r="E192" s="410"/>
      <c r="F192" s="415"/>
      <c r="G192" s="466"/>
      <c r="M192" s="467"/>
    </row>
    <row r="193" spans="1:13" ht="15.75" outlineLevel="1">
      <c r="A193" s="504"/>
      <c r="B193" s="505"/>
      <c r="C193" s="506"/>
      <c r="D193" s="410"/>
      <c r="E193" s="410"/>
      <c r="F193" s="415"/>
      <c r="G193" s="466"/>
      <c r="M193" s="467"/>
    </row>
    <row r="194" spans="1:13" ht="16.5" outlineLevel="1" thickBot="1">
      <c r="A194" s="503" t="s">
        <v>593</v>
      </c>
      <c r="B194" s="507">
        <f>SUM(B192:B193)</f>
        <v>0</v>
      </c>
      <c r="C194" s="508">
        <f>SUM(C192:C193)</f>
        <v>0</v>
      </c>
      <c r="D194" s="448">
        <f>B194-'资产负债表（续）'!C6</f>
        <v>0</v>
      </c>
      <c r="E194" s="448">
        <f>C194-'资产负债表（续）'!D6</f>
        <v>0</v>
      </c>
      <c r="F194" s="415"/>
      <c r="M194" s="439"/>
    </row>
    <row r="195" spans="1:13" outlineLevel="1">
      <c r="A195" s="409"/>
      <c r="B195" s="509"/>
      <c r="C195" s="509"/>
      <c r="D195" s="417"/>
      <c r="E195" s="417"/>
      <c r="F195" s="415"/>
      <c r="M195" s="439"/>
    </row>
    <row r="196" spans="1:13" outlineLevel="1">
      <c r="A196" s="409"/>
      <c r="B196" s="509"/>
      <c r="C196" s="509"/>
      <c r="D196" s="417"/>
      <c r="E196" s="417"/>
      <c r="F196" s="415"/>
      <c r="M196" s="439"/>
    </row>
    <row r="197" spans="1:13" outlineLevel="1">
      <c r="A197" s="409"/>
      <c r="B197" s="509"/>
      <c r="C197" s="509"/>
      <c r="D197" s="417"/>
      <c r="E197" s="417"/>
      <c r="F197" s="415"/>
      <c r="M197" s="439"/>
    </row>
    <row r="198" spans="1:13" ht="15" thickBot="1">
      <c r="A198" s="468" t="s">
        <v>10</v>
      </c>
    </row>
    <row r="199" spans="1:13" outlineLevel="1">
      <c r="A199" s="490" t="s">
        <v>631</v>
      </c>
      <c r="B199" s="491" t="s">
        <v>636</v>
      </c>
      <c r="C199" s="492" t="s">
        <v>635</v>
      </c>
    </row>
    <row r="200" spans="1:13" ht="15.75" outlineLevel="1">
      <c r="A200" s="493" t="s">
        <v>594</v>
      </c>
      <c r="B200" s="494"/>
      <c r="C200" s="495"/>
    </row>
    <row r="201" spans="1:13" ht="16.5" outlineLevel="1" thickBot="1">
      <c r="A201" s="496" t="s">
        <v>608</v>
      </c>
      <c r="B201" s="497">
        <f>SUM(B200:B200)</f>
        <v>0</v>
      </c>
      <c r="C201" s="498">
        <f>SUM(C200:C200)</f>
        <v>0</v>
      </c>
      <c r="D201" s="408">
        <f>B201-'资产负债表（续）'!C11</f>
        <v>0</v>
      </c>
      <c r="E201" s="408">
        <f>C201-'资产负债表（续）'!D11</f>
        <v>0</v>
      </c>
    </row>
    <row r="202" spans="1:13" outlineLevel="1">
      <c r="A202" s="394"/>
    </row>
    <row r="203" spans="1:13" outlineLevel="1">
      <c r="A203" s="394"/>
    </row>
    <row r="204" spans="1:13" ht="15" thickBot="1">
      <c r="A204" s="468" t="s">
        <v>1000</v>
      </c>
    </row>
    <row r="205" spans="1:13" ht="15" customHeight="1" outlineLevel="1" thickTop="1">
      <c r="A205" s="740" t="s">
        <v>607</v>
      </c>
      <c r="B205" s="742" t="s">
        <v>589</v>
      </c>
      <c r="C205" s="743"/>
      <c r="D205" s="742" t="s">
        <v>590</v>
      </c>
      <c r="E205" s="744"/>
      <c r="F205" s="456"/>
      <c r="G205" s="456"/>
      <c r="H205" s="383"/>
    </row>
    <row r="206" spans="1:13" ht="15" customHeight="1" outlineLevel="1">
      <c r="A206" s="741"/>
      <c r="B206" s="428" t="s">
        <v>600</v>
      </c>
      <c r="C206" s="428" t="s">
        <v>601</v>
      </c>
      <c r="D206" s="428" t="s">
        <v>600</v>
      </c>
      <c r="E206" s="429" t="s">
        <v>601</v>
      </c>
      <c r="F206" s="456"/>
      <c r="G206" s="456"/>
      <c r="H206" s="383"/>
    </row>
    <row r="207" spans="1:13" ht="15" customHeight="1" outlineLevel="1">
      <c r="A207" s="430" t="s">
        <v>602</v>
      </c>
      <c r="B207" s="387"/>
      <c r="C207" s="387" t="e">
        <f>B207/B209*100</f>
        <v>#DIV/0!</v>
      </c>
      <c r="D207" s="387"/>
      <c r="E207" s="388" t="e">
        <f>D207/D209*100</f>
        <v>#DIV/0!</v>
      </c>
      <c r="F207" s="456"/>
      <c r="G207" s="456"/>
      <c r="H207" s="383"/>
    </row>
    <row r="208" spans="1:13" ht="15" customHeight="1" outlineLevel="1">
      <c r="A208" s="430" t="s">
        <v>728</v>
      </c>
      <c r="B208" s="387"/>
      <c r="C208" s="387" t="e">
        <f>B208/B209*100</f>
        <v>#DIV/0!</v>
      </c>
      <c r="D208" s="387"/>
      <c r="E208" s="388" t="e">
        <f>D208/D209*100</f>
        <v>#DIV/0!</v>
      </c>
      <c r="F208" s="456"/>
      <c r="G208" s="456"/>
      <c r="H208" s="383"/>
    </row>
    <row r="209" spans="1:8" ht="15" customHeight="1" outlineLevel="1" thickBot="1">
      <c r="A209" s="431" t="s">
        <v>608</v>
      </c>
      <c r="B209" s="391">
        <f>SUM(B207:B208)</f>
        <v>0</v>
      </c>
      <c r="C209" s="391" t="e">
        <f>SUM(C207:C208)</f>
        <v>#DIV/0!</v>
      </c>
      <c r="D209" s="391">
        <f>SUM(D207:D208)</f>
        <v>0</v>
      </c>
      <c r="E209" s="392" t="e">
        <f>SUM(E207:E208)</f>
        <v>#DIV/0!</v>
      </c>
      <c r="F209" s="638">
        <f>B209-'资产负债表（续）'!C6</f>
        <v>0</v>
      </c>
      <c r="G209" s="638">
        <f>D209-'资产负债表（续）'!D6</f>
        <v>0</v>
      </c>
      <c r="H209" s="383"/>
    </row>
    <row r="210" spans="1:8" ht="15" customHeight="1" outlineLevel="1" thickTop="1" thickBot="1">
      <c r="A210" s="433"/>
      <c r="B210" s="433"/>
      <c r="C210" s="433"/>
      <c r="F210" s="456"/>
      <c r="G210" s="456"/>
      <c r="H210" s="383"/>
    </row>
    <row r="211" spans="1:8" ht="15" customHeight="1" outlineLevel="1">
      <c r="A211" s="620" t="s">
        <v>992</v>
      </c>
      <c r="B211" s="621" t="s">
        <v>589</v>
      </c>
      <c r="C211" s="622" t="s">
        <v>990</v>
      </c>
      <c r="F211" s="456"/>
      <c r="G211" s="456"/>
      <c r="H211" s="383"/>
    </row>
    <row r="212" spans="1:8" ht="15" customHeight="1" outlineLevel="1">
      <c r="A212" s="619"/>
      <c r="B212" s="623"/>
      <c r="C212" s="624" t="e">
        <f>B212/B209*100</f>
        <v>#DIV/0!</v>
      </c>
      <c r="F212" s="456"/>
      <c r="G212" s="456"/>
      <c r="H212" s="383"/>
    </row>
    <row r="213" spans="1:8" ht="15" customHeight="1" outlineLevel="1">
      <c r="A213" s="619"/>
      <c r="B213" s="623"/>
      <c r="C213" s="624" t="e">
        <f>B213/B209*100</f>
        <v>#DIV/0!</v>
      </c>
      <c r="F213" s="456"/>
      <c r="G213" s="456"/>
      <c r="H213" s="383"/>
    </row>
    <row r="214" spans="1:8" ht="15" customHeight="1" outlineLevel="1">
      <c r="A214" s="619"/>
      <c r="B214" s="623"/>
      <c r="C214" s="624" t="e">
        <f>B214/B209*100</f>
        <v>#DIV/0!</v>
      </c>
      <c r="F214" s="456"/>
      <c r="G214" s="456"/>
      <c r="H214" s="383"/>
    </row>
    <row r="215" spans="1:8" ht="15" customHeight="1" outlineLevel="1">
      <c r="A215" s="618"/>
      <c r="B215" s="623"/>
      <c r="C215" s="624" t="e">
        <f>B215/B209*100</f>
        <v>#DIV/0!</v>
      </c>
      <c r="F215" s="456"/>
      <c r="G215" s="456"/>
      <c r="H215" s="383"/>
    </row>
    <row r="216" spans="1:8" ht="15" customHeight="1" outlineLevel="1">
      <c r="A216" s="619"/>
      <c r="B216" s="623"/>
      <c r="C216" s="624" t="e">
        <f>B216/B209*100</f>
        <v>#DIV/0!</v>
      </c>
      <c r="F216" s="456"/>
      <c r="G216" s="456"/>
      <c r="H216" s="383"/>
    </row>
    <row r="217" spans="1:8" ht="15" customHeight="1" outlineLevel="1" thickBot="1">
      <c r="A217" s="625" t="s">
        <v>610</v>
      </c>
      <c r="B217" s="626">
        <f>SUM(B212:B216)</f>
        <v>0</v>
      </c>
      <c r="C217" s="627" t="e">
        <f>SUM(C212:C216)</f>
        <v>#DIV/0!</v>
      </c>
      <c r="F217" s="456"/>
      <c r="G217" s="456"/>
      <c r="H217" s="383"/>
    </row>
    <row r="218" spans="1:8" ht="15" customHeight="1" outlineLevel="1">
      <c r="A218" s="433"/>
      <c r="B218" s="433"/>
      <c r="C218" s="433"/>
      <c r="F218" s="456"/>
      <c r="G218" s="456"/>
      <c r="H218" s="383"/>
    </row>
    <row r="219" spans="1:8" ht="15" customHeight="1" outlineLevel="1">
      <c r="A219" s="424"/>
      <c r="B219" s="636"/>
      <c r="C219" s="636"/>
      <c r="D219" s="415"/>
      <c r="E219" s="415"/>
      <c r="F219" s="456"/>
      <c r="G219" s="456"/>
      <c r="H219" s="383"/>
    </row>
    <row r="220" spans="1:8" ht="15" customHeight="1" outlineLevel="1">
      <c r="A220" s="433"/>
      <c r="B220" s="635"/>
      <c r="C220" s="635"/>
      <c r="D220" s="415"/>
      <c r="E220" s="415"/>
      <c r="F220" s="456"/>
      <c r="G220" s="456"/>
      <c r="H220" s="383"/>
    </row>
    <row r="221" spans="1:8" ht="15" customHeight="1" outlineLevel="1">
      <c r="A221" s="409"/>
      <c r="B221" s="555"/>
      <c r="C221" s="436"/>
      <c r="D221" s="417"/>
      <c r="F221" s="456"/>
      <c r="G221" s="456"/>
      <c r="H221" s="383"/>
    </row>
    <row r="222" spans="1:8" ht="15" customHeight="1" outlineLevel="1" thickBot="1">
      <c r="A222" s="381" t="s">
        <v>643</v>
      </c>
      <c r="H222" s="383"/>
    </row>
    <row r="223" spans="1:8" ht="15" customHeight="1" outlineLevel="1" thickTop="1">
      <c r="A223" s="764" t="s">
        <v>607</v>
      </c>
      <c r="B223" s="766" t="s">
        <v>589</v>
      </c>
      <c r="C223" s="767"/>
      <c r="D223" s="766" t="s">
        <v>590</v>
      </c>
      <c r="E223" s="768"/>
      <c r="G223" s="456"/>
      <c r="H223" s="383"/>
    </row>
    <row r="224" spans="1:8" ht="15" customHeight="1" outlineLevel="1">
      <c r="A224" s="765"/>
      <c r="B224" s="639" t="s">
        <v>600</v>
      </c>
      <c r="C224" s="639" t="s">
        <v>601</v>
      </c>
      <c r="D224" s="639" t="s">
        <v>600</v>
      </c>
      <c r="E224" s="640" t="s">
        <v>601</v>
      </c>
      <c r="G224" s="456"/>
      <c r="H224" s="383"/>
    </row>
    <row r="225" spans="1:11" ht="15" customHeight="1" outlineLevel="1">
      <c r="A225" s="430" t="s">
        <v>602</v>
      </c>
      <c r="B225" s="387"/>
      <c r="C225" s="387" t="e">
        <f>B225/B227*100</f>
        <v>#DIV/0!</v>
      </c>
      <c r="D225" s="387"/>
      <c r="E225" s="388" t="e">
        <f>D225/D227*100</f>
        <v>#DIV/0!</v>
      </c>
      <c r="G225" s="456"/>
      <c r="H225" s="383"/>
    </row>
    <row r="226" spans="1:11" ht="15" customHeight="1" outlineLevel="1">
      <c r="A226" s="430" t="s">
        <v>728</v>
      </c>
      <c r="B226" s="387"/>
      <c r="C226" s="387" t="e">
        <f>B226/B227*100</f>
        <v>#DIV/0!</v>
      </c>
      <c r="D226" s="387"/>
      <c r="E226" s="388" t="e">
        <f>D226/D227*100</f>
        <v>#DIV/0!</v>
      </c>
      <c r="G226" s="456"/>
      <c r="H226" s="383"/>
    </row>
    <row r="227" spans="1:11" ht="15" customHeight="1" outlineLevel="1" thickBot="1">
      <c r="A227" s="431" t="s">
        <v>608</v>
      </c>
      <c r="B227" s="391">
        <f>SUM(B225:B226)</f>
        <v>0</v>
      </c>
      <c r="C227" s="391" t="e">
        <f>SUM(C225:C226)</f>
        <v>#DIV/0!</v>
      </c>
      <c r="D227" s="391">
        <f>SUM(D225:D226)</f>
        <v>0</v>
      </c>
      <c r="E227" s="392" t="e">
        <f>SUM(E225:E226)</f>
        <v>#DIV/0!</v>
      </c>
      <c r="F227" s="408">
        <f>B227-'资产负债表（续）'!C13</f>
        <v>0</v>
      </c>
      <c r="G227" s="638">
        <f>D227-'资产负债表（续）'!D13</f>
        <v>0</v>
      </c>
      <c r="H227" s="383"/>
    </row>
    <row r="228" spans="1:11" ht="15" customHeight="1" outlineLevel="1" thickTop="1" thickBot="1">
      <c r="A228" s="433"/>
      <c r="B228" s="433"/>
      <c r="C228" s="433"/>
      <c r="G228" s="456"/>
      <c r="H228" s="383"/>
    </row>
    <row r="229" spans="1:11" ht="15" customHeight="1" outlineLevel="1">
      <c r="A229" s="620" t="s">
        <v>992</v>
      </c>
      <c r="B229" s="621" t="s">
        <v>589</v>
      </c>
      <c r="C229" s="622" t="s">
        <v>990</v>
      </c>
      <c r="G229" s="456"/>
      <c r="H229" s="383"/>
    </row>
    <row r="230" spans="1:11" ht="15" customHeight="1" outlineLevel="1">
      <c r="A230" s="619"/>
      <c r="B230" s="623"/>
      <c r="C230" s="624" t="e">
        <f>B230/B227*100</f>
        <v>#DIV/0!</v>
      </c>
      <c r="G230" s="456"/>
      <c r="H230" s="383"/>
    </row>
    <row r="231" spans="1:11" ht="15" customHeight="1" outlineLevel="1">
      <c r="A231" s="619"/>
      <c r="B231" s="623"/>
      <c r="C231" s="624" t="e">
        <f>B231/B227*100</f>
        <v>#DIV/0!</v>
      </c>
      <c r="G231" s="456"/>
      <c r="H231" s="383"/>
    </row>
    <row r="232" spans="1:11" ht="15" customHeight="1" outlineLevel="1">
      <c r="A232" s="619"/>
      <c r="B232" s="623"/>
      <c r="C232" s="624" t="e">
        <f>B232/B227*100</f>
        <v>#DIV/0!</v>
      </c>
      <c r="G232" s="456"/>
      <c r="H232" s="383"/>
    </row>
    <row r="233" spans="1:11" ht="15" customHeight="1" outlineLevel="1">
      <c r="A233" s="618"/>
      <c r="B233" s="623"/>
      <c r="C233" s="624" t="e">
        <f>B233/B227*100</f>
        <v>#DIV/0!</v>
      </c>
      <c r="G233" s="456"/>
      <c r="H233" s="383"/>
    </row>
    <row r="234" spans="1:11" ht="15" customHeight="1" outlineLevel="1">
      <c r="A234" s="619"/>
      <c r="B234" s="623"/>
      <c r="C234" s="624" t="e">
        <f>B234/B227*100</f>
        <v>#DIV/0!</v>
      </c>
      <c r="G234" s="456"/>
      <c r="H234" s="383"/>
    </row>
    <row r="235" spans="1:11" ht="15" customHeight="1" outlineLevel="1" thickBot="1">
      <c r="A235" s="625" t="s">
        <v>610</v>
      </c>
      <c r="B235" s="626">
        <f>SUM(B230:B234)</f>
        <v>0</v>
      </c>
      <c r="C235" s="627" t="e">
        <f>SUM(C230:C234)</f>
        <v>#DIV/0!</v>
      </c>
      <c r="G235" s="456"/>
      <c r="H235" s="383"/>
    </row>
    <row r="236" spans="1:11" ht="15" customHeight="1" outlineLevel="1">
      <c r="A236" s="433"/>
      <c r="B236" s="433"/>
      <c r="C236" s="433"/>
      <c r="F236" s="456"/>
      <c r="G236" s="456"/>
      <c r="H236" s="383"/>
    </row>
    <row r="237" spans="1:11" ht="15.75" outlineLevel="1">
      <c r="A237" s="433"/>
      <c r="B237" s="630"/>
      <c r="C237" s="637"/>
      <c r="D237" s="415"/>
      <c r="E237" s="415"/>
      <c r="F237" s="414"/>
      <c r="G237" s="456"/>
      <c r="H237" s="383"/>
      <c r="I237" s="383"/>
    </row>
    <row r="238" spans="1:11" outlineLevel="1">
      <c r="A238" s="409"/>
      <c r="B238" s="433"/>
      <c r="C238" s="409"/>
      <c r="D238" s="417"/>
      <c r="F238" s="414"/>
      <c r="G238" s="456"/>
      <c r="H238" s="383"/>
      <c r="I238" s="383"/>
    </row>
    <row r="239" spans="1:11" ht="15" thickBot="1">
      <c r="A239" s="381" t="s">
        <v>644</v>
      </c>
      <c r="H239" s="383"/>
      <c r="I239" s="383"/>
    </row>
    <row r="240" spans="1:11" ht="15" thickTop="1">
      <c r="A240" s="384" t="s">
        <v>645</v>
      </c>
      <c r="B240" s="384" t="s">
        <v>590</v>
      </c>
      <c r="C240" s="384" t="s">
        <v>632</v>
      </c>
      <c r="D240" s="416" t="s">
        <v>633</v>
      </c>
      <c r="E240" s="385" t="s">
        <v>589</v>
      </c>
      <c r="H240" s="383"/>
      <c r="I240" s="383"/>
      <c r="J240" s="470"/>
      <c r="K240" s="415"/>
    </row>
    <row r="241" spans="1:12" ht="15.75">
      <c r="A241" s="430" t="s">
        <v>1012</v>
      </c>
      <c r="B241" s="451"/>
      <c r="C241" s="451"/>
      <c r="D241" s="451"/>
      <c r="E241" s="452">
        <f>B241+C241-D241</f>
        <v>0</v>
      </c>
      <c r="H241" s="383"/>
      <c r="I241" s="383"/>
      <c r="J241" s="389"/>
      <c r="K241" s="389"/>
      <c r="L241" s="389"/>
    </row>
    <row r="242" spans="1:12" ht="15.75">
      <c r="A242" s="430" t="s">
        <v>980</v>
      </c>
      <c r="B242" s="451"/>
      <c r="C242" s="451"/>
      <c r="D242" s="472"/>
      <c r="E242" s="452">
        <f t="shared" ref="E242:E245" si="10">B242+C242-D242</f>
        <v>0</v>
      </c>
      <c r="H242" s="383"/>
      <c r="I242" s="383"/>
      <c r="J242" s="389"/>
      <c r="K242" s="389"/>
      <c r="L242" s="389"/>
    </row>
    <row r="243" spans="1:12" ht="15.75">
      <c r="A243" s="430" t="s">
        <v>778</v>
      </c>
      <c r="B243" s="451"/>
      <c r="C243" s="451"/>
      <c r="D243" s="472"/>
      <c r="E243" s="452">
        <f t="shared" si="10"/>
        <v>0</v>
      </c>
      <c r="H243" s="383"/>
      <c r="I243" s="383"/>
      <c r="J243" s="389"/>
      <c r="K243" s="389"/>
      <c r="L243" s="389"/>
    </row>
    <row r="244" spans="1:12" ht="15.75">
      <c r="A244" s="430" t="s">
        <v>779</v>
      </c>
      <c r="B244" s="451"/>
      <c r="C244" s="451"/>
      <c r="D244" s="472"/>
      <c r="E244" s="452">
        <f t="shared" si="10"/>
        <v>0</v>
      </c>
      <c r="H244" s="383"/>
      <c r="I244" s="383"/>
      <c r="J244" s="389"/>
      <c r="K244" s="389"/>
      <c r="L244" s="389"/>
    </row>
    <row r="245" spans="1:12" ht="15.75">
      <c r="A245" s="430" t="s">
        <v>1011</v>
      </c>
      <c r="B245" s="451"/>
      <c r="C245" s="451"/>
      <c r="D245" s="472"/>
      <c r="E245" s="452">
        <f t="shared" si="10"/>
        <v>0</v>
      </c>
      <c r="H245" s="383"/>
      <c r="I245" s="383"/>
      <c r="J245" s="389"/>
      <c r="K245" s="389"/>
      <c r="L245" s="389"/>
    </row>
    <row r="246" spans="1:12" ht="16.5" thickBot="1">
      <c r="A246" s="431" t="s">
        <v>603</v>
      </c>
      <c r="B246" s="454">
        <f>SUM(B241:B245)</f>
        <v>0</v>
      </c>
      <c r="C246" s="454">
        <f>SUM(C241:C245)</f>
        <v>0</v>
      </c>
      <c r="D246" s="454">
        <f>SUM(D241:D245)</f>
        <v>0</v>
      </c>
      <c r="E246" s="455">
        <f>SUM(E241:E245)</f>
        <v>0</v>
      </c>
      <c r="F246" s="408">
        <f>E246-'资产负债表（续）'!$C$19</f>
        <v>-2815347.85</v>
      </c>
      <c r="G246" s="432">
        <f>B246-'资产负债表（续）'!$D$19</f>
        <v>-3587916.64</v>
      </c>
      <c r="J246" s="389"/>
      <c r="K246" s="389"/>
      <c r="L246" s="389"/>
    </row>
    <row r="247" spans="1:12" ht="15" thickTop="1">
      <c r="A247" s="394"/>
      <c r="H247" s="415"/>
      <c r="J247" s="389"/>
      <c r="K247" s="389"/>
      <c r="L247" s="389"/>
    </row>
    <row r="248" spans="1:12" ht="15" thickBot="1">
      <c r="A248" s="381" t="s">
        <v>646</v>
      </c>
      <c r="E248" s="389"/>
      <c r="F248" s="389"/>
      <c r="K248" s="415"/>
      <c r="L248" s="415"/>
    </row>
    <row r="249" spans="1:12" ht="15" thickTop="1">
      <c r="A249" s="384" t="s">
        <v>647</v>
      </c>
      <c r="B249" s="384" t="s">
        <v>589</v>
      </c>
      <c r="C249" s="385" t="s">
        <v>590</v>
      </c>
      <c r="E249" s="389"/>
    </row>
    <row r="250" spans="1:12" ht="15.75">
      <c r="A250" s="450" t="s">
        <v>648</v>
      </c>
      <c r="B250" s="451"/>
      <c r="C250" s="452"/>
      <c r="E250" s="389"/>
    </row>
    <row r="251" spans="1:12" ht="15.75">
      <c r="A251" s="450" t="s">
        <v>1013</v>
      </c>
      <c r="B251" s="451"/>
      <c r="C251" s="452"/>
      <c r="E251" s="389"/>
    </row>
    <row r="252" spans="1:12" ht="15.75">
      <c r="A252" s="450" t="s">
        <v>1014</v>
      </c>
      <c r="B252" s="451"/>
      <c r="C252" s="452"/>
      <c r="E252" s="389"/>
    </row>
    <row r="253" spans="1:12" ht="15.75">
      <c r="A253" s="450" t="s">
        <v>649</v>
      </c>
      <c r="B253" s="451"/>
      <c r="C253" s="452"/>
      <c r="E253" s="415"/>
    </row>
    <row r="254" spans="1:12" ht="15.75">
      <c r="A254" s="450" t="s">
        <v>650</v>
      </c>
      <c r="B254" s="451"/>
      <c r="C254" s="452"/>
      <c r="E254" s="415"/>
    </row>
    <row r="255" spans="1:12" ht="15.75">
      <c r="A255" s="450" t="s">
        <v>731</v>
      </c>
      <c r="B255" s="451"/>
      <c r="C255" s="452"/>
      <c r="E255" s="415"/>
      <c r="H255" s="389"/>
    </row>
    <row r="256" spans="1:12" ht="15.75">
      <c r="A256" s="450" t="s">
        <v>984</v>
      </c>
      <c r="B256" s="451"/>
      <c r="C256" s="452"/>
      <c r="E256" s="415"/>
      <c r="H256" s="389"/>
    </row>
    <row r="257" spans="1:8" ht="15.75">
      <c r="A257" s="450" t="s">
        <v>725</v>
      </c>
      <c r="B257" s="451"/>
      <c r="C257" s="452"/>
      <c r="F257" s="415"/>
      <c r="H257" s="389"/>
    </row>
    <row r="258" spans="1:8" ht="16.5" thickBot="1">
      <c r="A258" s="390" t="s">
        <v>603</v>
      </c>
      <c r="B258" s="454">
        <f>SUM(B250:B257)</f>
        <v>0</v>
      </c>
      <c r="C258" s="455">
        <f>SUM(C250:C257)</f>
        <v>0</v>
      </c>
      <c r="D258" s="408">
        <f>B258-'资产负债表（续）'!$C$20</f>
        <v>-277376.33</v>
      </c>
      <c r="E258" s="408">
        <f>C258-'资产负债表（续）'!$D$20</f>
        <v>-1217565.3</v>
      </c>
      <c r="F258" s="389"/>
    </row>
    <row r="259" spans="1:8" ht="15" thickTop="1">
      <c r="A259" s="394"/>
      <c r="F259" s="389"/>
    </row>
    <row r="260" spans="1:8">
      <c r="A260" s="394"/>
      <c r="F260" s="389"/>
    </row>
    <row r="261" spans="1:8" ht="15" thickBot="1">
      <c r="A261" s="381" t="s">
        <v>651</v>
      </c>
    </row>
    <row r="262" spans="1:8" ht="15.75" thickTop="1">
      <c r="A262" s="740" t="s">
        <v>994</v>
      </c>
      <c r="B262" s="742" t="s">
        <v>589</v>
      </c>
      <c r="C262" s="770"/>
      <c r="D262" s="771" t="s">
        <v>590</v>
      </c>
      <c r="E262" s="744"/>
      <c r="F262" s="631"/>
      <c r="G262" s="632"/>
    </row>
    <row r="263" spans="1:8" ht="15">
      <c r="A263" s="769"/>
      <c r="B263" s="428" t="s">
        <v>600</v>
      </c>
      <c r="C263" s="428" t="s">
        <v>995</v>
      </c>
      <c r="D263" s="428" t="s">
        <v>600</v>
      </c>
      <c r="E263" s="429" t="s">
        <v>995</v>
      </c>
      <c r="F263" s="631"/>
      <c r="G263" s="632"/>
    </row>
    <row r="264" spans="1:8" ht="15.75">
      <c r="A264" s="430" t="s">
        <v>602</v>
      </c>
      <c r="B264" s="387"/>
      <c r="C264" s="387" t="e">
        <f>B264/$B$266*100</f>
        <v>#DIV/0!</v>
      </c>
      <c r="D264" s="387"/>
      <c r="E264" s="388" t="e">
        <f>D264/D266*100</f>
        <v>#DIV/0!</v>
      </c>
      <c r="F264" s="631"/>
      <c r="G264" s="632"/>
    </row>
    <row r="265" spans="1:8" ht="15.75">
      <c r="A265" s="430" t="s">
        <v>727</v>
      </c>
      <c r="B265" s="387"/>
      <c r="C265" s="387" t="e">
        <f>B265/$B$266*100</f>
        <v>#DIV/0!</v>
      </c>
      <c r="D265" s="387"/>
      <c r="E265" s="388" t="e">
        <f>D265/D266*100</f>
        <v>#DIV/0!</v>
      </c>
      <c r="F265" s="631"/>
      <c r="G265" s="632"/>
    </row>
    <row r="266" spans="1:8" ht="16.5" thickBot="1">
      <c r="A266" s="431" t="s">
        <v>996</v>
      </c>
      <c r="B266" s="391">
        <f>SUM(B264:B265)</f>
        <v>0</v>
      </c>
      <c r="C266" s="391" t="e">
        <f>SUM(C264:C265)</f>
        <v>#DIV/0!</v>
      </c>
      <c r="D266" s="391">
        <f>SUM(D264:D265)</f>
        <v>0</v>
      </c>
      <c r="E266" s="392" t="e">
        <f>SUM(E264:E265)</f>
        <v>#DIV/0!</v>
      </c>
      <c r="F266" s="633">
        <f>B266-'资产负债表（续）'!C21</f>
        <v>-2780574.3</v>
      </c>
      <c r="G266" s="634">
        <f>D266-'资产负债表（续）'!D21</f>
        <v>-10632697.810000001</v>
      </c>
    </row>
    <row r="267" spans="1:8" ht="16.5" thickTop="1">
      <c r="A267" s="629"/>
      <c r="B267" s="630"/>
      <c r="C267" s="630"/>
      <c r="D267" s="551"/>
      <c r="E267" s="551"/>
      <c r="F267" s="456"/>
      <c r="G267" s="456"/>
    </row>
    <row r="268" spans="1:8" ht="16.5" thickBot="1">
      <c r="A268" s="556"/>
      <c r="B268" s="557"/>
      <c r="C268" s="558"/>
      <c r="D268" s="417"/>
      <c r="F268" s="414"/>
      <c r="G268" s="456"/>
    </row>
    <row r="269" spans="1:8" ht="15.75">
      <c r="A269" s="620" t="s">
        <v>992</v>
      </c>
      <c r="B269" s="621" t="s">
        <v>589</v>
      </c>
      <c r="C269" s="622" t="s">
        <v>990</v>
      </c>
      <c r="D269" s="417"/>
      <c r="F269" s="414"/>
      <c r="G269" s="456"/>
    </row>
    <row r="270" spans="1:8" ht="15.75">
      <c r="A270" s="619"/>
      <c r="B270" s="623"/>
      <c r="C270" s="624" t="e">
        <f>B270/$B$266*100</f>
        <v>#DIV/0!</v>
      </c>
      <c r="D270" s="417"/>
      <c r="F270" s="456"/>
      <c r="G270" s="456"/>
    </row>
    <row r="271" spans="1:8" ht="15.75">
      <c r="A271" s="619"/>
      <c r="B271" s="623"/>
      <c r="C271" s="624" t="e">
        <f t="shared" ref="C271:C274" si="11">B271/$B$266*100</f>
        <v>#DIV/0!</v>
      </c>
      <c r="F271" s="456"/>
      <c r="G271" s="456"/>
    </row>
    <row r="272" spans="1:8" ht="15.75">
      <c r="A272" s="619"/>
      <c r="B272" s="623"/>
      <c r="C272" s="624" t="e">
        <f t="shared" si="11"/>
        <v>#DIV/0!</v>
      </c>
      <c r="F272" s="456"/>
      <c r="G272" s="456"/>
    </row>
    <row r="273" spans="1:7" ht="15.75">
      <c r="A273" s="618"/>
      <c r="B273" s="623"/>
      <c r="C273" s="624" t="e">
        <f t="shared" si="11"/>
        <v>#DIV/0!</v>
      </c>
      <c r="D273" s="417"/>
      <c r="E273" s="415"/>
      <c r="F273" s="456"/>
      <c r="G273" s="456"/>
    </row>
    <row r="274" spans="1:7" ht="15.75">
      <c r="A274" s="619"/>
      <c r="B274" s="623"/>
      <c r="C274" s="624" t="e">
        <f t="shared" si="11"/>
        <v>#DIV/0!</v>
      </c>
      <c r="D274" s="417"/>
      <c r="F274" s="456"/>
      <c r="G274" s="456"/>
    </row>
    <row r="275" spans="1:7" ht="16.5" thickBot="1">
      <c r="A275" s="625" t="s">
        <v>610</v>
      </c>
      <c r="B275" s="626">
        <f>SUM(B270:B274)</f>
        <v>0</v>
      </c>
      <c r="C275" s="627" t="e">
        <f>SUM(C270:C274)</f>
        <v>#DIV/0!</v>
      </c>
      <c r="D275" s="417"/>
      <c r="F275" s="456"/>
      <c r="G275" s="456"/>
    </row>
    <row r="276" spans="1:7">
      <c r="A276" s="471"/>
      <c r="B276" s="410"/>
      <c r="C276" s="410"/>
      <c r="D276" s="410"/>
    </row>
    <row r="277" spans="1:7" ht="15" thickBot="1">
      <c r="A277" s="394" t="s">
        <v>652</v>
      </c>
    </row>
    <row r="278" spans="1:7">
      <c r="A278" s="490" t="s">
        <v>631</v>
      </c>
      <c r="B278" s="491" t="s">
        <v>636</v>
      </c>
      <c r="C278" s="492" t="s">
        <v>635</v>
      </c>
    </row>
    <row r="279" spans="1:7" ht="15.75">
      <c r="A279" s="493"/>
      <c r="B279" s="510"/>
      <c r="C279" s="511"/>
    </row>
    <row r="280" spans="1:7" ht="16.5" thickBot="1">
      <c r="A280" s="496" t="s">
        <v>608</v>
      </c>
      <c r="B280" s="512">
        <f>SUM(B279:B279)</f>
        <v>0</v>
      </c>
      <c r="C280" s="513">
        <f>SUM(C279:C279)</f>
        <v>0</v>
      </c>
      <c r="D280" s="408">
        <f>B280-'资产负债表（续）'!$C$30</f>
        <v>0</v>
      </c>
      <c r="E280" s="408">
        <f>C280-'资产负债表（续）'!D30</f>
        <v>0</v>
      </c>
    </row>
    <row r="281" spans="1:7">
      <c r="A281" s="471"/>
      <c r="B281" s="410"/>
      <c r="C281" s="410"/>
      <c r="D281" s="410"/>
    </row>
    <row r="282" spans="1:7">
      <c r="A282" s="559" t="s">
        <v>13</v>
      </c>
      <c r="B282" s="410"/>
      <c r="C282" s="410"/>
      <c r="D282" s="410"/>
    </row>
    <row r="283" spans="1:7" ht="15" thickBot="1">
      <c r="A283" s="471"/>
      <c r="B283" s="410"/>
      <c r="C283" s="410"/>
      <c r="D283" s="410"/>
    </row>
    <row r="284" spans="1:7">
      <c r="A284" s="560" t="s">
        <v>631</v>
      </c>
      <c r="B284" s="561" t="s">
        <v>589</v>
      </c>
      <c r="C284" s="562" t="s">
        <v>590</v>
      </c>
      <c r="D284" s="410"/>
    </row>
    <row r="285" spans="1:7">
      <c r="A285" s="563" t="s">
        <v>741</v>
      </c>
      <c r="B285" s="567"/>
      <c r="C285" s="568"/>
      <c r="D285" s="410"/>
    </row>
    <row r="286" spans="1:7">
      <c r="A286" s="563" t="s">
        <v>742</v>
      </c>
      <c r="B286" s="567"/>
      <c r="C286" s="568"/>
      <c r="D286" s="410"/>
    </row>
    <row r="287" spans="1:7" ht="15" thickBot="1">
      <c r="A287" s="564" t="s">
        <v>608</v>
      </c>
      <c r="B287" s="569">
        <f>B285-B286</f>
        <v>0</v>
      </c>
      <c r="C287" s="570">
        <f>C285-C286</f>
        <v>0</v>
      </c>
      <c r="D287" s="448">
        <f>B287-'资产负债表（续）'!C34</f>
        <v>0</v>
      </c>
      <c r="E287" s="407">
        <f>C287-'资产负债表（续）'!D34</f>
        <v>0</v>
      </c>
    </row>
    <row r="288" spans="1:7">
      <c r="A288" s="471"/>
      <c r="B288" s="410"/>
      <c r="C288" s="410"/>
      <c r="D288" s="410"/>
    </row>
    <row r="289" spans="1:5">
      <c r="A289" s="471"/>
      <c r="B289" s="410"/>
      <c r="C289" s="410"/>
      <c r="D289" s="410"/>
    </row>
    <row r="290" spans="1:5">
      <c r="A290" s="471"/>
      <c r="B290" s="410"/>
      <c r="C290" s="410"/>
      <c r="D290" s="410"/>
    </row>
    <row r="291" spans="1:5" ht="15" thickBot="1">
      <c r="A291" s="471" t="s">
        <v>653</v>
      </c>
      <c r="B291" s="410"/>
      <c r="C291" s="410"/>
      <c r="D291" s="410"/>
    </row>
    <row r="292" spans="1:5">
      <c r="A292" s="490" t="s">
        <v>631</v>
      </c>
      <c r="B292" s="491" t="s">
        <v>636</v>
      </c>
      <c r="C292" s="492" t="s">
        <v>635</v>
      </c>
      <c r="D292" s="410"/>
    </row>
    <row r="293" spans="1:5" ht="15.75">
      <c r="A293" s="493"/>
      <c r="B293" s="510"/>
      <c r="C293" s="511"/>
      <c r="D293" s="410"/>
    </row>
    <row r="294" spans="1:5" ht="15.75">
      <c r="A294" s="493"/>
      <c r="B294" s="510"/>
      <c r="C294" s="511"/>
      <c r="D294" s="410"/>
    </row>
    <row r="295" spans="1:5" ht="16.5" thickBot="1">
      <c r="A295" s="496" t="s">
        <v>608</v>
      </c>
      <c r="B295" s="512">
        <f>SUM(B293:B294)</f>
        <v>0</v>
      </c>
      <c r="C295" s="513">
        <f>SUM(C293:C294)</f>
        <v>0</v>
      </c>
      <c r="D295" s="448">
        <f>B295-'资产负债表（续）'!C38</f>
        <v>0</v>
      </c>
      <c r="E295" s="408">
        <f>C295-'资产负债表（续）'!D38</f>
        <v>0</v>
      </c>
    </row>
    <row r="296" spans="1:5">
      <c r="A296" s="471"/>
      <c r="B296" s="410"/>
      <c r="C296" s="410"/>
      <c r="D296" s="410"/>
    </row>
    <row r="297" spans="1:5">
      <c r="A297" s="471"/>
      <c r="B297" s="410"/>
      <c r="C297" s="410"/>
      <c r="D297" s="410"/>
    </row>
    <row r="298" spans="1:5">
      <c r="A298" s="471"/>
      <c r="B298" s="410"/>
      <c r="C298" s="410"/>
      <c r="D298" s="410"/>
    </row>
    <row r="299" spans="1:5">
      <c r="A299" s="471"/>
      <c r="B299" s="410"/>
      <c r="C299" s="410"/>
      <c r="D299" s="410"/>
    </row>
    <row r="300" spans="1:5">
      <c r="A300" s="433"/>
      <c r="B300" s="410"/>
      <c r="C300" s="410"/>
      <c r="D300" s="410"/>
    </row>
    <row r="301" spans="1:5" ht="15" thickBot="1">
      <c r="A301" s="394" t="s">
        <v>654</v>
      </c>
    </row>
    <row r="302" spans="1:5" ht="15" thickTop="1">
      <c r="A302" s="384" t="s">
        <v>645</v>
      </c>
      <c r="B302" s="384" t="s">
        <v>589</v>
      </c>
      <c r="C302" s="385" t="s">
        <v>590</v>
      </c>
    </row>
    <row r="303" spans="1:5" ht="15.75">
      <c r="A303" s="430"/>
      <c r="B303" s="451"/>
      <c r="C303" s="452"/>
    </row>
    <row r="304" spans="1:5" ht="15.75">
      <c r="A304" s="430"/>
      <c r="B304" s="451"/>
      <c r="C304" s="452"/>
    </row>
    <row r="305" spans="1:6" ht="15.75">
      <c r="A305" s="430"/>
      <c r="B305" s="451"/>
      <c r="C305" s="452"/>
    </row>
    <row r="306" spans="1:6" ht="15.75">
      <c r="A306" s="430"/>
      <c r="B306" s="451"/>
      <c r="C306" s="452"/>
    </row>
    <row r="307" spans="1:6" ht="15.75">
      <c r="A307" s="430"/>
      <c r="B307" s="451"/>
      <c r="C307" s="452"/>
    </row>
    <row r="308" spans="1:6" ht="15.75">
      <c r="A308" s="430"/>
      <c r="B308" s="451"/>
      <c r="C308" s="452"/>
    </row>
    <row r="309" spans="1:6" ht="15.75">
      <c r="A309" s="430"/>
      <c r="B309" s="451"/>
      <c r="C309" s="452"/>
    </row>
    <row r="310" spans="1:6" ht="15.75">
      <c r="A310" s="430"/>
      <c r="B310" s="451"/>
      <c r="C310" s="452"/>
    </row>
    <row r="311" spans="1:6" ht="16.5" thickBot="1">
      <c r="A311" s="431" t="s">
        <v>603</v>
      </c>
      <c r="B311" s="454">
        <f>SUM(B303:B310)</f>
        <v>0</v>
      </c>
      <c r="C311" s="455">
        <f>SUM(C303:C310)</f>
        <v>0</v>
      </c>
      <c r="D311" s="408">
        <f>B311-'资产负债表（续）'!$C$43</f>
        <v>0</v>
      </c>
      <c r="E311" s="408">
        <f>C311-'资产负债表（续）'!$D$43</f>
        <v>0</v>
      </c>
    </row>
    <row r="312" spans="1:6" ht="15" thickTop="1">
      <c r="A312" s="394"/>
    </row>
    <row r="313" spans="1:6" ht="15" thickBot="1">
      <c r="A313" s="394" t="s">
        <v>655</v>
      </c>
    </row>
    <row r="314" spans="1:6" ht="15" thickTop="1">
      <c r="A314" s="384" t="s">
        <v>645</v>
      </c>
      <c r="B314" s="384" t="s">
        <v>589</v>
      </c>
      <c r="C314" s="385" t="s">
        <v>590</v>
      </c>
    </row>
    <row r="315" spans="1:6" ht="15.75">
      <c r="A315" s="430" t="s">
        <v>743</v>
      </c>
      <c r="B315" s="387"/>
      <c r="C315" s="514"/>
      <c r="F315" s="415"/>
    </row>
    <row r="316" spans="1:6" ht="16.5" thickBot="1">
      <c r="A316" s="431" t="s">
        <v>603</v>
      </c>
      <c r="B316" s="391">
        <f>SUM(B315:B315)</f>
        <v>0</v>
      </c>
      <c r="C316" s="392">
        <f>SUM(C315:C315)</f>
        <v>0</v>
      </c>
      <c r="D316" s="408">
        <f>B316-'资产负债表（续）'!C47</f>
        <v>0</v>
      </c>
      <c r="E316" s="408">
        <f>C316-'资产负债表（续）'!D47</f>
        <v>0</v>
      </c>
    </row>
    <row r="317" spans="1:6" ht="15" thickTop="1">
      <c r="A317" s="394"/>
    </row>
    <row r="318" spans="1:6" ht="15" thickBot="1">
      <c r="A318" s="515" t="s">
        <v>656</v>
      </c>
    </row>
    <row r="319" spans="1:6" ht="15" thickTop="1">
      <c r="A319" s="384" t="s">
        <v>645</v>
      </c>
      <c r="B319" s="384" t="s">
        <v>590</v>
      </c>
      <c r="C319" s="384" t="s">
        <v>632</v>
      </c>
      <c r="D319" s="416" t="s">
        <v>633</v>
      </c>
      <c r="E319" s="385" t="s">
        <v>589</v>
      </c>
    </row>
    <row r="320" spans="1:6" ht="15.75">
      <c r="A320" s="430" t="s">
        <v>657</v>
      </c>
      <c r="B320" s="451"/>
      <c r="C320" s="451"/>
      <c r="D320" s="472"/>
      <c r="E320" s="452">
        <f>B320+C320-D320</f>
        <v>0</v>
      </c>
    </row>
    <row r="321" spans="1:7" ht="16.5" thickBot="1">
      <c r="A321" s="431" t="s">
        <v>603</v>
      </c>
      <c r="B321" s="454">
        <f>SUM(B320:B320)</f>
        <v>0</v>
      </c>
      <c r="C321" s="454">
        <f>SUM(C320:C320)</f>
        <v>0</v>
      </c>
      <c r="D321" s="454">
        <f>SUM(D320:D320)</f>
        <v>0</v>
      </c>
      <c r="E321" s="455">
        <f>SUM(E320:E320)</f>
        <v>0</v>
      </c>
      <c r="F321" s="408">
        <f>B321-'资产负债表（续）'!D51</f>
        <v>0</v>
      </c>
      <c r="G321" s="432">
        <f>E321-'资产负债表（续）'!C51</f>
        <v>-3215118.48</v>
      </c>
    </row>
    <row r="322" spans="1:7" ht="15" thickTop="1">
      <c r="A322" s="394"/>
    </row>
    <row r="323" spans="1:7">
      <c r="A323" s="394"/>
    </row>
    <row r="324" spans="1:7">
      <c r="A324" s="394"/>
    </row>
    <row r="325" spans="1:7">
      <c r="A325" s="394"/>
    </row>
    <row r="326" spans="1:7" ht="15" thickBot="1">
      <c r="A326" s="381" t="s">
        <v>658</v>
      </c>
    </row>
    <row r="327" spans="1:7" ht="15" thickTop="1">
      <c r="A327" s="416" t="s">
        <v>631</v>
      </c>
      <c r="B327" s="416" t="s">
        <v>659</v>
      </c>
      <c r="C327" s="473" t="s">
        <v>660</v>
      </c>
    </row>
    <row r="328" spans="1:7" ht="15.75">
      <c r="A328" s="386" t="s">
        <v>661</v>
      </c>
      <c r="B328" s="451">
        <f>C337</f>
        <v>0</v>
      </c>
      <c r="C328" s="452">
        <f>所有者权益变动表!W7</f>
        <v>0</v>
      </c>
    </row>
    <row r="329" spans="1:7" ht="15.75">
      <c r="A329" s="386" t="s">
        <v>662</v>
      </c>
      <c r="B329" s="451">
        <f>所有者权益变动表!K10</f>
        <v>0</v>
      </c>
      <c r="C329" s="452">
        <f>所有者权益变动表!W10</f>
        <v>0</v>
      </c>
    </row>
    <row r="330" spans="1:7" ht="15.75">
      <c r="A330" s="386" t="s">
        <v>663</v>
      </c>
      <c r="B330" s="451">
        <f>B328+B329</f>
        <v>0</v>
      </c>
      <c r="C330" s="452">
        <f>C328+C329</f>
        <v>0</v>
      </c>
    </row>
    <row r="331" spans="1:7" ht="15.75">
      <c r="A331" s="386" t="s">
        <v>664</v>
      </c>
      <c r="B331" s="451">
        <f>所有者权益变动表!K13</f>
        <v>16263577.540000049</v>
      </c>
      <c r="C331" s="452">
        <f>所有者权益变动表!W13</f>
        <v>0</v>
      </c>
    </row>
    <row r="332" spans="1:7" ht="15.75">
      <c r="A332" s="386" t="s">
        <v>665</v>
      </c>
      <c r="B332" s="451">
        <f>所有者权益变动表!$J$20</f>
        <v>3215118.4800000004</v>
      </c>
      <c r="C332" s="452">
        <f>-所有者权益变动表!W20</f>
        <v>0</v>
      </c>
    </row>
    <row r="333" spans="1:7" ht="15.75">
      <c r="A333" s="386" t="s">
        <v>666</v>
      </c>
      <c r="B333" s="451"/>
      <c r="C333" s="474"/>
    </row>
    <row r="334" spans="1:7" ht="15.75">
      <c r="A334" s="386" t="s">
        <v>667</v>
      </c>
      <c r="B334" s="516"/>
      <c r="C334" s="474"/>
    </row>
    <row r="335" spans="1:7" ht="15.75">
      <c r="A335" s="386" t="s">
        <v>668</v>
      </c>
      <c r="B335" s="451">
        <f>-所有者权益变动表!K19</f>
        <v>31915118.48</v>
      </c>
      <c r="C335" s="474"/>
    </row>
    <row r="336" spans="1:7" ht="15.75">
      <c r="A336" s="386" t="s">
        <v>669</v>
      </c>
      <c r="B336" s="516"/>
      <c r="C336" s="474"/>
    </row>
    <row r="337" spans="1:9" ht="16.5" thickBot="1">
      <c r="A337" s="475" t="s">
        <v>670</v>
      </c>
      <c r="B337" s="454">
        <f>B330+B331-SUM(B332:B336)</f>
        <v>-18866659.41999995</v>
      </c>
      <c r="C337" s="455">
        <f>C330+C331-C332-C333-C334-C335-C336</f>
        <v>0</v>
      </c>
      <c r="D337" s="408">
        <f>B337-'资产负债表（续）'!$C$53</f>
        <v>-23409608.73999995</v>
      </c>
      <c r="E337" s="393">
        <f>C337-'资产负债表（续）'!D53</f>
        <v>-20194490.260000002</v>
      </c>
    </row>
    <row r="338" spans="1:9" ht="15" thickTop="1">
      <c r="A338" s="394"/>
    </row>
    <row r="339" spans="1:9" ht="15" thickBot="1">
      <c r="A339" s="381" t="s">
        <v>671</v>
      </c>
    </row>
    <row r="340" spans="1:9" ht="15" thickTop="1">
      <c r="A340" s="745" t="s">
        <v>631</v>
      </c>
      <c r="B340" s="742" t="s">
        <v>659</v>
      </c>
      <c r="C340" s="743"/>
      <c r="D340" s="742" t="s">
        <v>660</v>
      </c>
      <c r="E340" s="744"/>
    </row>
    <row r="341" spans="1:9">
      <c r="A341" s="746"/>
      <c r="B341" s="440" t="s">
        <v>672</v>
      </c>
      <c r="C341" s="440" t="s">
        <v>673</v>
      </c>
      <c r="D341" s="440" t="s">
        <v>672</v>
      </c>
      <c r="E341" s="476" t="s">
        <v>673</v>
      </c>
    </row>
    <row r="342" spans="1:9" ht="15.75">
      <c r="A342" s="386" t="s">
        <v>674</v>
      </c>
      <c r="B342" s="451"/>
      <c r="C342" s="451"/>
      <c r="D342" s="451"/>
      <c r="E342" s="452"/>
    </row>
    <row r="343" spans="1:9" ht="15.75">
      <c r="A343" s="386" t="s">
        <v>675</v>
      </c>
      <c r="B343" s="451"/>
      <c r="C343" s="451"/>
      <c r="D343" s="451"/>
      <c r="E343" s="452"/>
    </row>
    <row r="344" spans="1:9" ht="16.5" thickBot="1">
      <c r="A344" s="390" t="s">
        <v>608</v>
      </c>
      <c r="B344" s="454">
        <f>SUM(B342:B343)</f>
        <v>0</v>
      </c>
      <c r="C344" s="454">
        <f>SUM(C342:C343)</f>
        <v>0</v>
      </c>
      <c r="D344" s="454">
        <f>SUM(D342:D343)</f>
        <v>0</v>
      </c>
      <c r="E344" s="455">
        <f>SUM(E342:E343)</f>
        <v>0</v>
      </c>
      <c r="F344" s="408">
        <f>B344-利润表!$C$6</f>
        <v>-196552556.34</v>
      </c>
      <c r="G344" s="432">
        <f>C344-利润表!$C$11</f>
        <v>-45218106.43</v>
      </c>
      <c r="H344" s="408">
        <f>D344-利润表!$D$6</f>
        <v>0</v>
      </c>
      <c r="I344" s="408">
        <f>E344-利润表!$D$11</f>
        <v>0</v>
      </c>
    </row>
    <row r="345" spans="1:9" ht="15" thickTop="1"/>
    <row r="347" spans="1:9" ht="15" thickBot="1">
      <c r="A347" s="382" t="s">
        <v>676</v>
      </c>
    </row>
    <row r="348" spans="1:9" ht="15" thickTop="1">
      <c r="A348" s="477" t="s">
        <v>647</v>
      </c>
      <c r="B348" s="416" t="s">
        <v>680</v>
      </c>
      <c r="C348" s="473" t="s">
        <v>681</v>
      </c>
    </row>
    <row r="349" spans="1:9" ht="15.75">
      <c r="A349" s="478" t="s">
        <v>649</v>
      </c>
      <c r="B349" s="479"/>
      <c r="C349" s="480"/>
      <c r="D349" s="383"/>
      <c r="E349" s="383"/>
    </row>
    <row r="350" spans="1:9" ht="15.75">
      <c r="A350" s="478" t="s">
        <v>732</v>
      </c>
      <c r="B350" s="479"/>
      <c r="C350" s="480"/>
      <c r="D350" s="383"/>
      <c r="E350" s="383"/>
    </row>
    <row r="351" spans="1:9" ht="15.75">
      <c r="A351" s="478" t="s">
        <v>744</v>
      </c>
      <c r="B351" s="479"/>
      <c r="C351" s="480"/>
      <c r="D351" s="383"/>
      <c r="E351" s="383"/>
    </row>
    <row r="352" spans="1:9" ht="15.75">
      <c r="A352" s="478" t="s">
        <v>981</v>
      </c>
      <c r="B352" s="479"/>
      <c r="C352" s="480"/>
      <c r="D352" s="383"/>
      <c r="E352" s="383"/>
    </row>
    <row r="353" spans="1:9" ht="15.75">
      <c r="A353" s="478" t="s">
        <v>983</v>
      </c>
      <c r="B353" s="479"/>
      <c r="C353" s="480"/>
      <c r="D353" s="383"/>
      <c r="E353" s="383"/>
    </row>
    <row r="354" spans="1:9" ht="15.75">
      <c r="A354" s="478" t="s">
        <v>745</v>
      </c>
      <c r="B354" s="479"/>
      <c r="C354" s="480"/>
      <c r="D354" s="383"/>
      <c r="E354" s="383"/>
      <c r="G354" s="382"/>
    </row>
    <row r="355" spans="1:9" ht="15.75">
      <c r="A355" s="478" t="s">
        <v>984</v>
      </c>
      <c r="B355" s="479"/>
      <c r="C355" s="480"/>
      <c r="D355" s="383"/>
      <c r="E355" s="383"/>
    </row>
    <row r="356" spans="1:9" ht="16.5" thickBot="1">
      <c r="A356" s="481" t="s">
        <v>608</v>
      </c>
      <c r="B356" s="482">
        <f>SUM(B349:B355)</f>
        <v>0</v>
      </c>
      <c r="C356" s="483">
        <f>SUM(C349:C355)</f>
        <v>0</v>
      </c>
      <c r="D356" s="432">
        <f>B356-利润表!$C$19</f>
        <v>-202565.93000000002</v>
      </c>
      <c r="E356" s="432">
        <f>C356-利润表!$D$19</f>
        <v>0</v>
      </c>
      <c r="G356" s="382"/>
    </row>
    <row r="357" spans="1:9" ht="15" thickTop="1">
      <c r="D357" s="383"/>
      <c r="E357" s="383"/>
    </row>
    <row r="358" spans="1:9">
      <c r="D358" s="383"/>
      <c r="E358" s="383"/>
    </row>
    <row r="359" spans="1:9">
      <c r="D359" s="383"/>
      <c r="E359" s="383"/>
    </row>
    <row r="360" spans="1:9" ht="15" thickBot="1">
      <c r="A360" s="382" t="s">
        <v>678</v>
      </c>
    </row>
    <row r="361" spans="1:9" ht="15" thickTop="1">
      <c r="A361" s="416" t="s">
        <v>631</v>
      </c>
      <c r="B361" s="416" t="s">
        <v>659</v>
      </c>
      <c r="C361" s="473" t="s">
        <v>660</v>
      </c>
      <c r="F361" s="389"/>
    </row>
    <row r="362" spans="1:9" ht="15.75">
      <c r="A362" s="484" t="s">
        <v>746</v>
      </c>
      <c r="B362" s="451"/>
      <c r="C362" s="452"/>
      <c r="D362" s="415"/>
      <c r="F362" s="389"/>
      <c r="I362" s="383"/>
    </row>
    <row r="363" spans="1:9" ht="15.75">
      <c r="A363" s="484" t="s">
        <v>726</v>
      </c>
      <c r="B363" s="451"/>
      <c r="C363" s="452"/>
      <c r="F363" s="389"/>
      <c r="I363" s="383"/>
    </row>
    <row r="364" spans="1:9" ht="15.75">
      <c r="A364" s="484" t="s">
        <v>747</v>
      </c>
      <c r="B364" s="451"/>
      <c r="C364" s="452"/>
      <c r="D364" s="415"/>
      <c r="F364" s="389"/>
      <c r="I364" s="383"/>
    </row>
    <row r="365" spans="1:9" ht="15.75">
      <c r="A365" s="484" t="s">
        <v>748</v>
      </c>
      <c r="B365" s="451"/>
      <c r="C365" s="452"/>
      <c r="F365" s="389"/>
      <c r="I365" s="383"/>
    </row>
    <row r="366" spans="1:9" ht="15.75">
      <c r="A366" s="484" t="s">
        <v>776</v>
      </c>
      <c r="B366" s="451"/>
      <c r="C366" s="452"/>
      <c r="D366" s="415"/>
      <c r="F366" s="389"/>
      <c r="I366" s="383"/>
    </row>
    <row r="367" spans="1:9" ht="15.75">
      <c r="A367" s="484" t="s">
        <v>777</v>
      </c>
      <c r="B367" s="451"/>
      <c r="C367" s="452"/>
      <c r="F367" s="389"/>
      <c r="I367" s="383"/>
    </row>
    <row r="368" spans="1:9" ht="15.75">
      <c r="A368" s="484" t="s">
        <v>752</v>
      </c>
      <c r="B368" s="451"/>
      <c r="C368" s="452"/>
      <c r="F368" s="389"/>
      <c r="I368" s="383"/>
    </row>
    <row r="369" spans="1:9" ht="15.75">
      <c r="A369" s="517" t="s">
        <v>750</v>
      </c>
      <c r="B369" s="518"/>
      <c r="C369" s="452"/>
      <c r="F369" s="389"/>
      <c r="I369" s="383"/>
    </row>
    <row r="370" spans="1:9" ht="15.75">
      <c r="A370" s="517" t="s">
        <v>755</v>
      </c>
      <c r="B370" s="518"/>
      <c r="C370" s="452"/>
      <c r="F370" s="389"/>
      <c r="I370" s="383"/>
    </row>
    <row r="371" spans="1:9" ht="15.75">
      <c r="A371" s="484" t="s">
        <v>751</v>
      </c>
      <c r="B371" s="451"/>
      <c r="C371" s="452"/>
      <c r="F371" s="389"/>
      <c r="I371" s="383"/>
    </row>
    <row r="372" spans="1:9" ht="15.75">
      <c r="A372" s="484" t="s">
        <v>754</v>
      </c>
      <c r="B372" s="451"/>
      <c r="C372" s="452"/>
      <c r="F372" s="389"/>
      <c r="I372" s="383"/>
    </row>
    <row r="373" spans="1:9" ht="15.75">
      <c r="A373" s="484" t="s">
        <v>749</v>
      </c>
      <c r="B373" s="451"/>
      <c r="C373" s="452"/>
      <c r="E373" s="383"/>
      <c r="F373" s="389"/>
      <c r="I373" s="383"/>
    </row>
    <row r="374" spans="1:9" ht="15.75">
      <c r="A374" s="484" t="s">
        <v>753</v>
      </c>
      <c r="B374" s="451"/>
      <c r="C374" s="452"/>
      <c r="E374" s="383"/>
      <c r="F374" s="389"/>
      <c r="I374" s="383"/>
    </row>
    <row r="375" spans="1:9" ht="15.75">
      <c r="A375" s="484" t="s">
        <v>677</v>
      </c>
      <c r="B375" s="451"/>
      <c r="C375" s="452"/>
      <c r="E375" s="383"/>
      <c r="F375" s="389"/>
    </row>
    <row r="376" spans="1:9" ht="16.5" thickBot="1">
      <c r="A376" s="390" t="s">
        <v>608</v>
      </c>
      <c r="B376" s="454">
        <f>SUM(B362:B375)</f>
        <v>0</v>
      </c>
      <c r="C376" s="455">
        <f>SUM(C362:C375)</f>
        <v>0</v>
      </c>
      <c r="D376" s="408">
        <f>B376-利润表!$C$20</f>
        <v>-117845149.79999998</v>
      </c>
      <c r="E376" s="432">
        <f>C376-利润表!$D$20</f>
        <v>0</v>
      </c>
    </row>
    <row r="377" spans="1:9" ht="15" thickTop="1">
      <c r="A377" s="409"/>
      <c r="B377" s="410"/>
      <c r="C377" s="469"/>
      <c r="E377" s="383"/>
    </row>
    <row r="378" spans="1:9" ht="15" thickBot="1">
      <c r="A378" s="382" t="s">
        <v>679</v>
      </c>
      <c r="E378" s="383"/>
      <c r="F378" s="383"/>
    </row>
    <row r="379" spans="1:9" ht="15" thickTop="1">
      <c r="A379" s="416" t="s">
        <v>631</v>
      </c>
      <c r="B379" s="416" t="s">
        <v>680</v>
      </c>
      <c r="C379" s="473" t="s">
        <v>681</v>
      </c>
      <c r="E379" s="383"/>
      <c r="F379" s="383"/>
    </row>
    <row r="380" spans="1:9" ht="15.75">
      <c r="A380" s="386" t="s">
        <v>989</v>
      </c>
      <c r="B380" s="451"/>
      <c r="C380" s="452"/>
      <c r="E380" s="383"/>
      <c r="F380" s="383"/>
    </row>
    <row r="381" spans="1:9" ht="15.75">
      <c r="A381" s="386" t="s">
        <v>726</v>
      </c>
      <c r="B381" s="451"/>
      <c r="C381" s="452"/>
      <c r="D381" s="415"/>
      <c r="E381" s="383"/>
      <c r="F381" s="383"/>
    </row>
    <row r="382" spans="1:9" ht="15.75">
      <c r="A382" s="386" t="s">
        <v>985</v>
      </c>
      <c r="B382" s="451"/>
      <c r="C382" s="452"/>
      <c r="D382" s="415"/>
      <c r="E382" s="383"/>
      <c r="F382" s="383"/>
      <c r="H382" s="415"/>
    </row>
    <row r="383" spans="1:9" ht="15.75">
      <c r="A383" s="386" t="s">
        <v>748</v>
      </c>
      <c r="B383" s="451"/>
      <c r="C383" s="452"/>
      <c r="D383" s="415"/>
      <c r="E383" s="383"/>
      <c r="F383" s="383"/>
    </row>
    <row r="384" spans="1:9" ht="15.75">
      <c r="A384" s="386" t="s">
        <v>757</v>
      </c>
      <c r="B384" s="451"/>
      <c r="C384" s="452"/>
      <c r="D384" s="415"/>
      <c r="E384" s="383"/>
      <c r="F384" s="383"/>
    </row>
    <row r="385" spans="1:10" ht="15.75">
      <c r="A385" s="386" t="s">
        <v>986</v>
      </c>
      <c r="B385" s="451"/>
      <c r="C385" s="452"/>
      <c r="D385" s="415"/>
      <c r="E385" s="383"/>
      <c r="F385" s="383"/>
    </row>
    <row r="386" spans="1:10" ht="15.75">
      <c r="A386" s="386" t="s">
        <v>703</v>
      </c>
      <c r="B386" s="451"/>
      <c r="C386" s="452"/>
      <c r="D386" s="415"/>
      <c r="E386" s="383"/>
      <c r="F386" s="383"/>
    </row>
    <row r="387" spans="1:10" ht="15.75">
      <c r="A387" s="386" t="s">
        <v>987</v>
      </c>
      <c r="B387" s="451"/>
      <c r="C387" s="452"/>
      <c r="D387" s="415"/>
      <c r="E387" s="383"/>
      <c r="F387" s="460"/>
      <c r="G387" s="460"/>
    </row>
    <row r="388" spans="1:10" ht="15.75">
      <c r="A388" s="386" t="s">
        <v>988</v>
      </c>
      <c r="B388" s="451"/>
      <c r="C388" s="452"/>
      <c r="D388" s="415"/>
      <c r="E388" s="383"/>
      <c r="F388" s="383"/>
    </row>
    <row r="389" spans="1:10" ht="15.75">
      <c r="A389" s="386" t="s">
        <v>746</v>
      </c>
      <c r="B389" s="451"/>
      <c r="C389" s="452"/>
      <c r="D389" s="415"/>
      <c r="E389" s="383"/>
      <c r="F389" s="383"/>
    </row>
    <row r="390" spans="1:10" ht="15.75">
      <c r="A390" s="386" t="s">
        <v>696</v>
      </c>
      <c r="B390" s="451"/>
      <c r="C390" s="452"/>
      <c r="E390" s="383"/>
      <c r="F390" s="383"/>
    </row>
    <row r="391" spans="1:10" ht="16.5" thickBot="1">
      <c r="A391" s="390" t="s">
        <v>608</v>
      </c>
      <c r="B391" s="454">
        <f>SUM(B380:B390)</f>
        <v>0</v>
      </c>
      <c r="C391" s="455">
        <f>SUM(C380:C390)</f>
        <v>0</v>
      </c>
      <c r="D391" s="408">
        <f>B391-利润表!$C$21</f>
        <v>-16760259.67</v>
      </c>
      <c r="E391" s="432">
        <f>C391-利润表!$D$21</f>
        <v>0</v>
      </c>
      <c r="F391" s="383"/>
    </row>
    <row r="392" spans="1:10" ht="15" thickTop="1">
      <c r="A392" s="409"/>
      <c r="B392" s="410"/>
      <c r="C392" s="469"/>
      <c r="E392" s="383"/>
      <c r="F392" s="383"/>
    </row>
    <row r="393" spans="1:10">
      <c r="A393" s="409"/>
      <c r="B393" s="410"/>
      <c r="C393" s="469"/>
      <c r="E393" s="383"/>
      <c r="F393" s="383"/>
    </row>
    <row r="394" spans="1:10" ht="15" thickBot="1">
      <c r="A394" s="457" t="s">
        <v>682</v>
      </c>
      <c r="B394" s="410"/>
      <c r="C394" s="469"/>
      <c r="E394" s="383"/>
      <c r="I394" s="389"/>
    </row>
    <row r="395" spans="1:10" ht="15" thickTop="1">
      <c r="A395" s="416" t="s">
        <v>631</v>
      </c>
      <c r="B395" s="416" t="s">
        <v>680</v>
      </c>
      <c r="C395" s="473" t="s">
        <v>681</v>
      </c>
      <c r="E395" s="383"/>
      <c r="F395" s="383"/>
      <c r="I395" s="389"/>
      <c r="J395" s="389"/>
    </row>
    <row r="396" spans="1:10" ht="15.75">
      <c r="A396" s="386" t="s">
        <v>726</v>
      </c>
      <c r="B396" s="451"/>
      <c r="C396" s="452"/>
      <c r="E396" s="383"/>
      <c r="F396" s="383"/>
      <c r="I396" s="389"/>
      <c r="J396" s="415"/>
    </row>
    <row r="397" spans="1:10" ht="15.75">
      <c r="A397" s="386" t="s">
        <v>733</v>
      </c>
      <c r="B397" s="451"/>
      <c r="C397" s="452"/>
      <c r="E397" s="383"/>
      <c r="F397" s="383"/>
      <c r="I397" s="389"/>
      <c r="J397" s="415"/>
    </row>
    <row r="398" spans="1:10" ht="15.75">
      <c r="A398" s="386" t="s">
        <v>769</v>
      </c>
      <c r="B398" s="451"/>
      <c r="C398" s="452"/>
      <c r="E398" s="383"/>
      <c r="F398" s="383"/>
      <c r="I398" s="389"/>
      <c r="J398" s="415"/>
    </row>
    <row r="399" spans="1:10" ht="15.75">
      <c r="A399" s="386" t="s">
        <v>770</v>
      </c>
      <c r="B399" s="451"/>
      <c r="C399" s="452"/>
      <c r="E399" s="383"/>
      <c r="F399" s="383"/>
      <c r="I399" s="389"/>
      <c r="J399" s="415"/>
    </row>
    <row r="400" spans="1:10" ht="15.75">
      <c r="A400" s="386" t="s">
        <v>750</v>
      </c>
      <c r="B400" s="451"/>
      <c r="C400" s="452"/>
      <c r="E400" s="383"/>
      <c r="F400" s="383"/>
      <c r="I400" s="389"/>
      <c r="J400" s="415"/>
    </row>
    <row r="401" spans="1:10" ht="15.75">
      <c r="A401" s="386" t="s">
        <v>748</v>
      </c>
      <c r="B401" s="451"/>
      <c r="C401" s="452"/>
      <c r="E401" s="383"/>
      <c r="F401" s="383"/>
      <c r="I401" s="389"/>
      <c r="J401" s="415"/>
    </row>
    <row r="402" spans="1:10" ht="15.75">
      <c r="A402" s="386" t="s">
        <v>756</v>
      </c>
      <c r="B402" s="451"/>
      <c r="C402" s="452"/>
      <c r="E402" s="383"/>
      <c r="F402" s="383"/>
      <c r="I402" s="389"/>
      <c r="J402" s="415"/>
    </row>
    <row r="403" spans="1:10" ht="15.75">
      <c r="A403" s="386" t="s">
        <v>771</v>
      </c>
      <c r="B403" s="451"/>
      <c r="C403" s="452"/>
      <c r="E403" s="383"/>
      <c r="F403" s="383"/>
      <c r="I403" s="389"/>
      <c r="J403" s="415"/>
    </row>
    <row r="404" spans="1:10" ht="15.75">
      <c r="A404" s="386" t="s">
        <v>772</v>
      </c>
      <c r="B404" s="451"/>
      <c r="C404" s="452"/>
      <c r="E404" s="383"/>
      <c r="F404" s="383"/>
      <c r="I404" s="389"/>
      <c r="J404" s="415"/>
    </row>
    <row r="405" spans="1:10" ht="15.75">
      <c r="A405" s="386" t="s">
        <v>773</v>
      </c>
      <c r="B405" s="451"/>
      <c r="C405" s="452"/>
      <c r="E405" s="383"/>
      <c r="F405" s="383"/>
      <c r="I405" s="389"/>
      <c r="J405" s="415"/>
    </row>
    <row r="406" spans="1:10" ht="15.75">
      <c r="A406" s="386" t="s">
        <v>758</v>
      </c>
      <c r="B406" s="451"/>
      <c r="C406" s="452"/>
      <c r="E406" s="383"/>
      <c r="F406" s="383"/>
      <c r="I406" s="389"/>
      <c r="J406" s="415"/>
    </row>
    <row r="407" spans="1:10" ht="15.75">
      <c r="A407" s="386" t="s">
        <v>774</v>
      </c>
      <c r="B407" s="451"/>
      <c r="C407" s="452"/>
      <c r="E407" s="383"/>
      <c r="F407" s="383"/>
      <c r="I407" s="389"/>
      <c r="J407" s="415"/>
    </row>
    <row r="408" spans="1:10" ht="15.75">
      <c r="A408" s="386" t="s">
        <v>696</v>
      </c>
      <c r="B408" s="451"/>
      <c r="C408" s="452"/>
      <c r="E408" s="383"/>
      <c r="F408" s="383"/>
      <c r="I408" s="389"/>
      <c r="J408" s="415"/>
    </row>
    <row r="409" spans="1:10" ht="16.5" thickBot="1">
      <c r="A409" s="390" t="s">
        <v>608</v>
      </c>
      <c r="B409" s="454">
        <f>SUM(B396:B408)</f>
        <v>0</v>
      </c>
      <c r="C409" s="455">
        <f>SUM(C396:C408)</f>
        <v>0</v>
      </c>
      <c r="D409" s="408">
        <f>B409-利润表!$C$22</f>
        <v>0</v>
      </c>
      <c r="E409" s="408">
        <f>C409-利润表!$D$22</f>
        <v>0</v>
      </c>
      <c r="I409" s="389"/>
      <c r="J409" s="415"/>
    </row>
    <row r="410" spans="1:10" ht="15" thickTop="1">
      <c r="A410" s="409"/>
      <c r="B410" s="410"/>
      <c r="C410" s="469"/>
      <c r="I410" s="389"/>
    </row>
    <row r="411" spans="1:10" ht="15" thickBot="1">
      <c r="A411" s="409"/>
      <c r="B411" s="410"/>
      <c r="C411" s="469"/>
      <c r="I411" s="389"/>
    </row>
    <row r="412" spans="1:10" ht="15" thickTop="1">
      <c r="A412" s="416" t="s">
        <v>631</v>
      </c>
      <c r="B412" s="416" t="s">
        <v>680</v>
      </c>
      <c r="C412" s="473" t="s">
        <v>681</v>
      </c>
      <c r="I412" s="389"/>
    </row>
    <row r="413" spans="1:10" ht="15.75">
      <c r="A413" s="484" t="s">
        <v>759</v>
      </c>
      <c r="B413" s="451"/>
      <c r="C413" s="452"/>
      <c r="F413" s="467"/>
      <c r="I413" s="415"/>
      <c r="J413" s="389"/>
    </row>
    <row r="414" spans="1:10" ht="15.75">
      <c r="A414" s="386" t="s">
        <v>760</v>
      </c>
      <c r="B414" s="451"/>
      <c r="C414" s="452"/>
      <c r="F414" s="467"/>
      <c r="J414" s="389"/>
    </row>
    <row r="415" spans="1:10" ht="15.75">
      <c r="A415" s="386" t="s">
        <v>683</v>
      </c>
      <c r="B415" s="451"/>
      <c r="C415" s="452"/>
    </row>
    <row r="416" spans="1:10" ht="16.5" thickBot="1">
      <c r="A416" s="390" t="s">
        <v>608</v>
      </c>
      <c r="B416" s="454">
        <f>B413-B414+B415</f>
        <v>0</v>
      </c>
      <c r="C416" s="455">
        <f>C413-C414+C415</f>
        <v>0</v>
      </c>
      <c r="D416" s="408">
        <f>B416-利润表!C23</f>
        <v>73723.44</v>
      </c>
      <c r="E416" s="407">
        <f>C416-利润表!D23</f>
        <v>0</v>
      </c>
    </row>
    <row r="417" spans="1:6" ht="16.5" thickTop="1">
      <c r="A417" s="409"/>
      <c r="B417" s="554"/>
      <c r="C417" s="554"/>
      <c r="D417" s="415"/>
      <c r="E417" s="456"/>
    </row>
    <row r="418" spans="1:6" ht="15.75">
      <c r="A418" s="409"/>
      <c r="B418" s="554"/>
      <c r="C418" s="554"/>
      <c r="D418" s="415"/>
      <c r="E418" s="456"/>
    </row>
    <row r="419" spans="1:6" ht="15.75">
      <c r="A419" s="409"/>
      <c r="B419" s="554"/>
      <c r="C419" s="554"/>
      <c r="D419" s="415"/>
      <c r="E419" s="456"/>
    </row>
    <row r="420" spans="1:6">
      <c r="E420" s="383"/>
    </row>
    <row r="421" spans="1:6" ht="15" thickBot="1">
      <c r="A421" s="382" t="s">
        <v>684</v>
      </c>
      <c r="E421" s="383"/>
      <c r="F421" s="383"/>
    </row>
    <row r="422" spans="1:6" ht="15" thickTop="1">
      <c r="A422" s="416" t="s">
        <v>631</v>
      </c>
      <c r="B422" s="416" t="s">
        <v>680</v>
      </c>
      <c r="C422" s="473" t="s">
        <v>681</v>
      </c>
      <c r="E422" s="383"/>
    </row>
    <row r="423" spans="1:6" ht="15.75">
      <c r="A423" s="484" t="s">
        <v>761</v>
      </c>
      <c r="B423" s="566"/>
      <c r="C423" s="565"/>
      <c r="E423" s="383"/>
    </row>
    <row r="424" spans="1:6" ht="15.75">
      <c r="A424" s="484" t="s">
        <v>762</v>
      </c>
      <c r="B424" s="566"/>
      <c r="C424" s="565"/>
      <c r="E424" s="383"/>
    </row>
    <row r="425" spans="1:6" ht="15.75">
      <c r="A425" s="484" t="s">
        <v>763</v>
      </c>
      <c r="B425" s="566"/>
      <c r="C425" s="565"/>
      <c r="E425" s="383"/>
    </row>
    <row r="426" spans="1:6" ht="15.75">
      <c r="A426" s="484" t="s">
        <v>764</v>
      </c>
      <c r="B426" s="566"/>
      <c r="C426" s="565"/>
      <c r="E426" s="383"/>
    </row>
    <row r="427" spans="1:6" ht="15.75">
      <c r="A427" s="484" t="s">
        <v>765</v>
      </c>
      <c r="B427" s="566"/>
      <c r="C427" s="565"/>
      <c r="E427" s="383"/>
    </row>
    <row r="428" spans="1:6" ht="15.75">
      <c r="A428" s="484" t="s">
        <v>677</v>
      </c>
      <c r="B428" s="566"/>
      <c r="C428" s="565"/>
      <c r="E428" s="383"/>
    </row>
    <row r="429" spans="1:6" ht="16.5" thickBot="1">
      <c r="A429" s="390" t="s">
        <v>608</v>
      </c>
      <c r="B429" s="454">
        <f>SUM(B423:B428)</f>
        <v>0</v>
      </c>
      <c r="C429" s="455">
        <f>SUM(C423:C428)</f>
        <v>0</v>
      </c>
      <c r="D429" s="408">
        <f>B429-利润表!C26</f>
        <v>0</v>
      </c>
      <c r="E429" s="432">
        <f>C429-利润表!D26</f>
        <v>0</v>
      </c>
    </row>
    <row r="430" spans="1:6" ht="15" thickTop="1">
      <c r="E430" s="383"/>
    </row>
    <row r="431" spans="1:6" ht="15" thickBot="1">
      <c r="A431" s="382" t="s">
        <v>434</v>
      </c>
      <c r="E431" s="383"/>
    </row>
    <row r="432" spans="1:6" ht="15" thickTop="1">
      <c r="A432" s="416" t="s">
        <v>631</v>
      </c>
      <c r="B432" s="416" t="s">
        <v>680</v>
      </c>
      <c r="C432" s="473" t="s">
        <v>681</v>
      </c>
    </row>
    <row r="433" spans="1:5" ht="15.75">
      <c r="A433" s="386" t="s">
        <v>766</v>
      </c>
      <c r="B433" s="451"/>
      <c r="C433" s="452"/>
    </row>
    <row r="434" spans="1:5" ht="15.75">
      <c r="A434" s="386" t="s">
        <v>775</v>
      </c>
      <c r="B434" s="451"/>
      <c r="C434" s="452"/>
    </row>
    <row r="435" spans="1:5" ht="16.5" thickBot="1">
      <c r="A435" s="390" t="s">
        <v>608</v>
      </c>
      <c r="B435" s="454">
        <f>SUM(B433:B434)</f>
        <v>0</v>
      </c>
      <c r="C435" s="455">
        <f>SUM(C433:C434)</f>
        <v>0</v>
      </c>
      <c r="D435" s="408">
        <f>B435-利润表!C32</f>
        <v>0</v>
      </c>
      <c r="E435" s="407">
        <f>C435-利润表!D32</f>
        <v>0</v>
      </c>
    </row>
    <row r="436" spans="1:5" ht="15" thickTop="1">
      <c r="E436" s="383"/>
    </row>
    <row r="437" spans="1:5">
      <c r="E437" s="383"/>
    </row>
    <row r="438" spans="1:5" ht="15" thickBot="1">
      <c r="A438" s="382" t="s">
        <v>686</v>
      </c>
      <c r="E438" s="383"/>
    </row>
    <row r="439" spans="1:5" ht="15" thickTop="1">
      <c r="A439" s="416" t="s">
        <v>631</v>
      </c>
      <c r="B439" s="416" t="s">
        <v>680</v>
      </c>
      <c r="C439" s="473" t="s">
        <v>681</v>
      </c>
      <c r="E439" s="383"/>
    </row>
    <row r="440" spans="1:5" ht="15.75">
      <c r="A440" s="386" t="s">
        <v>687</v>
      </c>
      <c r="B440" s="387"/>
      <c r="C440" s="514"/>
      <c r="E440" s="383"/>
    </row>
    <row r="441" spans="1:5" ht="15.75">
      <c r="A441" s="386" t="s">
        <v>688</v>
      </c>
      <c r="B441" s="387"/>
      <c r="C441" s="514"/>
      <c r="E441" s="383"/>
    </row>
    <row r="442" spans="1:5" ht="16.5" thickBot="1">
      <c r="A442" s="390" t="s">
        <v>608</v>
      </c>
      <c r="B442" s="391">
        <f>SUM(B440:B441)</f>
        <v>0</v>
      </c>
      <c r="C442" s="455">
        <f>SUM(C440:C441)</f>
        <v>0</v>
      </c>
      <c r="D442" s="408">
        <f>B442-利润表!C33</f>
        <v>0</v>
      </c>
      <c r="E442" s="432">
        <f>C442-利润表!D33</f>
        <v>0</v>
      </c>
    </row>
    <row r="443" spans="1:5" ht="15" thickTop="1">
      <c r="A443" s="409"/>
      <c r="B443" s="410"/>
      <c r="C443" s="469"/>
      <c r="E443" s="383"/>
    </row>
    <row r="444" spans="1:5">
      <c r="A444" s="409"/>
      <c r="B444" s="410"/>
      <c r="C444" s="469"/>
      <c r="E444" s="383"/>
    </row>
    <row r="445" spans="1:5" ht="15" thickBot="1">
      <c r="A445" s="382" t="s">
        <v>689</v>
      </c>
    </row>
    <row r="446" spans="1:5" ht="15" thickTop="1">
      <c r="A446" s="416" t="s">
        <v>631</v>
      </c>
      <c r="B446" s="416" t="s">
        <v>680</v>
      </c>
      <c r="C446" s="473" t="s">
        <v>681</v>
      </c>
      <c r="E446" s="383"/>
    </row>
    <row r="447" spans="1:5" ht="15.75">
      <c r="A447" s="386" t="s">
        <v>690</v>
      </c>
      <c r="B447" s="451"/>
      <c r="C447" s="452"/>
      <c r="E447" s="383"/>
    </row>
    <row r="448" spans="1:5" ht="16.5" thickBot="1">
      <c r="A448" s="390" t="s">
        <v>608</v>
      </c>
      <c r="B448" s="454">
        <f>SUM(B447:B447)</f>
        <v>0</v>
      </c>
      <c r="C448" s="455">
        <f>SUM(C447:C447)</f>
        <v>0</v>
      </c>
      <c r="D448" s="408">
        <f>B448-利润表!C34</f>
        <v>0</v>
      </c>
      <c r="E448" s="432">
        <f>C448-利润表!D34</f>
        <v>0</v>
      </c>
    </row>
    <row r="449" spans="1:5" ht="15" thickTop="1">
      <c r="A449" s="409"/>
      <c r="B449" s="410"/>
      <c r="C449" s="469"/>
      <c r="E449" s="383"/>
    </row>
    <row r="450" spans="1:5">
      <c r="A450" s="409"/>
      <c r="B450" s="410"/>
      <c r="C450" s="469"/>
      <c r="E450" s="383"/>
    </row>
    <row r="451" spans="1:5">
      <c r="A451" s="409"/>
      <c r="B451" s="410"/>
      <c r="C451" s="469"/>
      <c r="E451" s="383"/>
    </row>
    <row r="452" spans="1:5" hidden="1">
      <c r="A452" s="382" t="s">
        <v>691</v>
      </c>
      <c r="E452" s="383"/>
    </row>
    <row r="453" spans="1:5" ht="15" hidden="1" thickTop="1">
      <c r="A453" s="416" t="s">
        <v>631</v>
      </c>
      <c r="B453" s="416" t="s">
        <v>680</v>
      </c>
      <c r="C453" s="473" t="s">
        <v>681</v>
      </c>
      <c r="E453" s="383"/>
    </row>
    <row r="454" spans="1:5" ht="15.75" hidden="1">
      <c r="A454" s="386" t="s">
        <v>685</v>
      </c>
      <c r="B454" s="387"/>
      <c r="C454" s="514"/>
      <c r="E454" s="383"/>
    </row>
    <row r="455" spans="1:5" ht="15.75" hidden="1">
      <c r="A455" s="386" t="s">
        <v>692</v>
      </c>
      <c r="B455" s="387"/>
      <c r="C455" s="514"/>
      <c r="E455" s="383"/>
    </row>
    <row r="456" spans="1:5" ht="15.75" hidden="1">
      <c r="A456" s="386" t="s">
        <v>693</v>
      </c>
      <c r="B456" s="387"/>
      <c r="C456" s="514"/>
      <c r="E456" s="383"/>
    </row>
    <row r="457" spans="1:5" ht="15.75" hidden="1">
      <c r="A457" s="386" t="s">
        <v>677</v>
      </c>
      <c r="B457" s="387"/>
      <c r="C457" s="514"/>
      <c r="E457" s="383"/>
    </row>
    <row r="458" spans="1:5" ht="16.5" hidden="1" thickBot="1">
      <c r="A458" s="390" t="s">
        <v>608</v>
      </c>
      <c r="B458" s="391">
        <f>SUM(B454:B457)</f>
        <v>0</v>
      </c>
      <c r="C458" s="455">
        <f>SUM(C454:C457)</f>
        <v>0</v>
      </c>
      <c r="D458" s="408">
        <f>B458-利润表!C36</f>
        <v>-1222117.1900000002</v>
      </c>
      <c r="E458" s="432">
        <f>C458-利润表!D36</f>
        <v>0</v>
      </c>
    </row>
    <row r="459" spans="1:5" hidden="1">
      <c r="A459" s="409"/>
      <c r="B459" s="410"/>
      <c r="C459" s="469"/>
      <c r="E459" s="383"/>
    </row>
    <row r="460" spans="1:5" hidden="1">
      <c r="A460" s="409"/>
      <c r="B460" s="410"/>
      <c r="C460" s="469"/>
      <c r="E460" s="383"/>
    </row>
    <row r="461" spans="1:5" hidden="1">
      <c r="A461" s="382" t="s">
        <v>694</v>
      </c>
      <c r="E461" s="383"/>
    </row>
    <row r="462" spans="1:5" ht="15" hidden="1" thickTop="1">
      <c r="A462" s="416" t="s">
        <v>631</v>
      </c>
      <c r="B462" s="416" t="s">
        <v>680</v>
      </c>
      <c r="C462" s="473" t="s">
        <v>681</v>
      </c>
      <c r="E462" s="383"/>
    </row>
    <row r="463" spans="1:5" ht="15.75" hidden="1">
      <c r="A463" s="386" t="s">
        <v>695</v>
      </c>
      <c r="B463" s="387"/>
      <c r="C463" s="514"/>
      <c r="E463" s="383"/>
    </row>
    <row r="464" spans="1:5" ht="15.75" hidden="1">
      <c r="A464" s="386" t="s">
        <v>696</v>
      </c>
      <c r="B464" s="387"/>
      <c r="C464" s="514"/>
      <c r="E464" s="383"/>
    </row>
    <row r="465" spans="1:6" ht="16.5" hidden="1" thickBot="1">
      <c r="A465" s="390" t="s">
        <v>608</v>
      </c>
      <c r="B465" s="391">
        <f>SUM(B463:B464)</f>
        <v>0</v>
      </c>
      <c r="C465" s="455">
        <f>SUM(C463:C464)</f>
        <v>0</v>
      </c>
      <c r="D465" s="408">
        <f>B465-利润表!C37</f>
        <v>-35000</v>
      </c>
      <c r="E465" s="432">
        <f>C465-利润表!D37</f>
        <v>0</v>
      </c>
    </row>
    <row r="466" spans="1:6">
      <c r="E466" s="383"/>
    </row>
    <row r="467" spans="1:6">
      <c r="A467" s="382" t="s">
        <v>697</v>
      </c>
      <c r="E467" s="383"/>
    </row>
    <row r="468" spans="1:6" ht="15" thickBot="1">
      <c r="E468" s="383"/>
    </row>
    <row r="469" spans="1:6" ht="15" thickTop="1">
      <c r="A469" s="416" t="s">
        <v>631</v>
      </c>
      <c r="B469" s="416" t="s">
        <v>680</v>
      </c>
      <c r="C469" s="473" t="s">
        <v>681</v>
      </c>
      <c r="E469" s="383"/>
    </row>
    <row r="470" spans="1:6" ht="15.75">
      <c r="A470" s="386" t="s">
        <v>767</v>
      </c>
      <c r="B470" s="387"/>
      <c r="C470" s="514"/>
      <c r="E470" s="383"/>
    </row>
    <row r="471" spans="1:6" ht="15.75">
      <c r="A471" s="386" t="s">
        <v>768</v>
      </c>
      <c r="B471" s="387"/>
      <c r="C471" s="514"/>
      <c r="E471" s="383"/>
    </row>
    <row r="472" spans="1:6" ht="16.5" thickBot="1">
      <c r="A472" s="390" t="s">
        <v>608</v>
      </c>
      <c r="B472" s="391">
        <f>SUM(B470:B471)</f>
        <v>0</v>
      </c>
      <c r="C472" s="455">
        <f>SUM(C470:C471)</f>
        <v>0</v>
      </c>
      <c r="D472" s="408">
        <f>B472-利润表!C39</f>
        <v>-1523737.5999999999</v>
      </c>
      <c r="E472" s="432">
        <f>C472-利润表!D39</f>
        <v>0</v>
      </c>
    </row>
    <row r="473" spans="1:6" ht="15" thickTop="1">
      <c r="E473" s="383"/>
    </row>
    <row r="474" spans="1:6">
      <c r="E474" s="383"/>
    </row>
    <row r="475" spans="1:6">
      <c r="E475" s="383"/>
    </row>
    <row r="476" spans="1:6" ht="15" thickBot="1">
      <c r="A476" s="381" t="s">
        <v>698</v>
      </c>
      <c r="D476" s="415"/>
      <c r="E476" s="383"/>
    </row>
    <row r="477" spans="1:6" ht="15" thickTop="1">
      <c r="A477" s="416" t="s">
        <v>699</v>
      </c>
      <c r="B477" s="416" t="s">
        <v>680</v>
      </c>
      <c r="C477" s="473" t="s">
        <v>681</v>
      </c>
      <c r="E477" s="523"/>
      <c r="F477" s="389"/>
    </row>
    <row r="478" spans="1:6" ht="15.75">
      <c r="A478" s="519" t="s">
        <v>700</v>
      </c>
      <c r="B478" s="485"/>
      <c r="C478" s="443"/>
      <c r="E478" s="383"/>
      <c r="F478" s="415"/>
    </row>
    <row r="479" spans="1:6" ht="15.75">
      <c r="A479" s="519" t="s">
        <v>554</v>
      </c>
      <c r="B479" s="485">
        <f>利润表!C40</f>
        <v>16263577.540000049</v>
      </c>
      <c r="C479" s="443">
        <f>利润表!$D$40</f>
        <v>0</v>
      </c>
      <c r="E479" s="383"/>
      <c r="F479" s="415"/>
    </row>
    <row r="480" spans="1:6" ht="15.75">
      <c r="A480" s="519" t="s">
        <v>701</v>
      </c>
      <c r="B480" s="485">
        <f>现金流量表模板!F103</f>
        <v>0</v>
      </c>
      <c r="C480" s="443">
        <f>'现金流量表模板 -上期'!F103</f>
        <v>0</v>
      </c>
      <c r="E480" s="383"/>
      <c r="F480" s="415"/>
    </row>
    <row r="481" spans="1:5" ht="15.75">
      <c r="A481" s="519" t="s">
        <v>702</v>
      </c>
      <c r="B481" s="485">
        <f>现金流量表模板!F105</f>
        <v>0</v>
      </c>
      <c r="C481" s="443">
        <f>'现金流量表模板 -上期'!F105</f>
        <v>0</v>
      </c>
      <c r="E481" s="383"/>
    </row>
    <row r="482" spans="1:5" ht="15.75">
      <c r="A482" s="519" t="s">
        <v>703</v>
      </c>
      <c r="B482" s="485">
        <f>现金流量表模板!F106</f>
        <v>0</v>
      </c>
      <c r="C482" s="443">
        <f>'现金流量表模板 -上期'!F106</f>
        <v>0</v>
      </c>
      <c r="E482" s="383"/>
    </row>
    <row r="483" spans="1:5" ht="15.75">
      <c r="A483" s="519" t="s">
        <v>440</v>
      </c>
      <c r="B483" s="485">
        <f>现金流量表模板!F107</f>
        <v>0</v>
      </c>
      <c r="C483" s="443">
        <f>'现金流量表模板 -上期'!F107</f>
        <v>0</v>
      </c>
      <c r="E483" s="383"/>
    </row>
    <row r="484" spans="1:5" ht="28.5">
      <c r="A484" s="519" t="s">
        <v>704</v>
      </c>
      <c r="B484" s="485">
        <v>0</v>
      </c>
      <c r="C484" s="443"/>
      <c r="E484" s="383"/>
    </row>
    <row r="485" spans="1:5" ht="15.75">
      <c r="A485" s="519" t="s">
        <v>705</v>
      </c>
      <c r="B485" s="485"/>
      <c r="C485" s="443"/>
      <c r="E485" s="383"/>
    </row>
    <row r="486" spans="1:5" ht="15.75">
      <c r="A486" s="519" t="s">
        <v>706</v>
      </c>
      <c r="B486" s="485">
        <v>0</v>
      </c>
      <c r="C486" s="443"/>
      <c r="E486" s="383"/>
    </row>
    <row r="487" spans="1:5" ht="15.75">
      <c r="A487" s="519" t="s">
        <v>707</v>
      </c>
      <c r="B487" s="485">
        <f>现金流量表模板!F113</f>
        <v>0</v>
      </c>
      <c r="C487" s="443">
        <f>'现金流量表模板 -上期'!F113</f>
        <v>0</v>
      </c>
      <c r="E487" s="383"/>
    </row>
    <row r="488" spans="1:5" ht="15.75">
      <c r="A488" s="519" t="s">
        <v>708</v>
      </c>
      <c r="B488" s="485">
        <f>现金流量表模板!F114</f>
        <v>0</v>
      </c>
      <c r="C488" s="443">
        <f>'现金流量表模板 -上期'!F114</f>
        <v>0</v>
      </c>
      <c r="E488" s="383"/>
    </row>
    <row r="489" spans="1:5" ht="15.75">
      <c r="A489" s="519" t="s">
        <v>709</v>
      </c>
      <c r="B489" s="485">
        <v>0</v>
      </c>
      <c r="C489" s="443">
        <f>'现金流量表模板 -上期'!F109</f>
        <v>0</v>
      </c>
      <c r="E489" s="383"/>
    </row>
    <row r="490" spans="1:5" ht="15.75">
      <c r="A490" s="519" t="s">
        <v>710</v>
      </c>
      <c r="B490" s="485"/>
      <c r="C490" s="443"/>
      <c r="E490" s="383"/>
    </row>
    <row r="491" spans="1:5" ht="15.75">
      <c r="A491" s="519" t="s">
        <v>711</v>
      </c>
      <c r="B491" s="485">
        <f>现金流量表模板!F119</f>
        <v>0</v>
      </c>
      <c r="C491" s="443">
        <f>'现金流量表模板 -上期'!F119</f>
        <v>0</v>
      </c>
      <c r="E491" s="383"/>
    </row>
    <row r="492" spans="1:5" ht="15.75">
      <c r="A492" s="519" t="s">
        <v>712</v>
      </c>
      <c r="B492" s="485">
        <f>现金流量表模板!F120</f>
        <v>0</v>
      </c>
      <c r="C492" s="443">
        <f>'现金流量表模板 -上期'!F120</f>
        <v>0</v>
      </c>
      <c r="E492" s="383"/>
    </row>
    <row r="493" spans="1:5" ht="15.75">
      <c r="A493" s="519" t="s">
        <v>713</v>
      </c>
      <c r="B493" s="485">
        <f>现金流量表模板!F121</f>
        <v>0</v>
      </c>
      <c r="C493" s="443">
        <f>'现金流量表模板 -上期'!F121</f>
        <v>0</v>
      </c>
      <c r="E493" s="383"/>
    </row>
    <row r="494" spans="1:5" ht="15.75">
      <c r="A494" s="519" t="s">
        <v>696</v>
      </c>
      <c r="B494" s="485"/>
      <c r="C494" s="443">
        <v>0</v>
      </c>
      <c r="E494" s="383"/>
    </row>
    <row r="495" spans="1:5" ht="15.75">
      <c r="A495" s="519" t="s">
        <v>585</v>
      </c>
      <c r="B495" s="485">
        <f>SUM(B479:B494)</f>
        <v>16263577.540000049</v>
      </c>
      <c r="C495" s="443">
        <f>SUM(C479:C494)</f>
        <v>0</v>
      </c>
      <c r="D495" s="393">
        <f>B495-现金流量表!$C$30</f>
        <v>16263577.540000049</v>
      </c>
      <c r="E495" s="393">
        <f>C495-现金流量表!$D$30</f>
        <v>0</v>
      </c>
    </row>
    <row r="496" spans="1:5" ht="15.75">
      <c r="A496" s="519" t="s">
        <v>714</v>
      </c>
      <c r="B496" s="485"/>
      <c r="C496" s="443"/>
    </row>
    <row r="497" spans="1:5" ht="15.75">
      <c r="A497" s="519" t="s">
        <v>715</v>
      </c>
      <c r="B497" s="485"/>
      <c r="C497" s="443"/>
    </row>
    <row r="498" spans="1:5" ht="15.75">
      <c r="A498" s="519" t="s">
        <v>716</v>
      </c>
      <c r="B498" s="485"/>
      <c r="C498" s="443"/>
    </row>
    <row r="499" spans="1:5" ht="15.75">
      <c r="A499" s="519" t="s">
        <v>717</v>
      </c>
      <c r="B499" s="485"/>
      <c r="C499" s="443"/>
    </row>
    <row r="500" spans="1:5" ht="15.75">
      <c r="A500" s="519" t="s">
        <v>718</v>
      </c>
      <c r="B500" s="485"/>
      <c r="C500" s="443"/>
    </row>
    <row r="501" spans="1:5" ht="15.75">
      <c r="A501" s="519" t="s">
        <v>719</v>
      </c>
      <c r="B501" s="485">
        <f>资产负债表!$C$6</f>
        <v>14253404.689999999</v>
      </c>
      <c r="C501" s="443">
        <f>资产负债表!D6</f>
        <v>32491450.180000003</v>
      </c>
      <c r="E501" s="520"/>
    </row>
    <row r="502" spans="1:5" ht="15.75">
      <c r="A502" s="519" t="s">
        <v>720</v>
      </c>
      <c r="B502" s="485">
        <f>资产负债表!$D$6</f>
        <v>32491450.180000003</v>
      </c>
      <c r="C502" s="443">
        <f>现金流量表!D60</f>
        <v>0</v>
      </c>
      <c r="E502" s="520"/>
    </row>
    <row r="503" spans="1:5" ht="15.75">
      <c r="A503" s="519" t="s">
        <v>721</v>
      </c>
      <c r="B503" s="485"/>
      <c r="C503" s="443"/>
    </row>
    <row r="504" spans="1:5" ht="15.75">
      <c r="A504" s="519" t="s">
        <v>722</v>
      </c>
      <c r="B504" s="485"/>
      <c r="C504" s="443"/>
    </row>
    <row r="505" spans="1:5" ht="16.5" thickBot="1">
      <c r="A505" s="521" t="s">
        <v>723</v>
      </c>
      <c r="B505" s="486">
        <f>B501-B502+B503-B504</f>
        <v>-18238045.490000002</v>
      </c>
      <c r="C505" s="445">
        <f>C501-C502+C503-C504</f>
        <v>32491450.180000003</v>
      </c>
    </row>
    <row r="506" spans="1:5" ht="15" thickTop="1">
      <c r="B506" s="393">
        <f>B505-现金流量表!$C$59</f>
        <v>-18238045.490000002</v>
      </c>
      <c r="C506" s="408">
        <f>C505-现金流量表!$D$59</f>
        <v>32491450.180000003</v>
      </c>
    </row>
    <row r="507" spans="1:5">
      <c r="A507" s="394"/>
    </row>
  </sheetData>
  <mergeCells count="35">
    <mergeCell ref="A262:A263"/>
    <mergeCell ref="B262:C262"/>
    <mergeCell ref="D262:E262"/>
    <mergeCell ref="A340:A341"/>
    <mergeCell ref="B340:C340"/>
    <mergeCell ref="D340:E340"/>
    <mergeCell ref="A205:A206"/>
    <mergeCell ref="B205:C205"/>
    <mergeCell ref="D205:E205"/>
    <mergeCell ref="A223:A224"/>
    <mergeCell ref="B223:C223"/>
    <mergeCell ref="D223:E223"/>
    <mergeCell ref="A69:A70"/>
    <mergeCell ref="B69:D69"/>
    <mergeCell ref="E69:G69"/>
    <mergeCell ref="A84:A85"/>
    <mergeCell ref="B84:D84"/>
    <mergeCell ref="E84:G84"/>
    <mergeCell ref="A34:A35"/>
    <mergeCell ref="B34:C34"/>
    <mergeCell ref="D34:E34"/>
    <mergeCell ref="A51:A53"/>
    <mergeCell ref="B51:D51"/>
    <mergeCell ref="E51:G51"/>
    <mergeCell ref="B52:C52"/>
    <mergeCell ref="D52:D53"/>
    <mergeCell ref="E52:F52"/>
    <mergeCell ref="G52:G53"/>
    <mergeCell ref="A17:A19"/>
    <mergeCell ref="B17:D17"/>
    <mergeCell ref="E17:G17"/>
    <mergeCell ref="B18:C18"/>
    <mergeCell ref="D18:D19"/>
    <mergeCell ref="E18:F18"/>
    <mergeCell ref="G18:G19"/>
  </mergeCells>
  <phoneticPr fontId="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FD9E-25E0-48E1-A9B1-2FC427968925}">
  <dimension ref="B1:AT144"/>
  <sheetViews>
    <sheetView workbookViewId="0">
      <pane xSplit="6" ySplit="5" topLeftCell="G6" activePane="bottomRight" state="frozen"/>
      <selection activeCell="E3" sqref="E3"/>
      <selection pane="topRight" activeCell="E3" sqref="E3"/>
      <selection pane="bottomLeft" activeCell="E3" sqref="E3"/>
      <selection pane="bottomRight" activeCell="I13" sqref="I13"/>
    </sheetView>
  </sheetViews>
  <sheetFormatPr defaultRowHeight="12" outlineLevelRow="1" outlineLevelCol="1"/>
  <cols>
    <col min="1" max="1" width="1.625" style="195" customWidth="1"/>
    <col min="2" max="2" width="20.625" style="195" customWidth="1"/>
    <col min="3" max="3" width="14.375" style="195" customWidth="1"/>
    <col min="4" max="4" width="14.125" style="195" customWidth="1"/>
    <col min="5" max="5" width="15.75" style="195" customWidth="1"/>
    <col min="6" max="6" width="20" style="195" customWidth="1"/>
    <col min="7" max="7" width="16.5" style="195" customWidth="1"/>
    <col min="8" max="10" width="11.125" style="195" customWidth="1" outlineLevel="1"/>
    <col min="11" max="11" width="14.875" style="195" customWidth="1" outlineLevel="1"/>
    <col min="12" max="12" width="12" style="195" customWidth="1" outlineLevel="1"/>
    <col min="13" max="13" width="12.25" style="195" customWidth="1" outlineLevel="1"/>
    <col min="14" max="14" width="12.5" style="195" customWidth="1" outlineLevel="1"/>
    <col min="15" max="15" width="10.875" style="195" customWidth="1" outlineLevel="1"/>
    <col min="16" max="16" width="12.375" style="195" customWidth="1" outlineLevel="1"/>
    <col min="17" max="17" width="13.25" style="195" customWidth="1" outlineLevel="1"/>
    <col min="18" max="18" width="12.125" style="195" customWidth="1" outlineLevel="1"/>
    <col min="19" max="19" width="11.875" style="195" customWidth="1"/>
    <col min="20" max="20" width="16.5" style="191" customWidth="1" outlineLevel="1"/>
    <col min="21" max="21" width="15.125" style="191" customWidth="1" outlineLevel="1"/>
    <col min="22" max="22" width="15" style="191" customWidth="1" outlineLevel="1"/>
    <col min="23" max="23" width="16.125" style="191" customWidth="1" outlineLevel="1"/>
    <col min="24" max="25" width="13.875" style="191" customWidth="1" outlineLevel="1"/>
    <col min="26" max="26" width="15" style="191" customWidth="1" outlineLevel="1"/>
    <col min="27" max="27" width="4.75" style="191" customWidth="1"/>
    <col min="28" max="29" width="11.375" style="191" customWidth="1" outlineLevel="1"/>
    <col min="30" max="30" width="13" style="191" customWidth="1" outlineLevel="1"/>
    <col min="31" max="32" width="11.375" style="191" customWidth="1" outlineLevel="1"/>
    <col min="33" max="33" width="12" style="191" customWidth="1" outlineLevel="1"/>
    <col min="34" max="34" width="14.375" style="191" customWidth="1" outlineLevel="1"/>
    <col min="35" max="35" width="13.125" style="191" customWidth="1" outlineLevel="1"/>
    <col min="36" max="36" width="9.75" style="191" customWidth="1" outlineLevel="1"/>
    <col min="37" max="37" width="5" style="191" customWidth="1"/>
    <col min="38" max="38" width="12.625" style="191" customWidth="1" outlineLevel="1"/>
    <col min="39" max="39" width="13.875" style="191" customWidth="1" outlineLevel="1"/>
    <col min="40" max="40" width="9" style="191" outlineLevel="1"/>
    <col min="41" max="41" width="13.75" style="191" customWidth="1" outlineLevel="1"/>
    <col min="42" max="42" width="13.875" style="191" customWidth="1" outlineLevel="1"/>
    <col min="43" max="43" width="13.75" style="191" customWidth="1" outlineLevel="1"/>
    <col min="44" max="44" width="4.75" style="191" customWidth="1"/>
    <col min="45" max="45" width="12.5" style="191" customWidth="1"/>
    <col min="46" max="46" width="17.125" style="195" bestFit="1" customWidth="1"/>
    <col min="47" max="16384" width="9" style="195"/>
  </cols>
  <sheetData>
    <row r="1" spans="2:46" s="188" customFormat="1" ht="27.75" customHeight="1">
      <c r="B1" s="182"/>
      <c r="C1" s="183" t="s">
        <v>411</v>
      </c>
      <c r="D1" s="183"/>
      <c r="E1" s="184">
        <f>T7+AB7+AL7+AS5</f>
        <v>0</v>
      </c>
      <c r="F1" s="182" t="s">
        <v>412</v>
      </c>
      <c r="G1" s="185">
        <f>E1-E8</f>
        <v>18238045.490000002</v>
      </c>
      <c r="H1" s="182"/>
      <c r="I1" s="182"/>
      <c r="J1" s="182"/>
      <c r="K1" s="182"/>
      <c r="L1" s="182"/>
      <c r="M1" s="182"/>
      <c r="N1" s="186"/>
      <c r="O1" s="182"/>
      <c r="P1" s="182"/>
      <c r="Q1" s="182"/>
      <c r="R1" s="182"/>
      <c r="S1" s="182"/>
      <c r="T1" s="183"/>
      <c r="U1" s="183"/>
      <c r="V1" s="183"/>
      <c r="W1" s="187"/>
      <c r="X1" s="183"/>
      <c r="Y1" s="183">
        <v>12629516.59</v>
      </c>
      <c r="Z1" s="187">
        <f>-Y1-X5</f>
        <v>-12629516.59</v>
      </c>
      <c r="AA1" s="187"/>
      <c r="AB1" s="183"/>
      <c r="AC1" s="183"/>
      <c r="AD1" s="183"/>
      <c r="AE1" s="183"/>
      <c r="AF1" s="183"/>
      <c r="AG1" s="183"/>
      <c r="AH1" s="183"/>
      <c r="AI1" s="183"/>
      <c r="AJ1" s="183"/>
      <c r="AK1" s="183"/>
      <c r="AL1" s="183"/>
      <c r="AM1" s="183"/>
      <c r="AN1" s="183"/>
      <c r="AO1" s="183"/>
      <c r="AP1" s="183"/>
      <c r="AQ1" s="183"/>
      <c r="AR1" s="183"/>
      <c r="AS1" s="183"/>
    </row>
    <row r="2" spans="2:46" s="191" customFormat="1" ht="18.75" customHeight="1">
      <c r="B2" s="189" t="s">
        <v>413</v>
      </c>
      <c r="C2" s="190" t="s">
        <v>414</v>
      </c>
      <c r="T2" s="772" t="s">
        <v>415</v>
      </c>
      <c r="U2" s="772"/>
      <c r="V2" s="772"/>
      <c r="W2" s="772"/>
      <c r="X2" s="772"/>
      <c r="Y2" s="772"/>
      <c r="Z2" s="772"/>
      <c r="AB2" s="772" t="s">
        <v>416</v>
      </c>
      <c r="AC2" s="772"/>
      <c r="AD2" s="772"/>
      <c r="AE2" s="772"/>
      <c r="AF2" s="772"/>
      <c r="AG2" s="772"/>
      <c r="AH2" s="772"/>
      <c r="AI2" s="772"/>
      <c r="AJ2" s="772"/>
      <c r="AL2" s="772" t="s">
        <v>417</v>
      </c>
      <c r="AM2" s="772"/>
      <c r="AN2" s="772"/>
      <c r="AO2" s="772"/>
      <c r="AP2" s="772"/>
      <c r="AQ2" s="772"/>
    </row>
    <row r="3" spans="2:46" ht="18.75" customHeight="1">
      <c r="B3" s="773" t="s">
        <v>418</v>
      </c>
      <c r="C3" s="773" t="s">
        <v>2</v>
      </c>
      <c r="D3" s="773" t="s">
        <v>1</v>
      </c>
      <c r="E3" s="773" t="s">
        <v>419</v>
      </c>
      <c r="F3" s="776" t="s">
        <v>420</v>
      </c>
      <c r="G3" s="778" t="s">
        <v>421</v>
      </c>
      <c r="H3" s="780" t="s">
        <v>422</v>
      </c>
      <c r="I3" s="781"/>
      <c r="J3" s="781"/>
      <c r="K3" s="781"/>
      <c r="L3" s="781"/>
      <c r="M3" s="781"/>
      <c r="N3" s="781"/>
      <c r="O3" s="781"/>
      <c r="P3" s="781"/>
      <c r="Q3" s="781"/>
      <c r="R3" s="781"/>
      <c r="S3" s="793" t="s">
        <v>422</v>
      </c>
      <c r="T3" s="795" t="s">
        <v>423</v>
      </c>
      <c r="U3" s="796"/>
      <c r="V3" s="796"/>
      <c r="W3" s="797" t="s">
        <v>424</v>
      </c>
      <c r="X3" s="796"/>
      <c r="Y3" s="796"/>
      <c r="Z3" s="796"/>
      <c r="AA3" s="192" t="s">
        <v>425</v>
      </c>
      <c r="AB3" s="797" t="s">
        <v>426</v>
      </c>
      <c r="AC3" s="796"/>
      <c r="AD3" s="796"/>
      <c r="AE3" s="796"/>
      <c r="AF3" s="796"/>
      <c r="AG3" s="797" t="s">
        <v>427</v>
      </c>
      <c r="AH3" s="796"/>
      <c r="AI3" s="796"/>
      <c r="AJ3" s="796"/>
      <c r="AK3" s="193" t="s">
        <v>428</v>
      </c>
      <c r="AL3" s="797" t="s">
        <v>429</v>
      </c>
      <c r="AM3" s="796"/>
      <c r="AN3" s="796"/>
      <c r="AO3" s="797" t="s">
        <v>430</v>
      </c>
      <c r="AP3" s="796"/>
      <c r="AQ3" s="796"/>
      <c r="AR3" s="193" t="s">
        <v>431</v>
      </c>
      <c r="AS3" s="194"/>
    </row>
    <row r="4" spans="2:46" s="202" customFormat="1" ht="53.25" customHeight="1">
      <c r="B4" s="774"/>
      <c r="C4" s="775"/>
      <c r="D4" s="774"/>
      <c r="E4" s="774"/>
      <c r="F4" s="777"/>
      <c r="G4" s="779"/>
      <c r="H4" s="196" t="s">
        <v>432</v>
      </c>
      <c r="I4" s="196" t="s">
        <v>433</v>
      </c>
      <c r="J4" s="196" t="s">
        <v>434</v>
      </c>
      <c r="K4" s="196" t="s">
        <v>435</v>
      </c>
      <c r="L4" s="196" t="s">
        <v>436</v>
      </c>
      <c r="M4" s="196" t="s">
        <v>437</v>
      </c>
      <c r="N4" s="196" t="s">
        <v>438</v>
      </c>
      <c r="O4" s="196" t="s">
        <v>439</v>
      </c>
      <c r="P4" s="196" t="s">
        <v>440</v>
      </c>
      <c r="Q4" s="196" t="s">
        <v>441</v>
      </c>
      <c r="R4" s="197" t="s">
        <v>442</v>
      </c>
      <c r="S4" s="793"/>
      <c r="T4" s="198" t="s">
        <v>443</v>
      </c>
      <c r="U4" s="196" t="s">
        <v>444</v>
      </c>
      <c r="V4" s="196" t="s">
        <v>445</v>
      </c>
      <c r="W4" s="196" t="s">
        <v>446</v>
      </c>
      <c r="X4" s="196" t="s">
        <v>447</v>
      </c>
      <c r="Y4" s="196" t="s">
        <v>448</v>
      </c>
      <c r="Z4" s="196" t="s">
        <v>449</v>
      </c>
      <c r="AA4" s="199"/>
      <c r="AB4" s="196" t="s">
        <v>450</v>
      </c>
      <c r="AC4" s="196" t="s">
        <v>451</v>
      </c>
      <c r="AD4" s="196" t="s">
        <v>452</v>
      </c>
      <c r="AE4" s="196" t="s">
        <v>453</v>
      </c>
      <c r="AF4" s="196" t="s">
        <v>454</v>
      </c>
      <c r="AG4" s="196" t="s">
        <v>455</v>
      </c>
      <c r="AH4" s="196" t="s">
        <v>456</v>
      </c>
      <c r="AI4" s="196" t="s">
        <v>457</v>
      </c>
      <c r="AJ4" s="196" t="s">
        <v>458</v>
      </c>
      <c r="AK4" s="200"/>
      <c r="AL4" s="196" t="s">
        <v>459</v>
      </c>
      <c r="AM4" s="196" t="s">
        <v>460</v>
      </c>
      <c r="AN4" s="196" t="s">
        <v>461</v>
      </c>
      <c r="AO4" s="196" t="s">
        <v>462</v>
      </c>
      <c r="AP4" s="196" t="s">
        <v>463</v>
      </c>
      <c r="AQ4" s="196" t="s">
        <v>464</v>
      </c>
      <c r="AR4" s="200"/>
      <c r="AS4" s="201" t="s">
        <v>465</v>
      </c>
    </row>
    <row r="5" spans="2:46" ht="18" customHeight="1">
      <c r="B5" s="203" t="s">
        <v>466</v>
      </c>
      <c r="C5" s="204"/>
      <c r="D5" s="204"/>
      <c r="E5" s="782">
        <f>SUM(E9:E97)</f>
        <v>-18238045.489999995</v>
      </c>
      <c r="F5" s="205">
        <f>SUM(F8:F98)</f>
        <v>-18238045.489999995</v>
      </c>
      <c r="G5" s="205">
        <f>SUM(G8:G98)</f>
        <v>0</v>
      </c>
      <c r="H5" s="206">
        <f t="shared" ref="H5:R5" si="0">SUM(H8:H97)</f>
        <v>0</v>
      </c>
      <c r="I5" s="206">
        <f t="shared" si="0"/>
        <v>0</v>
      </c>
      <c r="J5" s="206">
        <f t="shared" si="0"/>
        <v>0</v>
      </c>
      <c r="K5" s="206">
        <f t="shared" si="0"/>
        <v>0</v>
      </c>
      <c r="L5" s="206">
        <f t="shared" si="0"/>
        <v>0</v>
      </c>
      <c r="M5" s="206">
        <f t="shared" si="0"/>
        <v>0</v>
      </c>
      <c r="N5" s="206">
        <f t="shared" si="0"/>
        <v>0</v>
      </c>
      <c r="O5" s="206">
        <f t="shared" si="0"/>
        <v>0</v>
      </c>
      <c r="P5" s="206">
        <f t="shared" si="0"/>
        <v>0</v>
      </c>
      <c r="Q5" s="206">
        <f t="shared" si="0"/>
        <v>0</v>
      </c>
      <c r="R5" s="206">
        <f t="shared" si="0"/>
        <v>0</v>
      </c>
      <c r="S5" s="793"/>
      <c r="T5" s="207">
        <f t="shared" ref="T5:Z5" si="1">SUM(T8:T97)</f>
        <v>0</v>
      </c>
      <c r="U5" s="208">
        <f t="shared" si="1"/>
        <v>0</v>
      </c>
      <c r="V5" s="208">
        <f t="shared" si="1"/>
        <v>0</v>
      </c>
      <c r="W5" s="208">
        <f t="shared" si="1"/>
        <v>0</v>
      </c>
      <c r="X5" s="208">
        <f t="shared" si="1"/>
        <v>0</v>
      </c>
      <c r="Y5" s="208">
        <f t="shared" si="1"/>
        <v>0</v>
      </c>
      <c r="Z5" s="208">
        <f t="shared" si="1"/>
        <v>0</v>
      </c>
      <c r="AA5" s="199"/>
      <c r="AB5" s="209">
        <f t="shared" ref="AB5:AJ5" si="2">SUM(AB8:AB97)</f>
        <v>0</v>
      </c>
      <c r="AC5" s="209">
        <f t="shared" si="2"/>
        <v>0</v>
      </c>
      <c r="AD5" s="209">
        <f t="shared" si="2"/>
        <v>0</v>
      </c>
      <c r="AE5" s="209">
        <f t="shared" si="2"/>
        <v>0</v>
      </c>
      <c r="AF5" s="209">
        <f t="shared" si="2"/>
        <v>0</v>
      </c>
      <c r="AG5" s="209">
        <f t="shared" si="2"/>
        <v>0</v>
      </c>
      <c r="AH5" s="209">
        <f t="shared" si="2"/>
        <v>0</v>
      </c>
      <c r="AI5" s="209">
        <f t="shared" si="2"/>
        <v>0</v>
      </c>
      <c r="AJ5" s="209">
        <f t="shared" si="2"/>
        <v>0</v>
      </c>
      <c r="AK5" s="200"/>
      <c r="AL5" s="209">
        <f t="shared" ref="AL5:AQ5" si="3">SUM(AL8:AL97)</f>
        <v>0</v>
      </c>
      <c r="AM5" s="209">
        <f t="shared" si="3"/>
        <v>0</v>
      </c>
      <c r="AN5" s="209">
        <f t="shared" si="3"/>
        <v>0</v>
      </c>
      <c r="AO5" s="209">
        <f t="shared" si="3"/>
        <v>0</v>
      </c>
      <c r="AP5" s="209">
        <f t="shared" si="3"/>
        <v>0</v>
      </c>
      <c r="AQ5" s="209">
        <f t="shared" si="3"/>
        <v>0</v>
      </c>
      <c r="AR5" s="200"/>
      <c r="AS5" s="209">
        <f>SUM(AS8:AS97)</f>
        <v>0</v>
      </c>
    </row>
    <row r="6" spans="2:46" s="191" customFormat="1" ht="18" customHeight="1">
      <c r="B6" s="210" t="s">
        <v>467</v>
      </c>
      <c r="C6" s="211" t="s">
        <v>468</v>
      </c>
      <c r="D6" s="211" t="s">
        <v>468</v>
      </c>
      <c r="E6" s="783"/>
      <c r="F6" s="212"/>
      <c r="G6" s="212"/>
      <c r="H6" s="785">
        <f>SUM(H5:R5)</f>
        <v>0</v>
      </c>
      <c r="I6" s="786"/>
      <c r="J6" s="786"/>
      <c r="K6" s="786"/>
      <c r="L6" s="786"/>
      <c r="M6" s="786"/>
      <c r="N6" s="786"/>
      <c r="O6" s="786"/>
      <c r="P6" s="786"/>
      <c r="Q6" s="786"/>
      <c r="R6" s="786"/>
      <c r="S6" s="794"/>
      <c r="T6" s="789">
        <f>SUM(T5:V5)</f>
        <v>0</v>
      </c>
      <c r="U6" s="789"/>
      <c r="V6" s="789"/>
      <c r="W6" s="789">
        <f>SUM(W5:Z5)</f>
        <v>0</v>
      </c>
      <c r="X6" s="789"/>
      <c r="Y6" s="789"/>
      <c r="Z6" s="789"/>
      <c r="AA6" s="199"/>
      <c r="AB6" s="790">
        <f>SUM(AB5:AF5)</f>
        <v>0</v>
      </c>
      <c r="AC6" s="791"/>
      <c r="AD6" s="791"/>
      <c r="AE6" s="791"/>
      <c r="AF6" s="792"/>
      <c r="AG6" s="790">
        <f>SUM(AG5:AJ5)</f>
        <v>0</v>
      </c>
      <c r="AH6" s="791"/>
      <c r="AI6" s="791"/>
      <c r="AJ6" s="792"/>
      <c r="AK6" s="200"/>
      <c r="AL6" s="790">
        <f>SUM(AL5:AN5)</f>
        <v>0</v>
      </c>
      <c r="AM6" s="791"/>
      <c r="AN6" s="792"/>
      <c r="AO6" s="790">
        <f>SUM(AO5:AQ5)</f>
        <v>0</v>
      </c>
      <c r="AP6" s="791"/>
      <c r="AQ6" s="792"/>
      <c r="AR6" s="200"/>
      <c r="AS6" s="798">
        <f>AS5</f>
        <v>0</v>
      </c>
    </row>
    <row r="7" spans="2:46" s="191" customFormat="1" ht="18" customHeight="1" thickBot="1">
      <c r="B7" s="213" t="s">
        <v>469</v>
      </c>
      <c r="C7" s="214">
        <f>C43-C79</f>
        <v>0</v>
      </c>
      <c r="D7" s="215">
        <f>D43-D79</f>
        <v>0</v>
      </c>
      <c r="E7" s="784"/>
      <c r="F7" s="216"/>
      <c r="G7" s="216"/>
      <c r="H7" s="787"/>
      <c r="I7" s="788"/>
      <c r="J7" s="788"/>
      <c r="K7" s="788"/>
      <c r="L7" s="788"/>
      <c r="M7" s="788"/>
      <c r="N7" s="788"/>
      <c r="O7" s="788"/>
      <c r="P7" s="788"/>
      <c r="Q7" s="788"/>
      <c r="R7" s="788"/>
      <c r="S7" s="794"/>
      <c r="T7" s="798">
        <f>T6+W6</f>
        <v>0</v>
      </c>
      <c r="U7" s="798"/>
      <c r="V7" s="798"/>
      <c r="W7" s="798"/>
      <c r="X7" s="798"/>
      <c r="Y7" s="798"/>
      <c r="Z7" s="798"/>
      <c r="AA7" s="217"/>
      <c r="AB7" s="790">
        <f>AB6+AG6</f>
        <v>0</v>
      </c>
      <c r="AC7" s="791"/>
      <c r="AD7" s="791"/>
      <c r="AE7" s="791"/>
      <c r="AF7" s="791"/>
      <c r="AG7" s="791"/>
      <c r="AH7" s="791"/>
      <c r="AI7" s="791"/>
      <c r="AJ7" s="792"/>
      <c r="AK7" s="218"/>
      <c r="AL7" s="790">
        <f>AL6+AO6</f>
        <v>0</v>
      </c>
      <c r="AM7" s="791"/>
      <c r="AN7" s="791"/>
      <c r="AO7" s="791"/>
      <c r="AP7" s="791"/>
      <c r="AQ7" s="792"/>
      <c r="AR7" s="218"/>
      <c r="AS7" s="799"/>
    </row>
    <row r="8" spans="2:46" ht="18" customHeight="1" outlineLevel="1" thickTop="1">
      <c r="B8" s="219" t="s">
        <v>470</v>
      </c>
      <c r="C8" s="220">
        <f>资产负债表!D6-C9</f>
        <v>32491450.180000003</v>
      </c>
      <c r="D8" s="220">
        <f>资产负债表!C6-D9</f>
        <v>14253404.689999999</v>
      </c>
      <c r="E8" s="221">
        <f>D8-C8</f>
        <v>-18238045.490000002</v>
      </c>
      <c r="F8" s="221"/>
      <c r="G8" s="221">
        <f>SUM(H8:AS8)</f>
        <v>0</v>
      </c>
      <c r="H8" s="222"/>
      <c r="I8" s="222"/>
      <c r="J8" s="222"/>
      <c r="K8" s="222"/>
      <c r="L8" s="222"/>
      <c r="M8" s="222"/>
      <c r="N8" s="222"/>
      <c r="O8" s="222"/>
      <c r="P8" s="222"/>
      <c r="Q8" s="222"/>
      <c r="R8" s="223"/>
      <c r="S8" s="223"/>
      <c r="T8" s="224"/>
      <c r="U8" s="225"/>
      <c r="V8" s="225"/>
      <c r="W8" s="225"/>
      <c r="X8" s="225"/>
      <c r="Y8" s="225"/>
      <c r="Z8" s="226"/>
      <c r="AA8" s="227"/>
      <c r="AB8" s="219"/>
      <c r="AC8" s="219"/>
      <c r="AD8" s="219"/>
      <c r="AE8" s="219"/>
      <c r="AF8" s="219"/>
      <c r="AG8" s="219"/>
      <c r="AH8" s="219"/>
      <c r="AI8" s="219"/>
      <c r="AJ8" s="219"/>
      <c r="AK8" s="219"/>
      <c r="AL8" s="219"/>
      <c r="AM8" s="219"/>
      <c r="AN8" s="219"/>
      <c r="AO8" s="219"/>
      <c r="AP8" s="219"/>
      <c r="AQ8" s="219"/>
      <c r="AR8" s="219"/>
      <c r="AS8" s="219"/>
    </row>
    <row r="9" spans="2:46" ht="18" customHeight="1" outlineLevel="1">
      <c r="B9" s="228" t="s">
        <v>471</v>
      </c>
      <c r="C9" s="229"/>
      <c r="D9" s="229"/>
      <c r="E9" s="230">
        <f>C9-D9</f>
        <v>0</v>
      </c>
      <c r="F9" s="231">
        <f>E9-G9</f>
        <v>0</v>
      </c>
      <c r="G9" s="230">
        <f>SUM(H9:AS9)</f>
        <v>0</v>
      </c>
      <c r="H9" s="232"/>
      <c r="I9" s="232"/>
      <c r="J9" s="232"/>
      <c r="K9" s="232"/>
      <c r="L9" s="232"/>
      <c r="M9" s="232"/>
      <c r="N9" s="232"/>
      <c r="O9" s="232"/>
      <c r="P9" s="232"/>
      <c r="Q9" s="232"/>
      <c r="R9" s="233"/>
      <c r="S9" s="234"/>
      <c r="T9" s="235"/>
      <c r="U9" s="236"/>
      <c r="V9" s="236"/>
      <c r="W9" s="236"/>
      <c r="X9" s="236"/>
      <c r="Y9" s="236"/>
      <c r="Z9" s="237"/>
      <c r="AA9" s="238"/>
      <c r="AB9" s="236"/>
      <c r="AC9" s="236"/>
      <c r="AD9" s="236"/>
      <c r="AE9" s="236"/>
      <c r="AF9" s="236"/>
      <c r="AG9" s="236"/>
      <c r="AH9" s="236"/>
      <c r="AI9" s="236"/>
      <c r="AJ9" s="236"/>
      <c r="AK9" s="236"/>
      <c r="AL9" s="236"/>
      <c r="AM9" s="236"/>
      <c r="AN9" s="236"/>
      <c r="AO9" s="236"/>
      <c r="AP9" s="236"/>
      <c r="AQ9" s="236"/>
      <c r="AR9" s="236"/>
      <c r="AS9" s="236"/>
    </row>
    <row r="10" spans="2:46" ht="18" customHeight="1" outlineLevel="1">
      <c r="B10" s="213" t="s">
        <v>472</v>
      </c>
      <c r="C10" s="239">
        <f>资产负债表!D9</f>
        <v>0</v>
      </c>
      <c r="D10" s="239">
        <f>资产负债表!C9</f>
        <v>0</v>
      </c>
      <c r="E10" s="230">
        <f t="shared" ref="E10:E42" si="4">C10-D10</f>
        <v>0</v>
      </c>
      <c r="F10" s="231">
        <f>E10-G10</f>
        <v>0</v>
      </c>
      <c r="G10" s="230">
        <f t="shared" ref="G10:G42" si="5">SUM(H10:AS10)</f>
        <v>0</v>
      </c>
      <c r="H10" s="232"/>
      <c r="I10" s="232"/>
      <c r="J10" s="232"/>
      <c r="K10" s="232"/>
      <c r="L10" s="232"/>
      <c r="M10" s="232"/>
      <c r="N10" s="232"/>
      <c r="O10" s="232"/>
      <c r="P10" s="232"/>
      <c r="Q10" s="232"/>
      <c r="R10" s="233"/>
      <c r="S10" s="234"/>
      <c r="T10" s="235"/>
      <c r="U10" s="236"/>
      <c r="V10" s="236"/>
      <c r="W10" s="236"/>
      <c r="X10" s="236"/>
      <c r="Y10" s="236"/>
      <c r="Z10" s="237"/>
      <c r="AA10" s="238"/>
      <c r="AB10" s="236"/>
      <c r="AC10" s="236"/>
      <c r="AD10" s="236"/>
      <c r="AE10" s="236"/>
      <c r="AF10" s="236"/>
      <c r="AG10" s="236"/>
      <c r="AH10" s="236"/>
      <c r="AI10" s="236"/>
      <c r="AJ10" s="236"/>
      <c r="AK10" s="236"/>
      <c r="AL10" s="236"/>
      <c r="AM10" s="236"/>
      <c r="AN10" s="236"/>
      <c r="AO10" s="236"/>
      <c r="AP10" s="236"/>
      <c r="AQ10" s="236"/>
      <c r="AR10" s="236"/>
      <c r="AS10" s="236"/>
    </row>
    <row r="11" spans="2:46" ht="18" customHeight="1" outlineLevel="1">
      <c r="B11" s="213" t="s">
        <v>473</v>
      </c>
      <c r="C11" s="239">
        <f>资产负债表!D11</f>
        <v>0</v>
      </c>
      <c r="D11" s="239">
        <f>资产负债表!C11</f>
        <v>0</v>
      </c>
      <c r="E11" s="230">
        <f t="shared" si="4"/>
        <v>0</v>
      </c>
      <c r="F11" s="231">
        <f t="shared" ref="F11:F84" si="6">E11-G11</f>
        <v>0</v>
      </c>
      <c r="G11" s="230">
        <f t="shared" si="5"/>
        <v>0</v>
      </c>
      <c r="H11" s="232"/>
      <c r="I11" s="232"/>
      <c r="J11" s="232"/>
      <c r="K11" s="232"/>
      <c r="L11" s="232"/>
      <c r="M11" s="232"/>
      <c r="N11" s="232"/>
      <c r="O11" s="232"/>
      <c r="P11" s="232"/>
      <c r="Q11" s="232"/>
      <c r="R11" s="233"/>
      <c r="S11" s="234"/>
      <c r="T11" s="235"/>
      <c r="U11" s="236"/>
      <c r="V11" s="236"/>
      <c r="W11" s="236"/>
      <c r="X11" s="236"/>
      <c r="Y11" s="236"/>
      <c r="Z11" s="237"/>
      <c r="AA11" s="238"/>
      <c r="AB11" s="236"/>
      <c r="AC11" s="236"/>
      <c r="AD11" s="236"/>
      <c r="AE11" s="236"/>
      <c r="AF11" s="236"/>
      <c r="AG11" s="236"/>
      <c r="AH11" s="236"/>
      <c r="AI11" s="236"/>
      <c r="AJ11" s="236"/>
      <c r="AK11" s="236"/>
      <c r="AL11" s="236"/>
      <c r="AM11" s="236"/>
      <c r="AN11" s="236"/>
      <c r="AO11" s="236"/>
      <c r="AP11" s="236"/>
      <c r="AQ11" s="236"/>
      <c r="AR11" s="236"/>
      <c r="AS11" s="236"/>
    </row>
    <row r="12" spans="2:46" ht="18" customHeight="1" outlineLevel="1">
      <c r="B12" s="213" t="s">
        <v>474</v>
      </c>
      <c r="C12" s="239">
        <f>资产负债表!D12</f>
        <v>0</v>
      </c>
      <c r="D12" s="239">
        <f>资产负债表!C12</f>
        <v>0</v>
      </c>
      <c r="E12" s="230">
        <f t="shared" si="4"/>
        <v>0</v>
      </c>
      <c r="F12" s="231">
        <f>E12-G12</f>
        <v>0</v>
      </c>
      <c r="G12" s="230">
        <f t="shared" si="5"/>
        <v>0</v>
      </c>
      <c r="H12" s="232"/>
      <c r="I12" s="232"/>
      <c r="J12" s="232"/>
      <c r="K12" s="232"/>
      <c r="L12" s="232"/>
      <c r="M12" s="232"/>
      <c r="N12" s="232"/>
      <c r="O12" s="232"/>
      <c r="P12" s="232"/>
      <c r="Q12" s="232"/>
      <c r="R12" s="233"/>
      <c r="S12" s="234"/>
      <c r="T12" s="235"/>
      <c r="U12" s="236"/>
      <c r="V12" s="236"/>
      <c r="W12" s="236"/>
      <c r="X12" s="236"/>
      <c r="Y12" s="236"/>
      <c r="Z12" s="237"/>
      <c r="AA12" s="238"/>
      <c r="AB12" s="236"/>
      <c r="AC12" s="236"/>
      <c r="AD12" s="236"/>
      <c r="AE12" s="236"/>
      <c r="AF12" s="236"/>
      <c r="AG12" s="236"/>
      <c r="AH12" s="236"/>
      <c r="AI12" s="236"/>
      <c r="AJ12" s="236"/>
      <c r="AK12" s="236"/>
      <c r="AL12" s="236"/>
      <c r="AM12" s="236"/>
      <c r="AN12" s="236"/>
      <c r="AO12" s="236"/>
      <c r="AP12" s="236"/>
      <c r="AQ12" s="236"/>
      <c r="AR12" s="236"/>
      <c r="AS12" s="236"/>
      <c r="AT12" s="195">
        <v>33344068.153999999</v>
      </c>
    </row>
    <row r="13" spans="2:46" ht="18" customHeight="1" outlineLevel="1">
      <c r="B13" s="213" t="s">
        <v>475</v>
      </c>
      <c r="C13" s="239">
        <f>资产负债表!D13</f>
        <v>0</v>
      </c>
      <c r="D13" s="239">
        <f>资产负债表!C13</f>
        <v>0</v>
      </c>
      <c r="E13" s="230">
        <f t="shared" si="4"/>
        <v>0</v>
      </c>
      <c r="F13" s="231">
        <f>E13-G13</f>
        <v>0</v>
      </c>
      <c r="G13" s="230">
        <f t="shared" si="5"/>
        <v>0</v>
      </c>
      <c r="H13" s="232"/>
      <c r="I13" s="232"/>
      <c r="J13" s="232"/>
      <c r="K13" s="232"/>
      <c r="L13" s="232"/>
      <c r="M13" s="232"/>
      <c r="N13" s="232"/>
      <c r="O13" s="232"/>
      <c r="P13" s="232"/>
      <c r="Q13" s="232"/>
      <c r="R13" s="233"/>
      <c r="S13" s="234"/>
      <c r="T13" s="235"/>
      <c r="U13" s="236"/>
      <c r="V13" s="236"/>
      <c r="W13" s="236"/>
      <c r="X13" s="236"/>
      <c r="Y13" s="236"/>
      <c r="Z13" s="237"/>
      <c r="AA13" s="238"/>
      <c r="AB13" s="236"/>
      <c r="AC13" s="236"/>
      <c r="AD13" s="236"/>
      <c r="AE13" s="236"/>
      <c r="AF13" s="236"/>
      <c r="AG13" s="236"/>
      <c r="AH13" s="236"/>
      <c r="AI13" s="236"/>
      <c r="AJ13" s="236"/>
      <c r="AK13" s="236"/>
      <c r="AL13" s="236"/>
      <c r="AM13" s="236"/>
      <c r="AN13" s="236"/>
      <c r="AO13" s="236"/>
      <c r="AP13" s="236"/>
      <c r="AQ13" s="236"/>
      <c r="AR13" s="236"/>
      <c r="AS13" s="236"/>
    </row>
    <row r="14" spans="2:46" ht="18" customHeight="1" outlineLevel="1">
      <c r="B14" s="213" t="s">
        <v>476</v>
      </c>
      <c r="C14" s="239">
        <f>资产负债表!D14</f>
        <v>298832.8</v>
      </c>
      <c r="D14" s="239">
        <f>资产负债表!C14</f>
        <v>308778.19</v>
      </c>
      <c r="E14" s="230">
        <f t="shared" si="4"/>
        <v>-9945.390000000014</v>
      </c>
      <c r="F14" s="231">
        <f t="shared" si="6"/>
        <v>-9945.390000000014</v>
      </c>
      <c r="G14" s="230">
        <f t="shared" si="5"/>
        <v>0</v>
      </c>
      <c r="H14" s="232"/>
      <c r="I14" s="232"/>
      <c r="J14" s="232"/>
      <c r="K14" s="232"/>
      <c r="L14" s="232"/>
      <c r="M14" s="232"/>
      <c r="N14" s="232"/>
      <c r="O14" s="232"/>
      <c r="P14" s="232"/>
      <c r="Q14" s="232"/>
      <c r="R14" s="233"/>
      <c r="S14" s="234"/>
      <c r="T14" s="235"/>
      <c r="U14" s="236"/>
      <c r="V14" s="236"/>
      <c r="W14" s="236"/>
      <c r="X14" s="236"/>
      <c r="Y14" s="236"/>
      <c r="Z14" s="237"/>
      <c r="AA14" s="238"/>
      <c r="AB14" s="236"/>
      <c r="AC14" s="236"/>
      <c r="AD14" s="236"/>
      <c r="AE14" s="236"/>
      <c r="AF14" s="236"/>
      <c r="AG14" s="236"/>
      <c r="AH14" s="236"/>
      <c r="AI14" s="236"/>
      <c r="AJ14" s="236"/>
      <c r="AK14" s="236"/>
      <c r="AL14" s="236"/>
      <c r="AM14" s="236"/>
      <c r="AN14" s="236"/>
      <c r="AO14" s="236"/>
      <c r="AP14" s="236"/>
      <c r="AQ14" s="236"/>
      <c r="AR14" s="236"/>
      <c r="AS14" s="236"/>
      <c r="AT14" s="240">
        <v>33344068.153999999</v>
      </c>
    </row>
    <row r="15" spans="2:46" ht="18" customHeight="1" outlineLevel="1">
      <c r="B15" s="213" t="s">
        <v>477</v>
      </c>
      <c r="C15" s="239">
        <f>资产负债表!D18-C17-C16</f>
        <v>416750.74</v>
      </c>
      <c r="D15" s="239">
        <f>资产负债表!C18-D17-D16</f>
        <v>265627.88</v>
      </c>
      <c r="E15" s="230">
        <f t="shared" si="4"/>
        <v>151122.85999999999</v>
      </c>
      <c r="F15" s="231">
        <f>E15-G15</f>
        <v>151122.85999999999</v>
      </c>
      <c r="G15" s="230">
        <f t="shared" si="5"/>
        <v>0</v>
      </c>
      <c r="H15" s="232"/>
      <c r="I15" s="232"/>
      <c r="J15" s="232"/>
      <c r="K15" s="232"/>
      <c r="L15" s="232"/>
      <c r="M15" s="232"/>
      <c r="N15" s="232"/>
      <c r="O15" s="232"/>
      <c r="P15" s="232"/>
      <c r="Q15" s="232"/>
      <c r="R15" s="233"/>
      <c r="S15" s="234"/>
      <c r="T15" s="235"/>
      <c r="U15" s="236"/>
      <c r="V15" s="236"/>
      <c r="W15" s="236"/>
      <c r="X15" s="236"/>
      <c r="Y15" s="236"/>
      <c r="Z15" s="237"/>
      <c r="AA15" s="238"/>
      <c r="AB15" s="236"/>
      <c r="AC15" s="236"/>
      <c r="AD15" s="236"/>
      <c r="AE15" s="236"/>
      <c r="AF15" s="236"/>
      <c r="AG15" s="236"/>
      <c r="AH15" s="236"/>
      <c r="AI15" s="236"/>
      <c r="AJ15" s="236"/>
      <c r="AK15" s="236"/>
      <c r="AL15" s="236"/>
      <c r="AM15" s="236"/>
      <c r="AN15" s="236"/>
      <c r="AO15" s="236"/>
      <c r="AP15" s="236"/>
      <c r="AQ15" s="236"/>
      <c r="AR15" s="236"/>
      <c r="AS15" s="236"/>
    </row>
    <row r="16" spans="2:46" ht="18" customHeight="1" outlineLevel="1">
      <c r="B16" s="213" t="s">
        <v>478</v>
      </c>
      <c r="C16" s="239"/>
      <c r="D16" s="239"/>
      <c r="E16" s="230">
        <f t="shared" si="4"/>
        <v>0</v>
      </c>
      <c r="F16" s="231">
        <f t="shared" si="6"/>
        <v>0</v>
      </c>
      <c r="G16" s="230">
        <f t="shared" si="5"/>
        <v>0</v>
      </c>
      <c r="H16" s="232"/>
      <c r="I16" s="232"/>
      <c r="J16" s="232"/>
      <c r="K16" s="232"/>
      <c r="L16" s="232"/>
      <c r="M16" s="232"/>
      <c r="N16" s="232"/>
      <c r="O16" s="232"/>
      <c r="P16" s="232"/>
      <c r="Q16" s="232"/>
      <c r="R16" s="233"/>
      <c r="S16" s="234"/>
      <c r="T16" s="235"/>
      <c r="U16" s="236"/>
      <c r="V16" s="236"/>
      <c r="W16" s="236"/>
      <c r="X16" s="236"/>
      <c r="Y16" s="236"/>
      <c r="Z16" s="237"/>
      <c r="AA16" s="238"/>
      <c r="AB16" s="236"/>
      <c r="AC16" s="236"/>
      <c r="AD16" s="236"/>
      <c r="AE16" s="236"/>
      <c r="AF16" s="236"/>
      <c r="AG16" s="236"/>
      <c r="AH16" s="236"/>
      <c r="AI16" s="236"/>
      <c r="AJ16" s="236"/>
      <c r="AK16" s="236"/>
      <c r="AL16" s="236"/>
      <c r="AM16" s="236"/>
      <c r="AN16" s="236"/>
      <c r="AO16" s="236"/>
      <c r="AP16" s="236"/>
      <c r="AQ16" s="236"/>
      <c r="AR16" s="236"/>
      <c r="AS16" s="236"/>
    </row>
    <row r="17" spans="2:45" ht="18" customHeight="1" outlineLevel="1">
      <c r="B17" s="213" t="s">
        <v>479</v>
      </c>
      <c r="C17" s="239"/>
      <c r="D17" s="239"/>
      <c r="E17" s="230">
        <f t="shared" si="4"/>
        <v>0</v>
      </c>
      <c r="F17" s="231">
        <f t="shared" si="6"/>
        <v>0</v>
      </c>
      <c r="G17" s="230">
        <f t="shared" si="5"/>
        <v>0</v>
      </c>
      <c r="H17" s="232"/>
      <c r="I17" s="232"/>
      <c r="J17" s="232"/>
      <c r="K17" s="232"/>
      <c r="L17" s="232"/>
      <c r="M17" s="232"/>
      <c r="N17" s="232"/>
      <c r="O17" s="232"/>
      <c r="P17" s="232"/>
      <c r="Q17" s="232"/>
      <c r="R17" s="233"/>
      <c r="S17" s="234"/>
      <c r="T17" s="235"/>
      <c r="U17" s="236"/>
      <c r="V17" s="236"/>
      <c r="W17" s="236"/>
      <c r="X17" s="236"/>
      <c r="Y17" s="236"/>
      <c r="Z17" s="237"/>
      <c r="AA17" s="238"/>
      <c r="AB17" s="236"/>
      <c r="AC17" s="236"/>
      <c r="AD17" s="236"/>
      <c r="AE17" s="236"/>
      <c r="AF17" s="236"/>
      <c r="AG17" s="236"/>
      <c r="AH17" s="236"/>
      <c r="AI17" s="236"/>
      <c r="AJ17" s="236"/>
      <c r="AK17" s="236"/>
      <c r="AL17" s="236"/>
      <c r="AM17" s="236"/>
      <c r="AN17" s="236"/>
      <c r="AO17" s="236"/>
      <c r="AP17" s="236"/>
      <c r="AQ17" s="236"/>
      <c r="AR17" s="236"/>
      <c r="AS17" s="236"/>
    </row>
    <row r="18" spans="2:45" ht="18" customHeight="1" outlineLevel="1">
      <c r="B18" s="213" t="s">
        <v>480</v>
      </c>
      <c r="C18" s="239">
        <f>资产负债表!D20</f>
        <v>1385660.29</v>
      </c>
      <c r="D18" s="239">
        <f>资产负债表!C20</f>
        <v>2017176.42</v>
      </c>
      <c r="E18" s="230">
        <f t="shared" si="4"/>
        <v>-631516.12999999989</v>
      </c>
      <c r="F18" s="231">
        <f t="shared" si="6"/>
        <v>-631516.12999999989</v>
      </c>
      <c r="G18" s="230">
        <f t="shared" si="5"/>
        <v>0</v>
      </c>
      <c r="H18" s="232"/>
      <c r="I18" s="232"/>
      <c r="J18" s="232"/>
      <c r="K18" s="232"/>
      <c r="L18" s="232"/>
      <c r="M18" s="232"/>
      <c r="N18" s="232"/>
      <c r="O18" s="232"/>
      <c r="P18" s="232"/>
      <c r="Q18" s="232"/>
      <c r="R18" s="233"/>
      <c r="S18" s="234"/>
      <c r="T18" s="235"/>
      <c r="U18" s="236"/>
      <c r="V18" s="236"/>
      <c r="W18" s="236"/>
      <c r="X18" s="236"/>
      <c r="Y18" s="236"/>
      <c r="Z18" s="237"/>
      <c r="AA18" s="238"/>
      <c r="AB18" s="236"/>
      <c r="AC18" s="236"/>
      <c r="AD18" s="236"/>
      <c r="AE18" s="236"/>
      <c r="AF18" s="236"/>
      <c r="AG18" s="236"/>
      <c r="AH18" s="236"/>
      <c r="AI18" s="236"/>
      <c r="AJ18" s="236"/>
      <c r="AK18" s="236"/>
      <c r="AL18" s="236"/>
      <c r="AM18" s="236"/>
      <c r="AN18" s="236"/>
      <c r="AO18" s="236"/>
      <c r="AP18" s="236"/>
      <c r="AQ18" s="236"/>
      <c r="AR18" s="236"/>
      <c r="AS18" s="236"/>
    </row>
    <row r="19" spans="2:45" ht="18" customHeight="1" outlineLevel="1">
      <c r="B19" s="228" t="s">
        <v>4</v>
      </c>
      <c r="C19" s="239">
        <f>资产负债表!D21</f>
        <v>0</v>
      </c>
      <c r="D19" s="239">
        <f>资产负债表!C21</f>
        <v>0</v>
      </c>
      <c r="E19" s="230">
        <f t="shared" si="4"/>
        <v>0</v>
      </c>
      <c r="F19" s="231">
        <f t="shared" si="6"/>
        <v>0</v>
      </c>
      <c r="G19" s="230">
        <f t="shared" si="5"/>
        <v>0</v>
      </c>
      <c r="H19" s="232"/>
      <c r="I19" s="232"/>
      <c r="J19" s="232"/>
      <c r="K19" s="232"/>
      <c r="L19" s="232"/>
      <c r="M19" s="232"/>
      <c r="N19" s="232"/>
      <c r="O19" s="232"/>
      <c r="P19" s="232"/>
      <c r="Q19" s="232"/>
      <c r="R19" s="233"/>
      <c r="S19" s="234"/>
      <c r="T19" s="235"/>
      <c r="U19" s="236"/>
      <c r="V19" s="236"/>
      <c r="W19" s="236"/>
      <c r="X19" s="236"/>
      <c r="Y19" s="236"/>
      <c r="Z19" s="237"/>
      <c r="AA19" s="238"/>
      <c r="AB19" s="236"/>
      <c r="AC19" s="236"/>
      <c r="AD19" s="236"/>
      <c r="AE19" s="236"/>
      <c r="AF19" s="236"/>
      <c r="AG19" s="236"/>
      <c r="AH19" s="236"/>
      <c r="AI19" s="236"/>
      <c r="AJ19" s="236"/>
      <c r="AK19" s="236"/>
      <c r="AL19" s="236"/>
      <c r="AM19" s="236"/>
      <c r="AN19" s="236"/>
      <c r="AO19" s="236"/>
      <c r="AP19" s="236"/>
      <c r="AQ19" s="236"/>
      <c r="AR19" s="236"/>
      <c r="AS19" s="236"/>
    </row>
    <row r="20" spans="2:45" ht="18" customHeight="1" outlineLevel="1">
      <c r="B20" s="213" t="s">
        <v>481</v>
      </c>
      <c r="C20" s="239">
        <f>资产负债表!D23</f>
        <v>0</v>
      </c>
      <c r="D20" s="239">
        <f>资产负债表!C23</f>
        <v>0</v>
      </c>
      <c r="E20" s="230">
        <f t="shared" si="4"/>
        <v>0</v>
      </c>
      <c r="F20" s="231">
        <f t="shared" si="6"/>
        <v>0</v>
      </c>
      <c r="G20" s="230">
        <f t="shared" si="5"/>
        <v>0</v>
      </c>
      <c r="H20" s="232"/>
      <c r="I20" s="232"/>
      <c r="J20" s="232"/>
      <c r="K20" s="232"/>
      <c r="L20" s="232"/>
      <c r="M20" s="232"/>
      <c r="N20" s="232"/>
      <c r="O20" s="232"/>
      <c r="P20" s="232"/>
      <c r="Q20" s="232"/>
      <c r="R20" s="233"/>
      <c r="S20" s="234"/>
      <c r="T20" s="235"/>
      <c r="U20" s="236"/>
      <c r="V20" s="236"/>
      <c r="W20" s="236"/>
      <c r="X20" s="236"/>
      <c r="Y20" s="236"/>
      <c r="Z20" s="237"/>
      <c r="AA20" s="238"/>
      <c r="AB20" s="236"/>
      <c r="AC20" s="236"/>
      <c r="AD20" s="236"/>
      <c r="AE20" s="236"/>
      <c r="AF20" s="236"/>
      <c r="AG20" s="236"/>
      <c r="AH20" s="236"/>
      <c r="AI20" s="236"/>
      <c r="AJ20" s="236"/>
      <c r="AK20" s="236"/>
      <c r="AL20" s="236"/>
      <c r="AM20" s="236"/>
      <c r="AN20" s="236"/>
      <c r="AO20" s="236"/>
      <c r="AP20" s="236"/>
      <c r="AQ20" s="236"/>
      <c r="AR20" s="236"/>
      <c r="AS20" s="236"/>
    </row>
    <row r="21" spans="2:45" ht="18" customHeight="1" outlineLevel="1">
      <c r="B21" s="213" t="s">
        <v>482</v>
      </c>
      <c r="C21" s="239">
        <f>资产负债表!D24</f>
        <v>0</v>
      </c>
      <c r="D21" s="239">
        <f>资产负债表!C24</f>
        <v>0</v>
      </c>
      <c r="E21" s="230">
        <f t="shared" si="4"/>
        <v>0</v>
      </c>
      <c r="F21" s="231">
        <f t="shared" si="6"/>
        <v>0</v>
      </c>
      <c r="G21" s="230">
        <f t="shared" si="5"/>
        <v>0</v>
      </c>
      <c r="H21" s="232"/>
      <c r="I21" s="232"/>
      <c r="J21" s="232"/>
      <c r="K21" s="232"/>
      <c r="L21" s="232"/>
      <c r="M21" s="232"/>
      <c r="N21" s="232"/>
      <c r="O21" s="232"/>
      <c r="P21" s="232"/>
      <c r="Q21" s="232"/>
      <c r="R21" s="233"/>
      <c r="S21" s="234"/>
      <c r="T21" s="235"/>
      <c r="U21" s="236"/>
      <c r="V21" s="236"/>
      <c r="W21" s="236"/>
      <c r="X21" s="236"/>
      <c r="Y21" s="236"/>
      <c r="Z21" s="237"/>
      <c r="AA21" s="238"/>
      <c r="AB21" s="236"/>
      <c r="AC21" s="236"/>
      <c r="AD21" s="236"/>
      <c r="AE21" s="236"/>
      <c r="AF21" s="236"/>
      <c r="AG21" s="236"/>
      <c r="AH21" s="236"/>
      <c r="AI21" s="236"/>
      <c r="AJ21" s="236"/>
      <c r="AK21" s="236"/>
      <c r="AL21" s="236"/>
      <c r="AM21" s="236"/>
      <c r="AN21" s="236"/>
      <c r="AO21" s="236"/>
      <c r="AP21" s="236"/>
      <c r="AQ21" s="236"/>
      <c r="AR21" s="236"/>
      <c r="AS21" s="236"/>
    </row>
    <row r="22" spans="2:45" ht="18" customHeight="1" outlineLevel="1">
      <c r="B22" s="213" t="s">
        <v>483</v>
      </c>
      <c r="C22" s="239"/>
      <c r="D22" s="239"/>
      <c r="E22" s="230">
        <f t="shared" si="4"/>
        <v>0</v>
      </c>
      <c r="F22" s="231"/>
      <c r="G22" s="230">
        <f t="shared" si="5"/>
        <v>0</v>
      </c>
      <c r="H22" s="232"/>
      <c r="I22" s="232"/>
      <c r="J22" s="232"/>
      <c r="K22" s="232"/>
      <c r="L22" s="232"/>
      <c r="M22" s="232"/>
      <c r="N22" s="232"/>
      <c r="O22" s="232"/>
      <c r="P22" s="232"/>
      <c r="Q22" s="232"/>
      <c r="R22" s="233"/>
      <c r="S22" s="234"/>
      <c r="T22" s="235"/>
      <c r="U22" s="236"/>
      <c r="V22" s="236"/>
      <c r="W22" s="236"/>
      <c r="X22" s="236"/>
      <c r="Y22" s="236"/>
      <c r="Z22" s="237"/>
      <c r="AA22" s="238"/>
      <c r="AB22" s="236"/>
      <c r="AC22" s="236"/>
      <c r="AD22" s="236"/>
      <c r="AE22" s="236"/>
      <c r="AF22" s="236"/>
      <c r="AG22" s="236"/>
      <c r="AH22" s="236"/>
      <c r="AI22" s="236"/>
      <c r="AJ22" s="236"/>
      <c r="AK22" s="236"/>
      <c r="AL22" s="236"/>
      <c r="AM22" s="236"/>
      <c r="AN22" s="236"/>
      <c r="AO22" s="236"/>
      <c r="AP22" s="236"/>
      <c r="AQ22" s="236"/>
      <c r="AR22" s="236"/>
      <c r="AS22" s="236"/>
    </row>
    <row r="23" spans="2:45" ht="18" customHeight="1" outlineLevel="1">
      <c r="B23" s="228" t="s">
        <v>484</v>
      </c>
      <c r="C23" s="239">
        <f>资产负债表!D28</f>
        <v>0</v>
      </c>
      <c r="D23" s="239">
        <f>资产负债表!C28</f>
        <v>0</v>
      </c>
      <c r="E23" s="230">
        <f t="shared" si="4"/>
        <v>0</v>
      </c>
      <c r="F23" s="231">
        <f t="shared" si="6"/>
        <v>0</v>
      </c>
      <c r="G23" s="230">
        <f t="shared" si="5"/>
        <v>0</v>
      </c>
      <c r="H23" s="232"/>
      <c r="I23" s="232"/>
      <c r="J23" s="232"/>
      <c r="K23" s="232"/>
      <c r="L23" s="232"/>
      <c r="M23" s="232"/>
      <c r="N23" s="232"/>
      <c r="O23" s="232"/>
      <c r="P23" s="232"/>
      <c r="Q23" s="232"/>
      <c r="R23" s="233"/>
      <c r="S23" s="234"/>
      <c r="T23" s="235"/>
      <c r="U23" s="236"/>
      <c r="V23" s="236"/>
      <c r="W23" s="236"/>
      <c r="X23" s="236"/>
      <c r="Y23" s="236"/>
      <c r="Z23" s="237"/>
      <c r="AA23" s="238"/>
      <c r="AB23" s="236"/>
      <c r="AC23" s="236"/>
      <c r="AD23" s="236"/>
      <c r="AE23" s="236"/>
      <c r="AF23" s="236"/>
      <c r="AG23" s="236"/>
      <c r="AH23" s="236"/>
      <c r="AI23" s="236"/>
      <c r="AJ23" s="236"/>
      <c r="AK23" s="236"/>
      <c r="AL23" s="236"/>
      <c r="AM23" s="236"/>
      <c r="AN23" s="236"/>
      <c r="AO23" s="236"/>
      <c r="AP23" s="236"/>
      <c r="AQ23" s="236"/>
      <c r="AR23" s="236"/>
      <c r="AS23" s="236"/>
    </row>
    <row r="24" spans="2:45" ht="18" customHeight="1" outlineLevel="1">
      <c r="B24" s="228" t="s">
        <v>485</v>
      </c>
      <c r="C24" s="239">
        <f>资产负债表!D29</f>
        <v>0</v>
      </c>
      <c r="D24" s="239">
        <f>资产负债表!C29</f>
        <v>0</v>
      </c>
      <c r="E24" s="230">
        <f t="shared" si="4"/>
        <v>0</v>
      </c>
      <c r="F24" s="231">
        <f t="shared" si="6"/>
        <v>0</v>
      </c>
      <c r="G24" s="230">
        <f t="shared" si="5"/>
        <v>0</v>
      </c>
      <c r="H24" s="232"/>
      <c r="I24" s="232"/>
      <c r="J24" s="232"/>
      <c r="K24" s="232"/>
      <c r="L24" s="232"/>
      <c r="M24" s="232"/>
      <c r="N24" s="232"/>
      <c r="O24" s="232"/>
      <c r="P24" s="232"/>
      <c r="Q24" s="232"/>
      <c r="R24" s="233"/>
      <c r="S24" s="234"/>
      <c r="T24" s="235"/>
      <c r="U24" s="236"/>
      <c r="V24" s="236"/>
      <c r="W24" s="236"/>
      <c r="X24" s="236"/>
      <c r="Y24" s="236"/>
      <c r="Z24" s="237"/>
      <c r="AA24" s="238"/>
      <c r="AB24" s="236"/>
      <c r="AC24" s="236"/>
      <c r="AD24" s="236"/>
      <c r="AE24" s="236"/>
      <c r="AF24" s="236"/>
      <c r="AG24" s="236"/>
      <c r="AH24" s="236"/>
      <c r="AI24" s="236"/>
      <c r="AJ24" s="236"/>
      <c r="AK24" s="236"/>
      <c r="AL24" s="236"/>
      <c r="AM24" s="236"/>
      <c r="AN24" s="236"/>
      <c r="AO24" s="236"/>
      <c r="AP24" s="236"/>
      <c r="AQ24" s="236"/>
      <c r="AR24" s="236"/>
      <c r="AS24" s="236"/>
    </row>
    <row r="25" spans="2:45" ht="18" customHeight="1" outlineLevel="1">
      <c r="B25" s="213" t="s">
        <v>486</v>
      </c>
      <c r="C25" s="239">
        <f>资产负债表!D30</f>
        <v>0</v>
      </c>
      <c r="D25" s="239">
        <f>资产负债表!C30</f>
        <v>0</v>
      </c>
      <c r="E25" s="230">
        <f t="shared" si="4"/>
        <v>0</v>
      </c>
      <c r="F25" s="231">
        <f t="shared" si="6"/>
        <v>0</v>
      </c>
      <c r="G25" s="230">
        <f t="shared" si="5"/>
        <v>0</v>
      </c>
      <c r="H25" s="232"/>
      <c r="I25" s="232"/>
      <c r="J25" s="232"/>
      <c r="K25" s="232"/>
      <c r="L25" s="232"/>
      <c r="M25" s="232"/>
      <c r="N25" s="232"/>
      <c r="O25" s="232"/>
      <c r="P25" s="232"/>
      <c r="Q25" s="232"/>
      <c r="R25" s="233"/>
      <c r="S25" s="234"/>
      <c r="T25" s="235"/>
      <c r="U25" s="236"/>
      <c r="V25" s="236"/>
      <c r="W25" s="236"/>
      <c r="X25" s="236"/>
      <c r="Y25" s="236"/>
      <c r="Z25" s="237"/>
      <c r="AA25" s="238"/>
      <c r="AB25" s="236"/>
      <c r="AC25" s="236"/>
      <c r="AD25" s="236"/>
      <c r="AE25" s="236"/>
      <c r="AF25" s="236"/>
      <c r="AG25" s="236"/>
      <c r="AH25" s="236"/>
      <c r="AI25" s="236"/>
      <c r="AJ25" s="236"/>
      <c r="AK25" s="236"/>
      <c r="AL25" s="236"/>
      <c r="AM25" s="236"/>
      <c r="AN25" s="236"/>
      <c r="AO25" s="236"/>
      <c r="AP25" s="236"/>
      <c r="AQ25" s="236"/>
      <c r="AR25" s="236"/>
      <c r="AS25" s="236"/>
    </row>
    <row r="26" spans="2:45" ht="18" customHeight="1" outlineLevel="1">
      <c r="B26" s="213" t="s">
        <v>487</v>
      </c>
      <c r="C26" s="241">
        <f>资产负债表!D31</f>
        <v>0</v>
      </c>
      <c r="D26" s="241">
        <f>资产负债表!C31</f>
        <v>0</v>
      </c>
      <c r="E26" s="230">
        <f t="shared" si="4"/>
        <v>0</v>
      </c>
      <c r="F26" s="231">
        <f t="shared" si="6"/>
        <v>0</v>
      </c>
      <c r="G26" s="230">
        <f t="shared" si="5"/>
        <v>0</v>
      </c>
      <c r="H26" s="232"/>
      <c r="I26" s="232"/>
      <c r="J26" s="232"/>
      <c r="K26" s="232"/>
      <c r="L26" s="232"/>
      <c r="M26" s="232"/>
      <c r="N26" s="232"/>
      <c r="O26" s="232"/>
      <c r="P26" s="232"/>
      <c r="Q26" s="232"/>
      <c r="R26" s="242"/>
      <c r="S26" s="234"/>
      <c r="T26" s="235"/>
      <c r="U26" s="236"/>
      <c r="V26" s="236"/>
      <c r="W26" s="236"/>
      <c r="X26" s="236"/>
      <c r="Y26" s="236"/>
      <c r="Z26" s="237"/>
      <c r="AA26" s="238"/>
      <c r="AB26" s="236"/>
      <c r="AC26" s="236"/>
      <c r="AD26" s="236"/>
      <c r="AE26" s="236"/>
      <c r="AF26" s="236"/>
      <c r="AG26" s="236"/>
      <c r="AH26" s="236"/>
      <c r="AI26" s="236"/>
      <c r="AJ26" s="236"/>
      <c r="AK26" s="236"/>
      <c r="AL26" s="236"/>
      <c r="AM26" s="236"/>
      <c r="AN26" s="236"/>
      <c r="AO26" s="236"/>
      <c r="AP26" s="236"/>
      <c r="AQ26" s="236"/>
      <c r="AR26" s="236"/>
      <c r="AS26" s="236"/>
    </row>
    <row r="27" spans="2:45" ht="18" customHeight="1" outlineLevel="1">
      <c r="B27" s="213" t="s">
        <v>488</v>
      </c>
      <c r="C27" s="241">
        <f>资产负债表!D32</f>
        <v>0</v>
      </c>
      <c r="D27" s="241">
        <f>资产负债表!C32</f>
        <v>0</v>
      </c>
      <c r="E27" s="230">
        <f t="shared" si="4"/>
        <v>0</v>
      </c>
      <c r="F27" s="231">
        <f t="shared" si="6"/>
        <v>0</v>
      </c>
      <c r="G27" s="230">
        <f t="shared" si="5"/>
        <v>0</v>
      </c>
      <c r="H27" s="232"/>
      <c r="I27" s="232"/>
      <c r="J27" s="232"/>
      <c r="K27" s="232"/>
      <c r="L27" s="232"/>
      <c r="M27" s="232"/>
      <c r="N27" s="232"/>
      <c r="O27" s="232"/>
      <c r="P27" s="232"/>
      <c r="Q27" s="232"/>
      <c r="R27" s="242"/>
      <c r="S27" s="234"/>
      <c r="T27" s="235"/>
      <c r="U27" s="236"/>
      <c r="V27" s="236"/>
      <c r="W27" s="236"/>
      <c r="X27" s="236"/>
      <c r="Y27" s="236"/>
      <c r="Z27" s="237"/>
      <c r="AA27" s="238"/>
      <c r="AB27" s="236"/>
      <c r="AC27" s="236"/>
      <c r="AD27" s="236"/>
      <c r="AE27" s="236"/>
      <c r="AF27" s="236"/>
      <c r="AG27" s="236"/>
      <c r="AH27" s="236"/>
      <c r="AI27" s="236"/>
      <c r="AJ27" s="236"/>
      <c r="AK27" s="236"/>
      <c r="AL27" s="236"/>
      <c r="AM27" s="236"/>
      <c r="AN27" s="236"/>
      <c r="AO27" s="236"/>
      <c r="AP27" s="236"/>
      <c r="AQ27" s="236"/>
      <c r="AR27" s="236"/>
      <c r="AS27" s="236"/>
    </row>
    <row r="28" spans="2:45" ht="18" customHeight="1" outlineLevel="1">
      <c r="B28" s="213" t="s">
        <v>489</v>
      </c>
      <c r="C28" s="241">
        <f>资产负债表!D33</f>
        <v>0</v>
      </c>
      <c r="D28" s="241">
        <f>资产负债表!C33</f>
        <v>0</v>
      </c>
      <c r="E28" s="230">
        <f t="shared" si="4"/>
        <v>0</v>
      </c>
      <c r="F28" s="231">
        <f t="shared" si="6"/>
        <v>0</v>
      </c>
      <c r="G28" s="230">
        <f t="shared" si="5"/>
        <v>0</v>
      </c>
      <c r="H28" s="232"/>
      <c r="I28" s="232"/>
      <c r="J28" s="232"/>
      <c r="K28" s="232"/>
      <c r="L28" s="232"/>
      <c r="M28" s="232"/>
      <c r="N28" s="232"/>
      <c r="O28" s="232"/>
      <c r="P28" s="232"/>
      <c r="Q28" s="232"/>
      <c r="R28" s="242"/>
      <c r="S28" s="234"/>
      <c r="T28" s="235"/>
      <c r="U28" s="236"/>
      <c r="V28" s="236"/>
      <c r="W28" s="236"/>
      <c r="X28" s="236"/>
      <c r="Y28" s="236"/>
      <c r="Z28" s="237"/>
      <c r="AA28" s="238"/>
      <c r="AB28" s="236"/>
      <c r="AC28" s="236"/>
      <c r="AD28" s="236"/>
      <c r="AE28" s="236"/>
      <c r="AF28" s="236"/>
      <c r="AG28" s="236"/>
      <c r="AH28" s="236"/>
      <c r="AI28" s="236"/>
      <c r="AJ28" s="236"/>
      <c r="AK28" s="236"/>
      <c r="AL28" s="236"/>
      <c r="AM28" s="236"/>
      <c r="AN28" s="236"/>
      <c r="AO28" s="236"/>
      <c r="AP28" s="236"/>
      <c r="AQ28" s="236"/>
      <c r="AR28" s="236"/>
      <c r="AS28" s="236"/>
    </row>
    <row r="29" spans="2:45" ht="18" customHeight="1" outlineLevel="1">
      <c r="B29" s="213" t="s">
        <v>490</v>
      </c>
      <c r="C29" s="230">
        <f>资产负债表!D34</f>
        <v>0</v>
      </c>
      <c r="D29" s="230">
        <f>资产负债表!C34</f>
        <v>0</v>
      </c>
      <c r="E29" s="230">
        <f t="shared" si="4"/>
        <v>0</v>
      </c>
      <c r="F29" s="231">
        <f t="shared" si="6"/>
        <v>0</v>
      </c>
      <c r="G29" s="230">
        <f t="shared" si="5"/>
        <v>0</v>
      </c>
      <c r="H29" s="232"/>
      <c r="I29" s="232"/>
      <c r="J29" s="232"/>
      <c r="K29" s="232"/>
      <c r="L29" s="232"/>
      <c r="M29" s="232"/>
      <c r="N29" s="232"/>
      <c r="O29" s="232"/>
      <c r="P29" s="232"/>
      <c r="Q29" s="232"/>
      <c r="R29" s="233"/>
      <c r="S29" s="234"/>
      <c r="T29" s="235"/>
      <c r="U29" s="236"/>
      <c r="V29" s="236"/>
      <c r="W29" s="236"/>
      <c r="X29" s="236"/>
      <c r="Y29" s="236"/>
      <c r="Z29" s="237"/>
      <c r="AA29" s="238"/>
      <c r="AB29" s="236"/>
      <c r="AC29" s="236"/>
      <c r="AD29" s="236"/>
      <c r="AE29" s="236"/>
      <c r="AF29" s="236"/>
      <c r="AG29" s="236"/>
      <c r="AH29" s="236"/>
      <c r="AI29" s="236"/>
      <c r="AJ29" s="236"/>
      <c r="AK29" s="236"/>
      <c r="AL29" s="236"/>
      <c r="AM29" s="236"/>
      <c r="AN29" s="236"/>
      <c r="AO29" s="236"/>
      <c r="AP29" s="236"/>
      <c r="AQ29" s="236"/>
      <c r="AR29" s="236"/>
      <c r="AS29" s="236"/>
    </row>
    <row r="30" spans="2:45" ht="18" customHeight="1" outlineLevel="1">
      <c r="B30" s="213" t="s">
        <v>491</v>
      </c>
      <c r="C30" s="239">
        <f>资产负债表!D35</f>
        <v>0</v>
      </c>
      <c r="D30" s="239">
        <f>资产负债表!C35</f>
        <v>0</v>
      </c>
      <c r="E30" s="230">
        <f t="shared" si="4"/>
        <v>0</v>
      </c>
      <c r="F30" s="231">
        <f t="shared" si="6"/>
        <v>0</v>
      </c>
      <c r="G30" s="230">
        <f t="shared" si="5"/>
        <v>0</v>
      </c>
      <c r="H30" s="232"/>
      <c r="I30" s="232"/>
      <c r="J30" s="232"/>
      <c r="K30" s="232"/>
      <c r="L30" s="232"/>
      <c r="M30" s="232"/>
      <c r="N30" s="232"/>
      <c r="O30" s="232"/>
      <c r="P30" s="232"/>
      <c r="Q30" s="232"/>
      <c r="R30" s="233"/>
      <c r="S30" s="234"/>
      <c r="T30" s="235"/>
      <c r="U30" s="236"/>
      <c r="V30" s="236"/>
      <c r="W30" s="236"/>
      <c r="X30" s="236"/>
      <c r="Y30" s="236"/>
      <c r="Z30" s="237"/>
      <c r="AA30" s="238"/>
      <c r="AB30" s="236"/>
      <c r="AC30" s="236"/>
      <c r="AD30" s="236"/>
      <c r="AE30" s="236"/>
      <c r="AF30" s="236"/>
      <c r="AG30" s="236"/>
      <c r="AH30" s="236"/>
      <c r="AI30" s="236"/>
      <c r="AJ30" s="236"/>
      <c r="AK30" s="236"/>
      <c r="AL30" s="236"/>
      <c r="AM30" s="236"/>
      <c r="AN30" s="236"/>
      <c r="AO30" s="236"/>
      <c r="AP30" s="236"/>
      <c r="AQ30" s="236"/>
      <c r="AR30" s="236"/>
      <c r="AS30" s="236"/>
    </row>
    <row r="31" spans="2:45" ht="18" customHeight="1" outlineLevel="1">
      <c r="B31" s="213" t="s">
        <v>492</v>
      </c>
      <c r="C31" s="239">
        <f>资产负债表!D36</f>
        <v>0</v>
      </c>
      <c r="D31" s="239">
        <f>资产负债表!C36</f>
        <v>0</v>
      </c>
      <c r="E31" s="230">
        <f t="shared" si="4"/>
        <v>0</v>
      </c>
      <c r="F31" s="231">
        <f t="shared" si="6"/>
        <v>0</v>
      </c>
      <c r="G31" s="230">
        <f t="shared" si="5"/>
        <v>0</v>
      </c>
      <c r="H31" s="232"/>
      <c r="I31" s="232"/>
      <c r="J31" s="232"/>
      <c r="K31" s="232"/>
      <c r="L31" s="232"/>
      <c r="M31" s="232"/>
      <c r="N31" s="232"/>
      <c r="O31" s="232"/>
      <c r="P31" s="232"/>
      <c r="Q31" s="232"/>
      <c r="R31" s="233"/>
      <c r="S31" s="234"/>
      <c r="T31" s="235"/>
      <c r="U31" s="236"/>
      <c r="V31" s="236"/>
      <c r="W31" s="236"/>
      <c r="X31" s="236"/>
      <c r="Y31" s="236"/>
      <c r="Z31" s="237"/>
      <c r="AA31" s="238"/>
      <c r="AB31" s="236"/>
      <c r="AC31" s="236"/>
      <c r="AD31" s="236"/>
      <c r="AE31" s="236"/>
      <c r="AF31" s="236"/>
      <c r="AG31" s="236"/>
      <c r="AH31" s="236"/>
      <c r="AI31" s="236"/>
      <c r="AJ31" s="236"/>
      <c r="AK31" s="236"/>
      <c r="AL31" s="236"/>
      <c r="AM31" s="236"/>
      <c r="AN31" s="236"/>
      <c r="AO31" s="236"/>
      <c r="AP31" s="236"/>
      <c r="AQ31" s="236"/>
      <c r="AR31" s="236"/>
      <c r="AS31" s="236"/>
    </row>
    <row r="32" spans="2:45" ht="18" customHeight="1" outlineLevel="1">
      <c r="B32" s="213" t="s">
        <v>493</v>
      </c>
      <c r="C32" s="239"/>
      <c r="D32" s="239"/>
      <c r="E32" s="230">
        <f t="shared" si="4"/>
        <v>0</v>
      </c>
      <c r="F32" s="231">
        <f t="shared" si="6"/>
        <v>0</v>
      </c>
      <c r="G32" s="230">
        <f t="shared" si="5"/>
        <v>0</v>
      </c>
      <c r="H32" s="232"/>
      <c r="I32" s="232"/>
      <c r="J32" s="232"/>
      <c r="K32" s="232"/>
      <c r="L32" s="232"/>
      <c r="M32" s="232"/>
      <c r="N32" s="232"/>
      <c r="O32" s="232"/>
      <c r="P32" s="232"/>
      <c r="Q32" s="232"/>
      <c r="R32" s="233"/>
      <c r="S32" s="234"/>
      <c r="T32" s="235"/>
      <c r="U32" s="236"/>
      <c r="V32" s="236"/>
      <c r="W32" s="236"/>
      <c r="X32" s="236"/>
      <c r="Y32" s="236"/>
      <c r="Z32" s="237"/>
      <c r="AA32" s="238"/>
      <c r="AB32" s="236"/>
      <c r="AC32" s="236"/>
      <c r="AD32" s="236"/>
      <c r="AE32" s="236"/>
      <c r="AF32" s="236"/>
      <c r="AG32" s="236"/>
      <c r="AH32" s="236"/>
      <c r="AI32" s="236"/>
      <c r="AJ32" s="236"/>
      <c r="AK32" s="236"/>
      <c r="AL32" s="236"/>
      <c r="AM32" s="236"/>
      <c r="AN32" s="236"/>
      <c r="AO32" s="236"/>
      <c r="AP32" s="236"/>
      <c r="AQ32" s="236"/>
      <c r="AR32" s="236"/>
      <c r="AS32" s="236"/>
    </row>
    <row r="33" spans="2:45" ht="18" customHeight="1" outlineLevel="1">
      <c r="B33" s="213" t="s">
        <v>494</v>
      </c>
      <c r="C33" s="239"/>
      <c r="D33" s="239"/>
      <c r="E33" s="230">
        <f t="shared" si="4"/>
        <v>0</v>
      </c>
      <c r="F33" s="231">
        <f t="shared" si="6"/>
        <v>0</v>
      </c>
      <c r="G33" s="230">
        <f t="shared" si="5"/>
        <v>0</v>
      </c>
      <c r="H33" s="232"/>
      <c r="I33" s="232"/>
      <c r="J33" s="232"/>
      <c r="K33" s="232"/>
      <c r="L33" s="232"/>
      <c r="M33" s="232"/>
      <c r="N33" s="232"/>
      <c r="O33" s="232"/>
      <c r="P33" s="232"/>
      <c r="Q33" s="232"/>
      <c r="R33" s="233"/>
      <c r="S33" s="234"/>
      <c r="T33" s="235"/>
      <c r="U33" s="236"/>
      <c r="V33" s="236"/>
      <c r="W33" s="236"/>
      <c r="X33" s="236"/>
      <c r="Y33" s="236"/>
      <c r="Z33" s="237"/>
      <c r="AA33" s="238"/>
      <c r="AB33" s="236"/>
      <c r="AC33" s="236"/>
      <c r="AD33" s="236"/>
      <c r="AE33" s="236"/>
      <c r="AF33" s="236"/>
      <c r="AG33" s="236"/>
      <c r="AH33" s="236"/>
      <c r="AI33" s="236"/>
      <c r="AJ33" s="236"/>
      <c r="AK33" s="236"/>
      <c r="AL33" s="236"/>
      <c r="AM33" s="236"/>
      <c r="AN33" s="236"/>
      <c r="AO33" s="236"/>
      <c r="AP33" s="236"/>
      <c r="AQ33" s="236"/>
      <c r="AR33" s="236"/>
      <c r="AS33" s="236"/>
    </row>
    <row r="34" spans="2:45" ht="18" customHeight="1" outlineLevel="1">
      <c r="B34" s="213" t="s">
        <v>495</v>
      </c>
      <c r="C34" s="239">
        <f>资产负债表!D37</f>
        <v>0</v>
      </c>
      <c r="D34" s="239">
        <f>资产负债表!C37</f>
        <v>0</v>
      </c>
      <c r="E34" s="230">
        <f t="shared" si="4"/>
        <v>0</v>
      </c>
      <c r="F34" s="231">
        <f t="shared" si="6"/>
        <v>0</v>
      </c>
      <c r="G34" s="230">
        <f t="shared" si="5"/>
        <v>0</v>
      </c>
      <c r="H34" s="232"/>
      <c r="I34" s="232"/>
      <c r="J34" s="232"/>
      <c r="K34" s="232"/>
      <c r="L34" s="232"/>
      <c r="M34" s="232"/>
      <c r="N34" s="232"/>
      <c r="O34" s="232"/>
      <c r="P34" s="232"/>
      <c r="Q34" s="232"/>
      <c r="R34" s="233"/>
      <c r="S34" s="234"/>
      <c r="T34" s="235"/>
      <c r="U34" s="236"/>
      <c r="V34" s="236"/>
      <c r="W34" s="236"/>
      <c r="X34" s="236"/>
      <c r="Y34" s="236"/>
      <c r="Z34" s="237"/>
      <c r="AA34" s="238"/>
      <c r="AB34" s="236"/>
      <c r="AC34" s="236"/>
      <c r="AD34" s="236"/>
      <c r="AE34" s="236"/>
      <c r="AF34" s="236"/>
      <c r="AG34" s="236"/>
      <c r="AH34" s="236"/>
      <c r="AI34" s="236"/>
      <c r="AJ34" s="236"/>
      <c r="AK34" s="236"/>
      <c r="AL34" s="236"/>
      <c r="AM34" s="236"/>
      <c r="AN34" s="236"/>
      <c r="AO34" s="236"/>
      <c r="AP34" s="236"/>
      <c r="AQ34" s="236"/>
      <c r="AR34" s="236"/>
      <c r="AS34" s="236"/>
    </row>
    <row r="35" spans="2:45" ht="18" customHeight="1" outlineLevel="1">
      <c r="B35" s="213" t="s">
        <v>496</v>
      </c>
      <c r="C35" s="239">
        <f>资产负债表!D38</f>
        <v>0</v>
      </c>
      <c r="D35" s="239">
        <f>资产负债表!C38</f>
        <v>0</v>
      </c>
      <c r="E35" s="230">
        <f t="shared" si="4"/>
        <v>0</v>
      </c>
      <c r="F35" s="231">
        <f t="shared" si="6"/>
        <v>0</v>
      </c>
      <c r="G35" s="230">
        <f t="shared" si="5"/>
        <v>0</v>
      </c>
      <c r="H35" s="232"/>
      <c r="I35" s="232"/>
      <c r="J35" s="232"/>
      <c r="K35" s="232"/>
      <c r="L35" s="232"/>
      <c r="M35" s="232"/>
      <c r="N35" s="232"/>
      <c r="O35" s="232"/>
      <c r="P35" s="232"/>
      <c r="Q35" s="232"/>
      <c r="R35" s="233"/>
      <c r="S35" s="234"/>
      <c r="T35" s="235"/>
      <c r="U35" s="236"/>
      <c r="V35" s="236"/>
      <c r="W35" s="236"/>
      <c r="X35" s="236"/>
      <c r="Y35" s="236"/>
      <c r="Z35" s="237"/>
      <c r="AA35" s="238"/>
      <c r="AB35" s="236"/>
      <c r="AC35" s="236"/>
      <c r="AD35" s="236"/>
      <c r="AE35" s="236"/>
      <c r="AF35" s="236"/>
      <c r="AG35" s="236"/>
      <c r="AH35" s="236"/>
      <c r="AI35" s="236"/>
      <c r="AJ35" s="236"/>
      <c r="AK35" s="236"/>
      <c r="AL35" s="236"/>
      <c r="AM35" s="236"/>
      <c r="AN35" s="236"/>
      <c r="AO35" s="236"/>
      <c r="AP35" s="236"/>
      <c r="AQ35" s="236"/>
      <c r="AR35" s="236"/>
      <c r="AS35" s="236"/>
    </row>
    <row r="36" spans="2:45" ht="18" customHeight="1" outlineLevel="1">
      <c r="B36" s="228" t="s">
        <v>5</v>
      </c>
      <c r="C36" s="239">
        <f>资产负债表!D39</f>
        <v>0</v>
      </c>
      <c r="D36" s="239">
        <f>资产负债表!C39</f>
        <v>0</v>
      </c>
      <c r="E36" s="230">
        <f t="shared" si="4"/>
        <v>0</v>
      </c>
      <c r="F36" s="231">
        <f t="shared" si="6"/>
        <v>0</v>
      </c>
      <c r="G36" s="230">
        <f t="shared" si="5"/>
        <v>0</v>
      </c>
      <c r="H36" s="232"/>
      <c r="I36" s="232"/>
      <c r="J36" s="232"/>
      <c r="K36" s="232"/>
      <c r="L36" s="232"/>
      <c r="M36" s="232"/>
      <c r="N36" s="232"/>
      <c r="O36" s="232"/>
      <c r="P36" s="232"/>
      <c r="Q36" s="232"/>
      <c r="R36" s="233"/>
      <c r="S36" s="234"/>
      <c r="T36" s="235"/>
      <c r="U36" s="236"/>
      <c r="V36" s="236"/>
      <c r="W36" s="236"/>
      <c r="X36" s="236"/>
      <c r="Y36" s="236"/>
      <c r="Z36" s="237"/>
      <c r="AA36" s="238"/>
      <c r="AB36" s="236"/>
      <c r="AC36" s="236"/>
      <c r="AD36" s="236"/>
      <c r="AE36" s="236"/>
      <c r="AF36" s="236"/>
      <c r="AG36" s="236"/>
      <c r="AH36" s="236"/>
      <c r="AI36" s="236"/>
      <c r="AJ36" s="236"/>
      <c r="AK36" s="236"/>
      <c r="AL36" s="236"/>
      <c r="AM36" s="236"/>
      <c r="AN36" s="236"/>
      <c r="AO36" s="236"/>
      <c r="AP36" s="236"/>
      <c r="AQ36" s="236"/>
      <c r="AR36" s="236"/>
      <c r="AS36" s="236"/>
    </row>
    <row r="37" spans="2:45" ht="18" customHeight="1" outlineLevel="1">
      <c r="B37" s="213" t="s">
        <v>497</v>
      </c>
      <c r="C37" s="239">
        <f>资产负债表!D40</f>
        <v>0</v>
      </c>
      <c r="D37" s="239">
        <f>资产负债表!C40</f>
        <v>0</v>
      </c>
      <c r="E37" s="230">
        <f t="shared" si="4"/>
        <v>0</v>
      </c>
      <c r="F37" s="231">
        <f t="shared" si="6"/>
        <v>0</v>
      </c>
      <c r="G37" s="230">
        <f t="shared" si="5"/>
        <v>0</v>
      </c>
      <c r="H37" s="232"/>
      <c r="I37" s="232"/>
      <c r="J37" s="232"/>
      <c r="K37" s="232"/>
      <c r="L37" s="232"/>
      <c r="M37" s="232"/>
      <c r="N37" s="232"/>
      <c r="O37" s="232"/>
      <c r="P37" s="232"/>
      <c r="Q37" s="232"/>
      <c r="R37" s="233"/>
      <c r="S37" s="234"/>
      <c r="T37" s="235"/>
      <c r="U37" s="236"/>
      <c r="V37" s="236"/>
      <c r="W37" s="236"/>
      <c r="X37" s="236"/>
      <c r="Y37" s="236"/>
      <c r="Z37" s="237"/>
      <c r="AA37" s="238"/>
      <c r="AB37" s="236"/>
      <c r="AC37" s="236"/>
      <c r="AD37" s="236"/>
      <c r="AE37" s="236"/>
      <c r="AF37" s="236"/>
      <c r="AG37" s="236"/>
      <c r="AH37" s="236"/>
      <c r="AI37" s="236"/>
      <c r="AJ37" s="236"/>
      <c r="AK37" s="236"/>
      <c r="AL37" s="236"/>
      <c r="AM37" s="236"/>
      <c r="AN37" s="236"/>
      <c r="AO37" s="236"/>
      <c r="AP37" s="236"/>
      <c r="AQ37" s="236"/>
      <c r="AR37" s="236"/>
      <c r="AS37" s="236"/>
    </row>
    <row r="38" spans="2:45" ht="18" customHeight="1" outlineLevel="1">
      <c r="B38" s="213" t="s">
        <v>498</v>
      </c>
      <c r="C38" s="239">
        <f>资产负债表!D41</f>
        <v>0</v>
      </c>
      <c r="D38" s="239">
        <f>资产负债表!C41</f>
        <v>0</v>
      </c>
      <c r="E38" s="230">
        <f t="shared" si="4"/>
        <v>0</v>
      </c>
      <c r="F38" s="231">
        <f t="shared" si="6"/>
        <v>0</v>
      </c>
      <c r="G38" s="230">
        <f t="shared" si="5"/>
        <v>0</v>
      </c>
      <c r="H38" s="232"/>
      <c r="I38" s="232"/>
      <c r="J38" s="232"/>
      <c r="K38" s="232"/>
      <c r="L38" s="232"/>
      <c r="M38" s="232"/>
      <c r="N38" s="232"/>
      <c r="O38" s="232"/>
      <c r="P38" s="232"/>
      <c r="Q38" s="232"/>
      <c r="R38" s="233"/>
      <c r="S38" s="234"/>
      <c r="T38" s="235"/>
      <c r="U38" s="236"/>
      <c r="V38" s="236"/>
      <c r="W38" s="236"/>
      <c r="X38" s="236"/>
      <c r="Y38" s="236"/>
      <c r="Z38" s="237"/>
      <c r="AA38" s="238"/>
      <c r="AB38" s="236"/>
      <c r="AC38" s="236"/>
      <c r="AD38" s="236"/>
      <c r="AE38" s="236"/>
      <c r="AF38" s="236"/>
      <c r="AG38" s="236"/>
      <c r="AH38" s="236"/>
      <c r="AI38" s="236"/>
      <c r="AJ38" s="236"/>
      <c r="AK38" s="236"/>
      <c r="AL38" s="236"/>
      <c r="AM38" s="236"/>
      <c r="AN38" s="236"/>
      <c r="AO38" s="236"/>
      <c r="AP38" s="236"/>
      <c r="AQ38" s="236"/>
      <c r="AR38" s="236"/>
      <c r="AS38" s="236"/>
    </row>
    <row r="39" spans="2:45" ht="18" customHeight="1" outlineLevel="1">
      <c r="B39" s="213" t="s">
        <v>499</v>
      </c>
      <c r="C39" s="239">
        <f>资产负债表!D42</f>
        <v>0</v>
      </c>
      <c r="D39" s="239">
        <f>资产负债表!C42</f>
        <v>0</v>
      </c>
      <c r="E39" s="230">
        <f t="shared" si="4"/>
        <v>0</v>
      </c>
      <c r="F39" s="231">
        <f t="shared" si="6"/>
        <v>0</v>
      </c>
      <c r="G39" s="230">
        <f t="shared" si="5"/>
        <v>0</v>
      </c>
      <c r="H39" s="232"/>
      <c r="I39" s="232"/>
      <c r="J39" s="232"/>
      <c r="K39" s="232"/>
      <c r="L39" s="232"/>
      <c r="M39" s="232"/>
      <c r="N39" s="232"/>
      <c r="O39" s="232"/>
      <c r="P39" s="232"/>
      <c r="Q39" s="232"/>
      <c r="R39" s="233"/>
      <c r="S39" s="234"/>
      <c r="T39" s="235"/>
      <c r="U39" s="236"/>
      <c r="V39" s="236"/>
      <c r="W39" s="236"/>
      <c r="X39" s="236"/>
      <c r="Y39" s="236"/>
      <c r="Z39" s="237"/>
      <c r="AA39" s="238"/>
      <c r="AB39" s="236"/>
      <c r="AC39" s="236"/>
      <c r="AD39" s="236"/>
      <c r="AE39" s="236"/>
      <c r="AF39" s="236"/>
      <c r="AG39" s="236"/>
      <c r="AH39" s="236"/>
      <c r="AI39" s="236"/>
      <c r="AJ39" s="236"/>
      <c r="AK39" s="236"/>
      <c r="AL39" s="236"/>
      <c r="AM39" s="236"/>
      <c r="AN39" s="236"/>
      <c r="AO39" s="236"/>
      <c r="AP39" s="236"/>
      <c r="AQ39" s="236"/>
      <c r="AR39" s="236"/>
      <c r="AS39" s="236"/>
    </row>
    <row r="40" spans="2:45" ht="18" customHeight="1" outlineLevel="1">
      <c r="B40" s="213" t="s">
        <v>500</v>
      </c>
      <c r="C40" s="239">
        <f>资产负债表!D43</f>
        <v>939631.84</v>
      </c>
      <c r="D40" s="239">
        <f>资产负债表!C43</f>
        <v>0</v>
      </c>
      <c r="E40" s="230">
        <f t="shared" si="4"/>
        <v>939631.84</v>
      </c>
      <c r="F40" s="231">
        <f t="shared" si="6"/>
        <v>939631.84</v>
      </c>
      <c r="G40" s="230">
        <f t="shared" si="5"/>
        <v>0</v>
      </c>
      <c r="H40" s="232"/>
      <c r="I40" s="232"/>
      <c r="J40" s="232"/>
      <c r="K40" s="232"/>
      <c r="L40" s="232"/>
      <c r="M40" s="232"/>
      <c r="N40" s="232"/>
      <c r="O40" s="232"/>
      <c r="P40" s="232"/>
      <c r="Q40" s="232"/>
      <c r="R40" s="233"/>
      <c r="S40" s="234"/>
      <c r="T40" s="235"/>
      <c r="U40" s="236"/>
      <c r="V40" s="236"/>
      <c r="W40" s="236"/>
      <c r="X40" s="236"/>
      <c r="Y40" s="236"/>
      <c r="Z40" s="237"/>
      <c r="AA40" s="238"/>
      <c r="AB40" s="236"/>
      <c r="AC40" s="236"/>
      <c r="AD40" s="236"/>
      <c r="AE40" s="236"/>
      <c r="AF40" s="236"/>
      <c r="AG40" s="236"/>
      <c r="AH40" s="236"/>
      <c r="AI40" s="236"/>
      <c r="AJ40" s="236"/>
      <c r="AK40" s="236"/>
      <c r="AL40" s="236"/>
      <c r="AM40" s="236"/>
      <c r="AN40" s="236"/>
      <c r="AO40" s="236"/>
      <c r="AP40" s="236"/>
      <c r="AQ40" s="236"/>
      <c r="AR40" s="236"/>
      <c r="AS40" s="236"/>
    </row>
    <row r="41" spans="2:45" ht="18" customHeight="1" outlineLevel="1">
      <c r="B41" s="243" t="s">
        <v>501</v>
      </c>
      <c r="C41" s="239">
        <f>资产负债表!D44</f>
        <v>0</v>
      </c>
      <c r="D41" s="239">
        <f>资产负债表!C44</f>
        <v>0</v>
      </c>
      <c r="E41" s="230">
        <f t="shared" si="4"/>
        <v>0</v>
      </c>
      <c r="F41" s="231">
        <f t="shared" si="6"/>
        <v>0</v>
      </c>
      <c r="G41" s="230">
        <f t="shared" si="5"/>
        <v>0</v>
      </c>
      <c r="H41" s="232"/>
      <c r="I41" s="232"/>
      <c r="J41" s="232"/>
      <c r="K41" s="232"/>
      <c r="L41" s="232"/>
      <c r="M41" s="232"/>
      <c r="N41" s="232"/>
      <c r="O41" s="232"/>
      <c r="P41" s="232"/>
      <c r="Q41" s="232"/>
      <c r="R41" s="233"/>
      <c r="S41" s="234"/>
      <c r="T41" s="235"/>
      <c r="U41" s="236"/>
      <c r="V41" s="236"/>
      <c r="W41" s="236"/>
      <c r="X41" s="236"/>
      <c r="Y41" s="236"/>
      <c r="Z41" s="237"/>
      <c r="AA41" s="238"/>
      <c r="AB41" s="236"/>
      <c r="AC41" s="236"/>
      <c r="AD41" s="236"/>
      <c r="AE41" s="236"/>
      <c r="AF41" s="236"/>
      <c r="AG41" s="236"/>
      <c r="AH41" s="236"/>
      <c r="AI41" s="236"/>
      <c r="AJ41" s="236"/>
      <c r="AK41" s="236"/>
      <c r="AL41" s="236"/>
      <c r="AM41" s="236"/>
      <c r="AN41" s="236"/>
      <c r="AO41" s="236"/>
      <c r="AP41" s="236"/>
      <c r="AQ41" s="236"/>
      <c r="AR41" s="236"/>
      <c r="AS41" s="236"/>
    </row>
    <row r="42" spans="2:45" ht="18" customHeight="1" outlineLevel="1">
      <c r="B42" s="213" t="s">
        <v>502</v>
      </c>
      <c r="C42" s="239">
        <f>资产负债表!D45</f>
        <v>0</v>
      </c>
      <c r="D42" s="239">
        <f>资产负债表!C45</f>
        <v>0</v>
      </c>
      <c r="E42" s="230">
        <f t="shared" si="4"/>
        <v>0</v>
      </c>
      <c r="F42" s="231">
        <f t="shared" si="6"/>
        <v>0</v>
      </c>
      <c r="G42" s="230">
        <f t="shared" si="5"/>
        <v>0</v>
      </c>
      <c r="H42" s="232"/>
      <c r="I42" s="232"/>
      <c r="J42" s="232"/>
      <c r="K42" s="232"/>
      <c r="L42" s="232"/>
      <c r="M42" s="232"/>
      <c r="N42" s="232"/>
      <c r="O42" s="232"/>
      <c r="P42" s="232"/>
      <c r="Q42" s="232"/>
      <c r="R42" s="233"/>
      <c r="S42" s="234"/>
      <c r="T42" s="235"/>
      <c r="U42" s="236"/>
      <c r="V42" s="236"/>
      <c r="W42" s="236"/>
      <c r="X42" s="236"/>
      <c r="Y42" s="236"/>
      <c r="Z42" s="237"/>
      <c r="AA42" s="238"/>
      <c r="AB42" s="236"/>
      <c r="AC42" s="236"/>
      <c r="AD42" s="236"/>
      <c r="AE42" s="236"/>
      <c r="AF42" s="236"/>
      <c r="AG42" s="236"/>
      <c r="AH42" s="236"/>
      <c r="AI42" s="236"/>
      <c r="AJ42" s="236"/>
      <c r="AK42" s="236"/>
      <c r="AL42" s="236"/>
      <c r="AM42" s="236"/>
      <c r="AN42" s="236"/>
      <c r="AO42" s="236"/>
      <c r="AP42" s="236"/>
      <c r="AQ42" s="236"/>
      <c r="AR42" s="236"/>
      <c r="AS42" s="236"/>
    </row>
    <row r="43" spans="2:45" s="253" customFormat="1" ht="18" customHeight="1">
      <c r="B43" s="244" t="s">
        <v>503</v>
      </c>
      <c r="C43" s="229">
        <f>SUM(C8:C42)</f>
        <v>35532325.850000009</v>
      </c>
      <c r="D43" s="229">
        <f>SUM(D8:D42)</f>
        <v>16844987.18</v>
      </c>
      <c r="E43" s="245"/>
      <c r="F43" s="229"/>
      <c r="G43" s="245"/>
      <c r="H43" s="246"/>
      <c r="I43" s="246"/>
      <c r="J43" s="246"/>
      <c r="K43" s="246"/>
      <c r="L43" s="246"/>
      <c r="M43" s="246"/>
      <c r="N43" s="246"/>
      <c r="O43" s="246"/>
      <c r="P43" s="246"/>
      <c r="Q43" s="246"/>
      <c r="R43" s="247"/>
      <c r="S43" s="248"/>
      <c r="T43" s="249"/>
      <c r="U43" s="250"/>
      <c r="V43" s="250"/>
      <c r="W43" s="250"/>
      <c r="X43" s="250"/>
      <c r="Y43" s="250"/>
      <c r="Z43" s="251"/>
      <c r="AA43" s="252"/>
      <c r="AB43" s="250"/>
      <c r="AC43" s="250"/>
      <c r="AD43" s="250"/>
      <c r="AE43" s="250"/>
      <c r="AF43" s="250"/>
      <c r="AG43" s="250"/>
      <c r="AH43" s="250"/>
      <c r="AI43" s="250"/>
      <c r="AJ43" s="250"/>
      <c r="AK43" s="250"/>
      <c r="AL43" s="250"/>
      <c r="AM43" s="250"/>
      <c r="AN43" s="250"/>
      <c r="AO43" s="250"/>
      <c r="AP43" s="250"/>
      <c r="AQ43" s="250"/>
      <c r="AR43" s="250"/>
      <c r="AS43" s="250"/>
    </row>
    <row r="44" spans="2:45" ht="18" customHeight="1">
      <c r="B44" s="210" t="s">
        <v>504</v>
      </c>
      <c r="C44" s="239"/>
      <c r="D44" s="239"/>
      <c r="E44" s="230"/>
      <c r="F44" s="231">
        <f t="shared" si="6"/>
        <v>0</v>
      </c>
      <c r="G44" s="230"/>
      <c r="H44" s="232"/>
      <c r="I44" s="232"/>
      <c r="J44" s="232"/>
      <c r="K44" s="232"/>
      <c r="L44" s="232"/>
      <c r="M44" s="232"/>
      <c r="N44" s="232"/>
      <c r="O44" s="232"/>
      <c r="P44" s="232"/>
      <c r="Q44" s="232"/>
      <c r="R44" s="233"/>
      <c r="S44" s="234"/>
      <c r="T44" s="235"/>
      <c r="U44" s="236"/>
      <c r="V44" s="236"/>
      <c r="W44" s="236"/>
      <c r="X44" s="236"/>
      <c r="Y44" s="236"/>
      <c r="Z44" s="237"/>
      <c r="AA44" s="238"/>
      <c r="AB44" s="236"/>
      <c r="AC44" s="236"/>
      <c r="AD44" s="236"/>
      <c r="AE44" s="236"/>
      <c r="AF44" s="236"/>
      <c r="AG44" s="236"/>
      <c r="AH44" s="236"/>
      <c r="AI44" s="236"/>
      <c r="AJ44" s="236"/>
      <c r="AK44" s="236"/>
      <c r="AL44" s="236"/>
      <c r="AM44" s="236"/>
      <c r="AN44" s="236"/>
      <c r="AO44" s="236"/>
      <c r="AP44" s="236"/>
      <c r="AQ44" s="236"/>
      <c r="AR44" s="236"/>
      <c r="AS44" s="236"/>
    </row>
    <row r="45" spans="2:45" ht="18" customHeight="1" outlineLevel="1">
      <c r="B45" s="213" t="s">
        <v>505</v>
      </c>
      <c r="C45" s="239"/>
      <c r="D45" s="239"/>
      <c r="E45" s="230"/>
      <c r="F45" s="231">
        <f t="shared" si="6"/>
        <v>0</v>
      </c>
      <c r="G45" s="230">
        <f t="shared" ref="G45:G77" si="7">SUM(H45:AS45)</f>
        <v>0</v>
      </c>
      <c r="H45" s="232"/>
      <c r="I45" s="232"/>
      <c r="J45" s="232"/>
      <c r="K45" s="232"/>
      <c r="L45" s="232"/>
      <c r="M45" s="232"/>
      <c r="N45" s="232"/>
      <c r="O45" s="232"/>
      <c r="P45" s="232"/>
      <c r="Q45" s="232"/>
      <c r="R45" s="233"/>
      <c r="S45" s="234"/>
      <c r="T45" s="235"/>
      <c r="U45" s="236"/>
      <c r="V45" s="236"/>
      <c r="W45" s="236"/>
      <c r="X45" s="236"/>
      <c r="Y45" s="236"/>
      <c r="Z45" s="237"/>
      <c r="AA45" s="238"/>
      <c r="AB45" s="236"/>
      <c r="AC45" s="236"/>
      <c r="AD45" s="236"/>
      <c r="AE45" s="236"/>
      <c r="AF45" s="236"/>
      <c r="AG45" s="236"/>
      <c r="AH45" s="236"/>
      <c r="AI45" s="236"/>
      <c r="AJ45" s="236"/>
      <c r="AK45" s="236"/>
      <c r="AL45" s="236"/>
      <c r="AM45" s="236"/>
      <c r="AN45" s="236"/>
      <c r="AO45" s="236"/>
      <c r="AP45" s="236"/>
      <c r="AQ45" s="236"/>
      <c r="AR45" s="236"/>
      <c r="AS45" s="236"/>
    </row>
    <row r="46" spans="2:45" ht="18" customHeight="1" outlineLevel="1">
      <c r="B46" s="213" t="s">
        <v>506</v>
      </c>
      <c r="C46" s="239">
        <f>'资产负债表（续）'!D6</f>
        <v>0</v>
      </c>
      <c r="D46" s="239">
        <f>'资产负债表（续）'!C6</f>
        <v>0</v>
      </c>
      <c r="E46" s="230">
        <f>D46-C46</f>
        <v>0</v>
      </c>
      <c r="F46" s="231">
        <f t="shared" si="6"/>
        <v>0</v>
      </c>
      <c r="G46" s="230">
        <f t="shared" si="7"/>
        <v>0</v>
      </c>
      <c r="H46" s="232"/>
      <c r="I46" s="232"/>
      <c r="J46" s="232"/>
      <c r="K46" s="232"/>
      <c r="L46" s="232"/>
      <c r="M46" s="232"/>
      <c r="N46" s="232"/>
      <c r="O46" s="232"/>
      <c r="P46" s="232"/>
      <c r="Q46" s="232"/>
      <c r="R46" s="233"/>
      <c r="S46" s="234"/>
      <c r="T46" s="235"/>
      <c r="U46" s="236"/>
      <c r="V46" s="236"/>
      <c r="W46" s="236"/>
      <c r="X46" s="236"/>
      <c r="Y46" s="236"/>
      <c r="Z46" s="237"/>
      <c r="AA46" s="238"/>
      <c r="AB46" s="236"/>
      <c r="AC46" s="236"/>
      <c r="AD46" s="236"/>
      <c r="AE46" s="236"/>
      <c r="AF46" s="236"/>
      <c r="AG46" s="236"/>
      <c r="AH46" s="236"/>
      <c r="AI46" s="236"/>
      <c r="AJ46" s="236"/>
      <c r="AK46" s="236"/>
      <c r="AL46" s="236"/>
      <c r="AM46" s="236"/>
      <c r="AN46" s="236"/>
      <c r="AO46" s="236"/>
      <c r="AP46" s="236"/>
      <c r="AQ46" s="236"/>
      <c r="AR46" s="236"/>
      <c r="AS46" s="236"/>
    </row>
    <row r="47" spans="2:45" ht="18" customHeight="1" outlineLevel="1">
      <c r="B47" s="213" t="s">
        <v>507</v>
      </c>
      <c r="C47" s="239">
        <f>'资产负债表（续）'!D9</f>
        <v>0</v>
      </c>
      <c r="D47" s="239">
        <f>'资产负债表（续）'!C9</f>
        <v>0</v>
      </c>
      <c r="E47" s="230">
        <f t="shared" ref="E47:E74" si="8">D47-C47</f>
        <v>0</v>
      </c>
      <c r="F47" s="231">
        <f t="shared" si="6"/>
        <v>0</v>
      </c>
      <c r="G47" s="230">
        <f t="shared" si="7"/>
        <v>0</v>
      </c>
      <c r="H47" s="232"/>
      <c r="I47" s="232"/>
      <c r="J47" s="232"/>
      <c r="K47" s="232"/>
      <c r="L47" s="232"/>
      <c r="M47" s="232"/>
      <c r="N47" s="232"/>
      <c r="O47" s="232"/>
      <c r="P47" s="232"/>
      <c r="Q47" s="232"/>
      <c r="R47" s="233"/>
      <c r="S47" s="234"/>
      <c r="T47" s="235"/>
      <c r="U47" s="236"/>
      <c r="V47" s="236"/>
      <c r="W47" s="236"/>
      <c r="X47" s="236"/>
      <c r="Y47" s="236"/>
      <c r="Z47" s="237"/>
      <c r="AA47" s="238"/>
      <c r="AB47" s="236"/>
      <c r="AC47" s="236"/>
      <c r="AD47" s="236"/>
      <c r="AE47" s="236"/>
      <c r="AF47" s="236"/>
      <c r="AG47" s="236"/>
      <c r="AH47" s="236"/>
      <c r="AI47" s="236"/>
      <c r="AJ47" s="236"/>
      <c r="AK47" s="236"/>
      <c r="AL47" s="236"/>
      <c r="AM47" s="236"/>
      <c r="AN47" s="236"/>
      <c r="AO47" s="236"/>
      <c r="AP47" s="236"/>
      <c r="AQ47" s="236"/>
      <c r="AR47" s="236"/>
      <c r="AS47" s="236"/>
    </row>
    <row r="48" spans="2:45" ht="18" customHeight="1" outlineLevel="1">
      <c r="B48" s="243" t="s">
        <v>508</v>
      </c>
      <c r="C48" s="239">
        <f>'资产负债表（续）'!D11</f>
        <v>0</v>
      </c>
      <c r="D48" s="239">
        <f>'资产负债表（续）'!C11</f>
        <v>0</v>
      </c>
      <c r="E48" s="230">
        <f t="shared" si="8"/>
        <v>0</v>
      </c>
      <c r="F48" s="231">
        <f t="shared" si="6"/>
        <v>0</v>
      </c>
      <c r="G48" s="230">
        <f t="shared" si="7"/>
        <v>0</v>
      </c>
      <c r="H48" s="232"/>
      <c r="I48" s="232"/>
      <c r="J48" s="232"/>
      <c r="K48" s="232"/>
      <c r="L48" s="232"/>
      <c r="M48" s="232"/>
      <c r="N48" s="232"/>
      <c r="O48" s="232"/>
      <c r="P48" s="232"/>
      <c r="Q48" s="232"/>
      <c r="R48" s="233"/>
      <c r="S48" s="234"/>
      <c r="T48" s="235"/>
      <c r="U48" s="236"/>
      <c r="V48" s="236"/>
      <c r="W48" s="236"/>
      <c r="X48" s="236"/>
      <c r="Y48" s="236"/>
      <c r="Z48" s="237"/>
      <c r="AA48" s="238"/>
      <c r="AB48" s="236"/>
      <c r="AC48" s="236"/>
      <c r="AD48" s="236"/>
      <c r="AE48" s="236"/>
      <c r="AF48" s="236"/>
      <c r="AG48" s="236"/>
      <c r="AH48" s="236"/>
      <c r="AI48" s="236"/>
      <c r="AJ48" s="236"/>
      <c r="AK48" s="236"/>
      <c r="AL48" s="236"/>
      <c r="AM48" s="236"/>
      <c r="AN48" s="236"/>
      <c r="AO48" s="236"/>
      <c r="AP48" s="236"/>
      <c r="AQ48" s="236"/>
      <c r="AR48" s="236"/>
      <c r="AS48" s="236"/>
    </row>
    <row r="49" spans="2:45" ht="18" customHeight="1" outlineLevel="1">
      <c r="B49" s="243" t="s">
        <v>509</v>
      </c>
      <c r="C49" s="239">
        <f>'资产负债表（续）'!D12</f>
        <v>-100344.15999999999</v>
      </c>
      <c r="D49" s="239">
        <f>'资产负债表（续）'!C12</f>
        <v>3213620.9</v>
      </c>
      <c r="E49" s="230">
        <f t="shared" si="8"/>
        <v>3313965.06</v>
      </c>
      <c r="F49" s="231">
        <f t="shared" si="6"/>
        <v>3313965.06</v>
      </c>
      <c r="G49" s="230">
        <f t="shared" si="7"/>
        <v>0</v>
      </c>
      <c r="H49" s="232"/>
      <c r="I49" s="232"/>
      <c r="J49" s="232"/>
      <c r="K49" s="232"/>
      <c r="L49" s="232"/>
      <c r="M49" s="232"/>
      <c r="N49" s="232"/>
      <c r="O49" s="232"/>
      <c r="P49" s="232"/>
      <c r="Q49" s="232"/>
      <c r="R49" s="233"/>
      <c r="S49" s="234"/>
      <c r="T49" s="235"/>
      <c r="U49" s="236"/>
      <c r="V49" s="236"/>
      <c r="W49" s="236"/>
      <c r="X49" s="236"/>
      <c r="Y49" s="236"/>
      <c r="Z49" s="237"/>
      <c r="AA49" s="238"/>
      <c r="AB49" s="236"/>
      <c r="AC49" s="236"/>
      <c r="AD49" s="236"/>
      <c r="AE49" s="236"/>
      <c r="AF49" s="236"/>
      <c r="AG49" s="236"/>
      <c r="AH49" s="236"/>
      <c r="AI49" s="236"/>
      <c r="AJ49" s="236"/>
      <c r="AK49" s="236"/>
      <c r="AL49" s="236"/>
      <c r="AM49" s="236"/>
      <c r="AN49" s="236"/>
      <c r="AO49" s="236"/>
      <c r="AP49" s="236"/>
      <c r="AQ49" s="236"/>
      <c r="AR49" s="236"/>
      <c r="AS49" s="236"/>
    </row>
    <row r="50" spans="2:45" ht="18" customHeight="1" outlineLevel="1">
      <c r="B50" s="213" t="s">
        <v>510</v>
      </c>
      <c r="C50" s="239">
        <f>'资产负债表（续）'!D13</f>
        <v>0</v>
      </c>
      <c r="D50" s="239">
        <f>'资产负债表（续）'!C13</f>
        <v>0</v>
      </c>
      <c r="E50" s="230">
        <f t="shared" si="8"/>
        <v>0</v>
      </c>
      <c r="F50" s="231">
        <f t="shared" si="6"/>
        <v>0</v>
      </c>
      <c r="G50" s="230">
        <f t="shared" si="7"/>
        <v>0</v>
      </c>
      <c r="H50" s="232"/>
      <c r="I50" s="232"/>
      <c r="J50" s="232"/>
      <c r="K50" s="232"/>
      <c r="L50" s="232"/>
      <c r="M50" s="232"/>
      <c r="N50" s="232"/>
      <c r="O50" s="232"/>
      <c r="P50" s="232"/>
      <c r="Q50" s="232"/>
      <c r="R50" s="233"/>
      <c r="S50" s="234"/>
      <c r="T50" s="235"/>
      <c r="U50" s="236"/>
      <c r="V50" s="236"/>
      <c r="W50" s="236"/>
      <c r="X50" s="236"/>
      <c r="Y50" s="236"/>
      <c r="Z50" s="237"/>
      <c r="AA50" s="238"/>
      <c r="AB50" s="236"/>
      <c r="AC50" s="236"/>
      <c r="AD50" s="236"/>
      <c r="AE50" s="236"/>
      <c r="AF50" s="236"/>
      <c r="AG50" s="236"/>
      <c r="AH50" s="236"/>
      <c r="AI50" s="236"/>
      <c r="AJ50" s="236"/>
      <c r="AK50" s="236"/>
      <c r="AL50" s="236"/>
      <c r="AM50" s="236"/>
      <c r="AN50" s="236"/>
      <c r="AO50" s="236"/>
      <c r="AP50" s="236"/>
      <c r="AQ50" s="236"/>
      <c r="AR50" s="236"/>
      <c r="AS50" s="236"/>
    </row>
    <row r="51" spans="2:45" ht="18" customHeight="1" outlineLevel="1">
      <c r="B51" s="228" t="s">
        <v>11</v>
      </c>
      <c r="C51" s="239">
        <f>'资产负债表（续）'!D14</f>
        <v>0</v>
      </c>
      <c r="D51" s="239">
        <f>'资产负债表（续）'!C14</f>
        <v>0</v>
      </c>
      <c r="E51" s="230">
        <f t="shared" si="8"/>
        <v>0</v>
      </c>
      <c r="F51" s="231">
        <f t="shared" si="6"/>
        <v>0</v>
      </c>
      <c r="G51" s="230">
        <f t="shared" si="7"/>
        <v>0</v>
      </c>
      <c r="H51" s="232"/>
      <c r="I51" s="232"/>
      <c r="J51" s="232"/>
      <c r="K51" s="232"/>
      <c r="L51" s="232"/>
      <c r="M51" s="232"/>
      <c r="N51" s="232"/>
      <c r="O51" s="232"/>
      <c r="P51" s="232"/>
      <c r="Q51" s="232"/>
      <c r="R51" s="233"/>
      <c r="S51" s="234"/>
      <c r="T51" s="235"/>
      <c r="U51" s="236"/>
      <c r="V51" s="236"/>
      <c r="W51" s="236"/>
      <c r="X51" s="236"/>
      <c r="Y51" s="236"/>
      <c r="Z51" s="237"/>
      <c r="AA51" s="238"/>
      <c r="AB51" s="236"/>
      <c r="AC51" s="236"/>
      <c r="AD51" s="236"/>
      <c r="AE51" s="236"/>
      <c r="AF51" s="236"/>
      <c r="AG51" s="236"/>
      <c r="AH51" s="236"/>
      <c r="AI51" s="236"/>
      <c r="AJ51" s="236"/>
      <c r="AK51" s="236"/>
      <c r="AL51" s="236"/>
      <c r="AM51" s="236"/>
      <c r="AN51" s="236"/>
      <c r="AO51" s="236"/>
      <c r="AP51" s="236"/>
      <c r="AQ51" s="236"/>
      <c r="AR51" s="236"/>
      <c r="AS51" s="236"/>
    </row>
    <row r="52" spans="2:45" ht="18" customHeight="1" outlineLevel="1">
      <c r="B52" s="213" t="s">
        <v>511</v>
      </c>
      <c r="C52" s="239">
        <f>'资产负债表（续）'!D19</f>
        <v>3587916.64</v>
      </c>
      <c r="D52" s="239">
        <f>'资产负债表（续）'!C19</f>
        <v>2815347.85</v>
      </c>
      <c r="E52" s="230">
        <f t="shared" si="8"/>
        <v>-772568.79</v>
      </c>
      <c r="F52" s="231">
        <f t="shared" si="6"/>
        <v>-772568.79</v>
      </c>
      <c r="G52" s="230">
        <f t="shared" si="7"/>
        <v>0</v>
      </c>
      <c r="H52" s="232"/>
      <c r="I52" s="232"/>
      <c r="J52" s="232"/>
      <c r="K52" s="232"/>
      <c r="L52" s="232"/>
      <c r="M52" s="232"/>
      <c r="N52" s="232"/>
      <c r="O52" s="232"/>
      <c r="P52" s="232"/>
      <c r="Q52" s="232"/>
      <c r="R52" s="233"/>
      <c r="S52" s="234"/>
      <c r="T52" s="235"/>
      <c r="U52" s="236"/>
      <c r="V52" s="236"/>
      <c r="W52" s="236"/>
      <c r="X52" s="236"/>
      <c r="Y52" s="236"/>
      <c r="Z52" s="237"/>
      <c r="AA52" s="238"/>
      <c r="AB52" s="236"/>
      <c r="AC52" s="236"/>
      <c r="AD52" s="236"/>
      <c r="AE52" s="236"/>
      <c r="AF52" s="236"/>
      <c r="AG52" s="236"/>
      <c r="AH52" s="236"/>
      <c r="AI52" s="236"/>
      <c r="AJ52" s="236"/>
      <c r="AK52" s="236"/>
      <c r="AL52" s="236"/>
      <c r="AM52" s="236"/>
      <c r="AN52" s="236"/>
      <c r="AO52" s="236"/>
      <c r="AP52" s="236"/>
      <c r="AQ52" s="236"/>
      <c r="AR52" s="236"/>
      <c r="AS52" s="236"/>
    </row>
    <row r="53" spans="2:45" ht="18" customHeight="1" outlineLevel="1">
      <c r="B53" s="213" t="s">
        <v>512</v>
      </c>
      <c r="C53" s="239">
        <f>'资产负债表（续）'!D20</f>
        <v>1217565.3</v>
      </c>
      <c r="D53" s="239">
        <f>'资产负债表（续）'!C20</f>
        <v>277376.33</v>
      </c>
      <c r="E53" s="230">
        <f t="shared" si="8"/>
        <v>-940188.97</v>
      </c>
      <c r="F53" s="231">
        <f t="shared" si="6"/>
        <v>-940188.97</v>
      </c>
      <c r="G53" s="230">
        <f t="shared" si="7"/>
        <v>0</v>
      </c>
      <c r="H53" s="232"/>
      <c r="I53" s="232"/>
      <c r="J53" s="232"/>
      <c r="K53" s="232"/>
      <c r="L53" s="232"/>
      <c r="M53" s="232"/>
      <c r="N53" s="232"/>
      <c r="O53" s="232"/>
      <c r="P53" s="232"/>
      <c r="Q53" s="232"/>
      <c r="R53" s="233"/>
      <c r="S53" s="234"/>
      <c r="T53" s="235"/>
      <c r="U53" s="236"/>
      <c r="V53" s="236"/>
      <c r="W53" s="236"/>
      <c r="X53" s="236"/>
      <c r="Y53" s="236"/>
      <c r="Z53" s="254"/>
      <c r="AA53" s="238"/>
      <c r="AB53" s="236"/>
      <c r="AC53" s="236"/>
      <c r="AD53" s="236"/>
      <c r="AE53" s="236"/>
      <c r="AF53" s="236"/>
      <c r="AG53" s="236"/>
      <c r="AH53" s="236"/>
      <c r="AI53" s="236"/>
      <c r="AJ53" s="236"/>
      <c r="AK53" s="236"/>
      <c r="AL53" s="236"/>
      <c r="AM53" s="236"/>
      <c r="AN53" s="236"/>
      <c r="AO53" s="236"/>
      <c r="AP53" s="236"/>
      <c r="AQ53" s="236"/>
      <c r="AR53" s="236"/>
      <c r="AS53" s="236"/>
    </row>
    <row r="54" spans="2:45" ht="18" customHeight="1" outlineLevel="1">
      <c r="B54" s="213" t="s">
        <v>513</v>
      </c>
      <c r="C54" s="239">
        <f>'资产负债表（续）'!D21-C55-C56</f>
        <v>10632697.810000001</v>
      </c>
      <c r="D54" s="239">
        <f>'资产负债表（续）'!C21-D55-D56</f>
        <v>2780574.3</v>
      </c>
      <c r="E54" s="230">
        <f>D54-C54</f>
        <v>-7852123.5100000007</v>
      </c>
      <c r="F54" s="231">
        <f>E54-G54</f>
        <v>-7852123.5100000007</v>
      </c>
      <c r="G54" s="230">
        <f t="shared" si="7"/>
        <v>0</v>
      </c>
      <c r="H54" s="232"/>
      <c r="I54" s="232"/>
      <c r="J54" s="232"/>
      <c r="K54" s="232"/>
      <c r="L54" s="232"/>
      <c r="M54" s="232"/>
      <c r="N54" s="232"/>
      <c r="O54" s="232"/>
      <c r="P54" s="232"/>
      <c r="Q54" s="232"/>
      <c r="R54" s="233"/>
      <c r="S54" s="234"/>
      <c r="T54" s="235"/>
      <c r="U54" s="236"/>
      <c r="V54" s="236"/>
      <c r="W54" s="236"/>
      <c r="X54" s="236"/>
      <c r="Y54" s="236"/>
      <c r="Z54" s="237"/>
      <c r="AA54" s="238"/>
      <c r="AB54" s="236"/>
      <c r="AC54" s="236"/>
      <c r="AD54" s="236"/>
      <c r="AE54" s="236"/>
      <c r="AF54" s="236"/>
      <c r="AG54" s="236"/>
      <c r="AH54" s="236"/>
      <c r="AI54" s="236"/>
      <c r="AJ54" s="236"/>
      <c r="AK54" s="236"/>
      <c r="AL54" s="236"/>
      <c r="AM54" s="236"/>
      <c r="AN54" s="236"/>
      <c r="AO54" s="236"/>
      <c r="AP54" s="236"/>
      <c r="AQ54" s="236"/>
      <c r="AR54" s="236"/>
      <c r="AS54" s="236"/>
    </row>
    <row r="55" spans="2:45" ht="18" customHeight="1" outlineLevel="1">
      <c r="B55" s="213" t="s">
        <v>514</v>
      </c>
      <c r="C55" s="239"/>
      <c r="D55" s="239"/>
      <c r="E55" s="230">
        <f t="shared" si="8"/>
        <v>0</v>
      </c>
      <c r="F55" s="231">
        <f t="shared" si="6"/>
        <v>0</v>
      </c>
      <c r="G55" s="230">
        <f t="shared" si="7"/>
        <v>0</v>
      </c>
      <c r="H55" s="232"/>
      <c r="I55" s="232"/>
      <c r="J55" s="232"/>
      <c r="K55" s="232"/>
      <c r="L55" s="232"/>
      <c r="M55" s="232"/>
      <c r="N55" s="232"/>
      <c r="O55" s="232"/>
      <c r="P55" s="232"/>
      <c r="Q55" s="232"/>
      <c r="R55" s="233"/>
      <c r="S55" s="234"/>
      <c r="T55" s="235"/>
      <c r="U55" s="236"/>
      <c r="V55" s="236"/>
      <c r="W55" s="236"/>
      <c r="X55" s="236"/>
      <c r="Y55" s="236"/>
      <c r="Z55" s="237"/>
      <c r="AA55" s="238"/>
      <c r="AB55" s="236"/>
      <c r="AC55" s="236"/>
      <c r="AD55" s="236"/>
      <c r="AE55" s="236"/>
      <c r="AF55" s="236"/>
      <c r="AG55" s="236"/>
      <c r="AH55" s="236"/>
      <c r="AI55" s="236"/>
      <c r="AJ55" s="236"/>
      <c r="AK55" s="236"/>
      <c r="AL55" s="236"/>
      <c r="AM55" s="236"/>
      <c r="AN55" s="236"/>
      <c r="AO55" s="236"/>
      <c r="AP55" s="236"/>
      <c r="AQ55" s="236"/>
      <c r="AR55" s="236"/>
      <c r="AS55" s="236"/>
    </row>
    <row r="56" spans="2:45" ht="18" customHeight="1" outlineLevel="1">
      <c r="B56" s="213" t="s">
        <v>515</v>
      </c>
      <c r="C56" s="239"/>
      <c r="D56" s="239"/>
      <c r="E56" s="230">
        <f t="shared" si="8"/>
        <v>0</v>
      </c>
      <c r="F56" s="231">
        <f t="shared" si="6"/>
        <v>0</v>
      </c>
      <c r="G56" s="230">
        <f t="shared" si="7"/>
        <v>0</v>
      </c>
      <c r="H56" s="232"/>
      <c r="I56" s="232"/>
      <c r="J56" s="232"/>
      <c r="K56" s="232"/>
      <c r="L56" s="232"/>
      <c r="M56" s="232"/>
      <c r="N56" s="232"/>
      <c r="O56" s="232"/>
      <c r="P56" s="232"/>
      <c r="Q56" s="232"/>
      <c r="R56" s="233"/>
      <c r="S56" s="234"/>
      <c r="T56" s="235"/>
      <c r="U56" s="236"/>
      <c r="V56" s="236"/>
      <c r="W56" s="236"/>
      <c r="X56" s="236"/>
      <c r="Y56" s="236"/>
      <c r="Z56" s="237"/>
      <c r="AA56" s="238"/>
      <c r="AB56" s="236"/>
      <c r="AC56" s="236"/>
      <c r="AD56" s="236"/>
      <c r="AE56" s="236"/>
      <c r="AF56" s="236"/>
      <c r="AG56" s="236"/>
      <c r="AH56" s="236"/>
      <c r="AI56" s="236"/>
      <c r="AJ56" s="236"/>
      <c r="AK56" s="236"/>
      <c r="AL56" s="236"/>
      <c r="AM56" s="236"/>
      <c r="AN56" s="236"/>
      <c r="AO56" s="236"/>
      <c r="AP56" s="236"/>
      <c r="AQ56" s="236"/>
      <c r="AR56" s="236"/>
      <c r="AS56" s="236"/>
    </row>
    <row r="57" spans="2:45" ht="18" customHeight="1" outlineLevel="1">
      <c r="B57" s="213" t="s">
        <v>516</v>
      </c>
      <c r="C57" s="239">
        <f>'资产负债表（续）'!D25</f>
        <v>0</v>
      </c>
      <c r="D57" s="239">
        <f>'资产负债表（续）'!D25</f>
        <v>0</v>
      </c>
      <c r="E57" s="230">
        <f t="shared" si="8"/>
        <v>0</v>
      </c>
      <c r="F57" s="231">
        <f t="shared" si="6"/>
        <v>0</v>
      </c>
      <c r="G57" s="230">
        <f t="shared" si="7"/>
        <v>0</v>
      </c>
      <c r="H57" s="232"/>
      <c r="I57" s="232"/>
      <c r="J57" s="232"/>
      <c r="K57" s="232"/>
      <c r="L57" s="232"/>
      <c r="M57" s="232"/>
      <c r="N57" s="232"/>
      <c r="O57" s="232"/>
      <c r="P57" s="232"/>
      <c r="Q57" s="232"/>
      <c r="R57" s="233"/>
      <c r="S57" s="234"/>
      <c r="T57" s="235"/>
      <c r="U57" s="236"/>
      <c r="V57" s="236"/>
      <c r="W57" s="236"/>
      <c r="X57" s="236"/>
      <c r="Y57" s="236"/>
      <c r="Z57" s="237"/>
      <c r="AA57" s="238"/>
      <c r="AB57" s="236"/>
      <c r="AC57" s="236"/>
      <c r="AD57" s="236"/>
      <c r="AE57" s="236"/>
      <c r="AF57" s="236"/>
      <c r="AG57" s="236"/>
      <c r="AH57" s="236"/>
      <c r="AI57" s="236"/>
      <c r="AJ57" s="236"/>
      <c r="AK57" s="236"/>
      <c r="AL57" s="236"/>
      <c r="AM57" s="236"/>
      <c r="AN57" s="236"/>
      <c r="AO57" s="236"/>
      <c r="AP57" s="236"/>
      <c r="AQ57" s="236"/>
      <c r="AR57" s="236"/>
      <c r="AS57" s="236"/>
    </row>
    <row r="58" spans="2:45" ht="18" customHeight="1" outlineLevel="1">
      <c r="B58" s="213" t="s">
        <v>517</v>
      </c>
      <c r="C58" s="239">
        <f>'资产负债表（续）'!D26</f>
        <v>0</v>
      </c>
      <c r="D58" s="239">
        <f>'资产负债表（续）'!C26</f>
        <v>0</v>
      </c>
      <c r="E58" s="230">
        <f t="shared" si="8"/>
        <v>0</v>
      </c>
      <c r="F58" s="231">
        <f t="shared" si="6"/>
        <v>0</v>
      </c>
      <c r="G58" s="230">
        <f t="shared" si="7"/>
        <v>0</v>
      </c>
      <c r="H58" s="232"/>
      <c r="I58" s="232"/>
      <c r="J58" s="232"/>
      <c r="K58" s="232"/>
      <c r="L58" s="232"/>
      <c r="M58" s="232"/>
      <c r="N58" s="232"/>
      <c r="O58" s="232"/>
      <c r="P58" s="232"/>
      <c r="Q58" s="232"/>
      <c r="R58" s="233"/>
      <c r="S58" s="234"/>
      <c r="T58" s="235"/>
      <c r="U58" s="236"/>
      <c r="V58" s="236"/>
      <c r="W58" s="236"/>
      <c r="X58" s="236"/>
      <c r="Y58" s="236"/>
      <c r="Z58" s="237"/>
      <c r="AA58" s="238"/>
      <c r="AB58" s="236"/>
      <c r="AC58" s="236"/>
      <c r="AD58" s="236"/>
      <c r="AE58" s="236"/>
      <c r="AF58" s="236"/>
      <c r="AG58" s="236"/>
      <c r="AH58" s="236"/>
      <c r="AI58" s="236"/>
      <c r="AJ58" s="236"/>
      <c r="AK58" s="236"/>
      <c r="AL58" s="236"/>
      <c r="AM58" s="236"/>
      <c r="AN58" s="236"/>
      <c r="AO58" s="236"/>
      <c r="AP58" s="236"/>
      <c r="AQ58" s="236"/>
      <c r="AR58" s="236"/>
      <c r="AS58" s="236"/>
    </row>
    <row r="59" spans="2:45" ht="18" customHeight="1" outlineLevel="1">
      <c r="B59" s="213" t="s">
        <v>518</v>
      </c>
      <c r="C59" s="239"/>
      <c r="D59" s="239"/>
      <c r="E59" s="230">
        <f t="shared" si="8"/>
        <v>0</v>
      </c>
      <c r="F59" s="231">
        <f t="shared" si="6"/>
        <v>0</v>
      </c>
      <c r="G59" s="230">
        <f t="shared" si="7"/>
        <v>0</v>
      </c>
      <c r="H59" s="232"/>
      <c r="I59" s="232"/>
      <c r="J59" s="232"/>
      <c r="K59" s="232"/>
      <c r="L59" s="232"/>
      <c r="M59" s="232"/>
      <c r="N59" s="232"/>
      <c r="O59" s="232"/>
      <c r="P59" s="232"/>
      <c r="Q59" s="232"/>
      <c r="R59" s="233"/>
      <c r="S59" s="234"/>
      <c r="T59" s="235"/>
      <c r="U59" s="236"/>
      <c r="V59" s="236"/>
      <c r="W59" s="236"/>
      <c r="X59" s="236"/>
      <c r="Y59" s="236"/>
      <c r="Z59" s="237"/>
      <c r="AA59" s="238"/>
      <c r="AB59" s="236"/>
      <c r="AC59" s="236"/>
      <c r="AD59" s="236"/>
      <c r="AE59" s="236"/>
      <c r="AF59" s="236"/>
      <c r="AG59" s="236"/>
      <c r="AH59" s="236"/>
      <c r="AI59" s="236"/>
      <c r="AJ59" s="236"/>
      <c r="AK59" s="236"/>
      <c r="AL59" s="236"/>
      <c r="AM59" s="236"/>
      <c r="AN59" s="236"/>
      <c r="AO59" s="236"/>
      <c r="AP59" s="236"/>
      <c r="AQ59" s="236"/>
      <c r="AR59" s="236"/>
      <c r="AS59" s="236"/>
    </row>
    <row r="60" spans="2:45" ht="18" customHeight="1" outlineLevel="1">
      <c r="B60" s="213" t="s">
        <v>519</v>
      </c>
      <c r="C60" s="239">
        <f>'资产负债表（续）'!D30</f>
        <v>0</v>
      </c>
      <c r="D60" s="239">
        <f>'资产负债表（续）'!C30</f>
        <v>0</v>
      </c>
      <c r="E60" s="230">
        <f t="shared" si="8"/>
        <v>0</v>
      </c>
      <c r="F60" s="231">
        <f t="shared" si="6"/>
        <v>0</v>
      </c>
      <c r="G60" s="230">
        <f t="shared" si="7"/>
        <v>0</v>
      </c>
      <c r="H60" s="232"/>
      <c r="I60" s="232"/>
      <c r="J60" s="232"/>
      <c r="K60" s="232"/>
      <c r="L60" s="232"/>
      <c r="M60" s="232"/>
      <c r="N60" s="232"/>
      <c r="O60" s="232"/>
      <c r="P60" s="232"/>
      <c r="Q60" s="232"/>
      <c r="R60" s="233"/>
      <c r="S60" s="234"/>
      <c r="T60" s="235"/>
      <c r="U60" s="236"/>
      <c r="V60" s="236"/>
      <c r="W60" s="236"/>
      <c r="X60" s="236"/>
      <c r="Y60" s="236"/>
      <c r="Z60" s="237"/>
      <c r="AA60" s="238"/>
      <c r="AB60" s="236"/>
      <c r="AC60" s="236"/>
      <c r="AD60" s="236"/>
      <c r="AE60" s="236"/>
      <c r="AF60" s="236"/>
      <c r="AG60" s="236"/>
      <c r="AH60" s="236"/>
      <c r="AI60" s="236"/>
      <c r="AJ60" s="236"/>
      <c r="AK60" s="236"/>
      <c r="AL60" s="236"/>
      <c r="AM60" s="236"/>
      <c r="AN60" s="236"/>
      <c r="AO60" s="236"/>
      <c r="AP60" s="236"/>
      <c r="AQ60" s="236"/>
      <c r="AR60" s="236"/>
      <c r="AS60" s="236"/>
    </row>
    <row r="61" spans="2:45" ht="18" customHeight="1" outlineLevel="1">
      <c r="B61" s="213" t="s">
        <v>520</v>
      </c>
      <c r="C61" s="239">
        <f>'资产负债表（续）'!D31</f>
        <v>0</v>
      </c>
      <c r="D61" s="239">
        <f>'资产负债表（续）'!C31</f>
        <v>0</v>
      </c>
      <c r="E61" s="230">
        <f t="shared" si="8"/>
        <v>0</v>
      </c>
      <c r="F61" s="231">
        <f t="shared" si="6"/>
        <v>0</v>
      </c>
      <c r="G61" s="230">
        <f t="shared" si="7"/>
        <v>0</v>
      </c>
      <c r="H61" s="232"/>
      <c r="I61" s="232"/>
      <c r="J61" s="232"/>
      <c r="K61" s="232"/>
      <c r="L61" s="232"/>
      <c r="M61" s="232"/>
      <c r="N61" s="232"/>
      <c r="O61" s="232"/>
      <c r="P61" s="232"/>
      <c r="Q61" s="232"/>
      <c r="R61" s="233"/>
      <c r="S61" s="234"/>
      <c r="T61" s="235"/>
      <c r="U61" s="236"/>
      <c r="V61" s="236"/>
      <c r="W61" s="236"/>
      <c r="X61" s="236"/>
      <c r="Y61" s="236"/>
      <c r="Z61" s="237"/>
      <c r="AA61" s="238"/>
      <c r="AB61" s="236"/>
      <c r="AC61" s="236"/>
      <c r="AD61" s="236"/>
      <c r="AE61" s="236"/>
      <c r="AF61" s="236"/>
      <c r="AG61" s="236"/>
      <c r="AH61" s="236"/>
      <c r="AI61" s="236"/>
      <c r="AJ61" s="236"/>
      <c r="AK61" s="236"/>
      <c r="AL61" s="236"/>
      <c r="AM61" s="236"/>
      <c r="AN61" s="236"/>
      <c r="AO61" s="236"/>
      <c r="AP61" s="236"/>
      <c r="AQ61" s="236"/>
      <c r="AR61" s="236"/>
      <c r="AS61" s="236"/>
    </row>
    <row r="62" spans="2:45" ht="18" customHeight="1" outlineLevel="1">
      <c r="B62" s="228" t="s">
        <v>13</v>
      </c>
      <c r="C62" s="239">
        <f>'资产负债表（续）'!D34</f>
        <v>0</v>
      </c>
      <c r="D62" s="239">
        <f>'资产负债表（续）'!C34</f>
        <v>0</v>
      </c>
      <c r="E62" s="230">
        <f t="shared" si="8"/>
        <v>0</v>
      </c>
      <c r="F62" s="231">
        <f t="shared" si="6"/>
        <v>0</v>
      </c>
      <c r="G62" s="230">
        <f t="shared" si="7"/>
        <v>0</v>
      </c>
      <c r="H62" s="232"/>
      <c r="I62" s="232"/>
      <c r="J62" s="232"/>
      <c r="K62" s="232"/>
      <c r="L62" s="232"/>
      <c r="M62" s="232"/>
      <c r="N62" s="232"/>
      <c r="O62" s="232"/>
      <c r="P62" s="232"/>
      <c r="Q62" s="232"/>
      <c r="R62" s="233"/>
      <c r="S62" s="234"/>
      <c r="T62" s="235"/>
      <c r="U62" s="236"/>
      <c r="V62" s="236"/>
      <c r="W62" s="236"/>
      <c r="X62" s="236"/>
      <c r="Y62" s="236"/>
      <c r="Z62" s="237"/>
      <c r="AA62" s="238"/>
      <c r="AB62" s="236"/>
      <c r="AC62" s="236"/>
      <c r="AD62" s="236"/>
      <c r="AE62" s="236"/>
      <c r="AF62" s="236"/>
      <c r="AG62" s="236"/>
      <c r="AH62" s="236"/>
      <c r="AI62" s="236"/>
      <c r="AJ62" s="236"/>
      <c r="AK62" s="236"/>
      <c r="AL62" s="236"/>
      <c r="AM62" s="236"/>
      <c r="AN62" s="236"/>
      <c r="AO62" s="236"/>
      <c r="AP62" s="236"/>
      <c r="AQ62" s="236"/>
      <c r="AR62" s="236"/>
      <c r="AS62" s="236"/>
    </row>
    <row r="63" spans="2:45" ht="18" customHeight="1" outlineLevel="1">
      <c r="B63" s="213" t="s">
        <v>521</v>
      </c>
      <c r="C63" s="239">
        <f>'资产负债表（续）'!D35</f>
        <v>0</v>
      </c>
      <c r="D63" s="239">
        <f>'资产负债表（续）'!C35</f>
        <v>0</v>
      </c>
      <c r="E63" s="230">
        <f t="shared" si="8"/>
        <v>0</v>
      </c>
      <c r="F63" s="231">
        <f t="shared" si="6"/>
        <v>0</v>
      </c>
      <c r="G63" s="230">
        <f t="shared" si="7"/>
        <v>0</v>
      </c>
      <c r="H63" s="232"/>
      <c r="I63" s="232"/>
      <c r="J63" s="232"/>
      <c r="K63" s="232"/>
      <c r="L63" s="232"/>
      <c r="M63" s="232"/>
      <c r="N63" s="232"/>
      <c r="O63" s="232"/>
      <c r="P63" s="232"/>
      <c r="Q63" s="232"/>
      <c r="R63" s="233"/>
      <c r="S63" s="234"/>
      <c r="T63" s="235"/>
      <c r="U63" s="236"/>
      <c r="V63" s="236"/>
      <c r="W63" s="236"/>
      <c r="X63" s="236"/>
      <c r="Y63" s="236"/>
      <c r="Z63" s="237"/>
      <c r="AA63" s="238"/>
      <c r="AB63" s="236"/>
      <c r="AC63" s="236"/>
      <c r="AD63" s="236"/>
      <c r="AE63" s="236"/>
      <c r="AF63" s="236"/>
      <c r="AG63" s="236"/>
      <c r="AH63" s="236"/>
      <c r="AI63" s="236"/>
      <c r="AJ63" s="236"/>
      <c r="AK63" s="236"/>
      <c r="AL63" s="236"/>
      <c r="AM63" s="236"/>
      <c r="AN63" s="236"/>
      <c r="AO63" s="236"/>
      <c r="AP63" s="236"/>
      <c r="AQ63" s="236"/>
      <c r="AR63" s="236"/>
      <c r="AS63" s="236"/>
    </row>
    <row r="64" spans="2:45" ht="18" customHeight="1" outlineLevel="1">
      <c r="B64" s="213" t="s">
        <v>522</v>
      </c>
      <c r="C64" s="230">
        <f>'资产负债表（续）'!D36</f>
        <v>0</v>
      </c>
      <c r="D64" s="230">
        <f>'资产负债表（续）'!C36</f>
        <v>0</v>
      </c>
      <c r="E64" s="230">
        <f t="shared" si="8"/>
        <v>0</v>
      </c>
      <c r="F64" s="231">
        <f t="shared" si="6"/>
        <v>0</v>
      </c>
      <c r="G64" s="230">
        <f t="shared" si="7"/>
        <v>0</v>
      </c>
      <c r="H64" s="232"/>
      <c r="I64" s="232"/>
      <c r="J64" s="232"/>
      <c r="K64" s="232"/>
      <c r="L64" s="232"/>
      <c r="M64" s="232"/>
      <c r="N64" s="232"/>
      <c r="O64" s="232"/>
      <c r="P64" s="232"/>
      <c r="Q64" s="232"/>
      <c r="R64" s="233"/>
      <c r="S64" s="234"/>
      <c r="T64" s="235"/>
      <c r="U64" s="236"/>
      <c r="V64" s="236"/>
      <c r="W64" s="236"/>
      <c r="X64" s="236"/>
      <c r="Y64" s="236"/>
      <c r="Z64" s="237"/>
      <c r="AA64" s="238"/>
      <c r="AB64" s="236"/>
      <c r="AC64" s="236"/>
      <c r="AD64" s="236"/>
      <c r="AE64" s="236"/>
      <c r="AF64" s="236"/>
      <c r="AG64" s="236"/>
      <c r="AH64" s="236"/>
      <c r="AI64" s="236"/>
      <c r="AJ64" s="236"/>
      <c r="AK64" s="236"/>
      <c r="AL64" s="236"/>
      <c r="AM64" s="236"/>
      <c r="AN64" s="236"/>
      <c r="AO64" s="236"/>
      <c r="AP64" s="236"/>
      <c r="AQ64" s="236"/>
      <c r="AR64" s="236"/>
      <c r="AS64" s="236"/>
    </row>
    <row r="65" spans="2:45" ht="18" customHeight="1" outlineLevel="1">
      <c r="B65" s="228" t="s">
        <v>523</v>
      </c>
      <c r="C65" s="230">
        <f>'资产负债表（续）'!D37</f>
        <v>0</v>
      </c>
      <c r="D65" s="230">
        <f>'资产负债表（续）'!C37</f>
        <v>0</v>
      </c>
      <c r="E65" s="230">
        <f t="shared" si="8"/>
        <v>0</v>
      </c>
      <c r="F65" s="231">
        <f t="shared" si="6"/>
        <v>0</v>
      </c>
      <c r="G65" s="230">
        <f t="shared" si="7"/>
        <v>0</v>
      </c>
      <c r="H65" s="232"/>
      <c r="I65" s="232"/>
      <c r="J65" s="232"/>
      <c r="K65" s="232"/>
      <c r="L65" s="232"/>
      <c r="M65" s="232"/>
      <c r="N65" s="232"/>
      <c r="O65" s="232"/>
      <c r="P65" s="232"/>
      <c r="Q65" s="232"/>
      <c r="R65" s="233"/>
      <c r="S65" s="234"/>
      <c r="T65" s="235"/>
      <c r="U65" s="236"/>
      <c r="V65" s="236"/>
      <c r="W65" s="236"/>
      <c r="X65" s="236"/>
      <c r="Y65" s="236"/>
      <c r="Z65" s="237"/>
      <c r="AA65" s="238"/>
      <c r="AB65" s="236"/>
      <c r="AC65" s="236"/>
      <c r="AD65" s="236"/>
      <c r="AE65" s="236"/>
      <c r="AF65" s="236"/>
      <c r="AG65" s="236"/>
      <c r="AH65" s="236"/>
      <c r="AI65" s="236"/>
      <c r="AJ65" s="236"/>
      <c r="AK65" s="236"/>
      <c r="AL65" s="236"/>
      <c r="AM65" s="236"/>
      <c r="AN65" s="236"/>
      <c r="AO65" s="236"/>
      <c r="AP65" s="236"/>
      <c r="AQ65" s="236"/>
      <c r="AR65" s="236"/>
      <c r="AS65" s="236"/>
    </row>
    <row r="66" spans="2:45" ht="18" customHeight="1" outlineLevel="1">
      <c r="B66" s="213" t="s">
        <v>524</v>
      </c>
      <c r="C66" s="239">
        <f>'资产负债表（续）'!D38</f>
        <v>0</v>
      </c>
      <c r="D66" s="239">
        <f>'资产负债表（续）'!C38</f>
        <v>0</v>
      </c>
      <c r="E66" s="230">
        <f t="shared" si="8"/>
        <v>0</v>
      </c>
      <c r="F66" s="231">
        <f t="shared" si="6"/>
        <v>0</v>
      </c>
      <c r="G66" s="230">
        <f t="shared" si="7"/>
        <v>0</v>
      </c>
      <c r="H66" s="232"/>
      <c r="I66" s="232"/>
      <c r="J66" s="232"/>
      <c r="K66" s="232"/>
      <c r="L66" s="232"/>
      <c r="M66" s="232"/>
      <c r="N66" s="232"/>
      <c r="O66" s="232"/>
      <c r="P66" s="232"/>
      <c r="Q66" s="232"/>
      <c r="R66" s="233"/>
      <c r="S66" s="234"/>
      <c r="T66" s="235"/>
      <c r="U66" s="236"/>
      <c r="V66" s="236"/>
      <c r="W66" s="236"/>
      <c r="X66" s="236"/>
      <c r="Y66" s="236"/>
      <c r="Z66" s="237"/>
      <c r="AA66" s="238"/>
      <c r="AB66" s="236"/>
      <c r="AC66" s="236"/>
      <c r="AD66" s="236"/>
      <c r="AE66" s="236"/>
      <c r="AF66" s="236"/>
      <c r="AG66" s="236"/>
      <c r="AH66" s="236"/>
      <c r="AI66" s="236"/>
      <c r="AJ66" s="236"/>
      <c r="AK66" s="236"/>
      <c r="AL66" s="236"/>
      <c r="AM66" s="236"/>
      <c r="AN66" s="236"/>
      <c r="AO66" s="236"/>
      <c r="AP66" s="236"/>
      <c r="AQ66" s="236"/>
      <c r="AR66" s="236"/>
      <c r="AS66" s="236"/>
    </row>
    <row r="67" spans="2:45" ht="18" customHeight="1" outlineLevel="1">
      <c r="B67" s="213" t="s">
        <v>525</v>
      </c>
      <c r="C67" s="239">
        <f>'资产负债表（续）'!D39</f>
        <v>0</v>
      </c>
      <c r="D67" s="239">
        <f>'资产负债表（续）'!C39</f>
        <v>0</v>
      </c>
      <c r="E67" s="230">
        <f t="shared" si="8"/>
        <v>0</v>
      </c>
      <c r="F67" s="231">
        <f t="shared" si="6"/>
        <v>0</v>
      </c>
      <c r="G67" s="230">
        <f t="shared" si="7"/>
        <v>0</v>
      </c>
      <c r="H67" s="232"/>
      <c r="I67" s="232"/>
      <c r="J67" s="232"/>
      <c r="K67" s="232"/>
      <c r="L67" s="232"/>
      <c r="M67" s="232"/>
      <c r="N67" s="232"/>
      <c r="O67" s="232"/>
      <c r="P67" s="232"/>
      <c r="Q67" s="232"/>
      <c r="R67" s="233"/>
      <c r="S67" s="234"/>
      <c r="T67" s="235"/>
      <c r="U67" s="236"/>
      <c r="V67" s="236"/>
      <c r="W67" s="236"/>
      <c r="X67" s="236"/>
      <c r="Y67" s="236"/>
      <c r="Z67" s="237"/>
      <c r="AA67" s="238"/>
      <c r="AB67" s="236"/>
      <c r="AC67" s="236"/>
      <c r="AD67" s="236"/>
      <c r="AE67" s="236"/>
      <c r="AF67" s="236"/>
      <c r="AG67" s="236"/>
      <c r="AH67" s="236"/>
      <c r="AI67" s="236"/>
      <c r="AJ67" s="236"/>
      <c r="AK67" s="236"/>
      <c r="AL67" s="236"/>
      <c r="AM67" s="236"/>
      <c r="AN67" s="236"/>
      <c r="AO67" s="236"/>
      <c r="AP67" s="236"/>
      <c r="AQ67" s="236"/>
      <c r="AR67" s="236"/>
      <c r="AS67" s="236"/>
    </row>
    <row r="68" spans="2:45" ht="18" customHeight="1">
      <c r="B68" s="213"/>
      <c r="C68" s="239"/>
      <c r="D68" s="239"/>
      <c r="E68" s="230">
        <f t="shared" si="8"/>
        <v>0</v>
      </c>
      <c r="F68" s="231">
        <f t="shared" si="6"/>
        <v>0</v>
      </c>
      <c r="G68" s="230">
        <f t="shared" si="7"/>
        <v>0</v>
      </c>
      <c r="H68" s="232"/>
      <c r="I68" s="232"/>
      <c r="J68" s="232"/>
      <c r="K68" s="232"/>
      <c r="L68" s="232"/>
      <c r="M68" s="232"/>
      <c r="N68" s="232"/>
      <c r="O68" s="232"/>
      <c r="P68" s="232"/>
      <c r="Q68" s="232"/>
      <c r="R68" s="233"/>
      <c r="S68" s="234"/>
      <c r="T68" s="235"/>
      <c r="U68" s="236"/>
      <c r="V68" s="236"/>
      <c r="W68" s="236"/>
      <c r="X68" s="236"/>
      <c r="Y68" s="236"/>
      <c r="Z68" s="237"/>
      <c r="AA68" s="238"/>
      <c r="AB68" s="236"/>
      <c r="AC68" s="236"/>
      <c r="AD68" s="236"/>
      <c r="AE68" s="236"/>
      <c r="AF68" s="236"/>
      <c r="AG68" s="236"/>
      <c r="AH68" s="236"/>
      <c r="AI68" s="236"/>
      <c r="AJ68" s="236"/>
      <c r="AK68" s="236"/>
      <c r="AL68" s="236"/>
      <c r="AM68" s="236"/>
      <c r="AN68" s="236"/>
      <c r="AO68" s="236"/>
      <c r="AP68" s="236"/>
      <c r="AQ68" s="236"/>
      <c r="AR68" s="236"/>
      <c r="AS68" s="236"/>
    </row>
    <row r="69" spans="2:45" ht="18" customHeight="1">
      <c r="B69" s="210" t="s">
        <v>526</v>
      </c>
      <c r="C69" s="255"/>
      <c r="D69" s="255"/>
      <c r="E69" s="230">
        <f t="shared" si="8"/>
        <v>0</v>
      </c>
      <c r="F69" s="231">
        <f t="shared" si="6"/>
        <v>0</v>
      </c>
      <c r="G69" s="230">
        <f t="shared" si="7"/>
        <v>0</v>
      </c>
      <c r="H69" s="232"/>
      <c r="I69" s="232"/>
      <c r="J69" s="232"/>
      <c r="K69" s="232"/>
      <c r="L69" s="232"/>
      <c r="M69" s="232"/>
      <c r="N69" s="232"/>
      <c r="O69" s="232"/>
      <c r="P69" s="232"/>
      <c r="Q69" s="232"/>
      <c r="R69" s="233"/>
      <c r="S69" s="234"/>
      <c r="T69" s="235"/>
      <c r="U69" s="236"/>
      <c r="V69" s="236"/>
      <c r="W69" s="236"/>
      <c r="X69" s="236"/>
      <c r="Y69" s="236"/>
      <c r="Z69" s="237"/>
      <c r="AA69" s="238"/>
      <c r="AB69" s="236"/>
      <c r="AC69" s="236"/>
      <c r="AD69" s="236"/>
      <c r="AE69" s="236"/>
      <c r="AF69" s="236"/>
      <c r="AG69" s="236"/>
      <c r="AH69" s="236"/>
      <c r="AI69" s="236"/>
      <c r="AJ69" s="236"/>
      <c r="AK69" s="236"/>
      <c r="AL69" s="236"/>
      <c r="AM69" s="236"/>
      <c r="AN69" s="236"/>
      <c r="AO69" s="236"/>
      <c r="AP69" s="236"/>
      <c r="AQ69" s="236"/>
      <c r="AR69" s="236"/>
      <c r="AS69" s="236"/>
    </row>
    <row r="70" spans="2:45" ht="18" customHeight="1" outlineLevel="1">
      <c r="B70" s="213" t="s">
        <v>527</v>
      </c>
      <c r="C70" s="239">
        <f>'资产负债表（续）'!D43</f>
        <v>0</v>
      </c>
      <c r="D70" s="239">
        <f>'资产负债表（续）'!C43</f>
        <v>0</v>
      </c>
      <c r="E70" s="230">
        <f t="shared" si="8"/>
        <v>0</v>
      </c>
      <c r="F70" s="231">
        <f t="shared" si="6"/>
        <v>0</v>
      </c>
      <c r="G70" s="230">
        <f t="shared" si="7"/>
        <v>0</v>
      </c>
      <c r="H70" s="232"/>
      <c r="I70" s="232"/>
      <c r="J70" s="232"/>
      <c r="K70" s="232"/>
      <c r="L70" s="232"/>
      <c r="M70" s="232"/>
      <c r="N70" s="232"/>
      <c r="O70" s="232"/>
      <c r="P70" s="232"/>
      <c r="Q70" s="232"/>
      <c r="R70" s="233"/>
      <c r="S70" s="234"/>
      <c r="T70" s="235"/>
      <c r="U70" s="236"/>
      <c r="V70" s="236"/>
      <c r="W70" s="236"/>
      <c r="X70" s="236"/>
      <c r="Y70" s="236"/>
      <c r="Z70" s="237"/>
      <c r="AA70" s="238"/>
      <c r="AB70" s="236"/>
      <c r="AC70" s="236"/>
      <c r="AD70" s="236"/>
      <c r="AE70" s="236"/>
      <c r="AF70" s="236"/>
      <c r="AG70" s="236"/>
      <c r="AH70" s="236"/>
      <c r="AI70" s="236"/>
      <c r="AJ70" s="236"/>
      <c r="AK70" s="236"/>
      <c r="AL70" s="236"/>
      <c r="AM70" s="236"/>
      <c r="AN70" s="236"/>
      <c r="AO70" s="236"/>
      <c r="AP70" s="236"/>
      <c r="AQ70" s="236"/>
      <c r="AR70" s="236"/>
      <c r="AS70" s="236"/>
    </row>
    <row r="71" spans="2:45" ht="18" customHeight="1" outlineLevel="1">
      <c r="B71" s="213" t="s">
        <v>528</v>
      </c>
      <c r="C71" s="239">
        <f>'资产负债表（续）'!D47</f>
        <v>0</v>
      </c>
      <c r="D71" s="239">
        <f>'资产负债表（续）'!C47</f>
        <v>0</v>
      </c>
      <c r="E71" s="230">
        <f t="shared" si="8"/>
        <v>0</v>
      </c>
      <c r="F71" s="231">
        <f t="shared" si="6"/>
        <v>0</v>
      </c>
      <c r="G71" s="230">
        <f t="shared" si="7"/>
        <v>0</v>
      </c>
      <c r="H71" s="232"/>
      <c r="I71" s="232"/>
      <c r="J71" s="232"/>
      <c r="K71" s="232"/>
      <c r="L71" s="232"/>
      <c r="M71" s="232"/>
      <c r="N71" s="232"/>
      <c r="O71" s="232"/>
      <c r="P71" s="232"/>
      <c r="Q71" s="232"/>
      <c r="R71" s="233"/>
      <c r="S71" s="234"/>
      <c r="T71" s="235"/>
      <c r="U71" s="236"/>
      <c r="V71" s="236"/>
      <c r="W71" s="236"/>
      <c r="X71" s="236"/>
      <c r="Y71" s="236"/>
      <c r="Z71" s="237"/>
      <c r="AA71" s="238"/>
      <c r="AB71" s="236"/>
      <c r="AC71" s="236"/>
      <c r="AD71" s="236"/>
      <c r="AE71" s="236"/>
      <c r="AF71" s="236"/>
      <c r="AG71" s="236"/>
      <c r="AH71" s="236"/>
      <c r="AI71" s="236"/>
      <c r="AJ71" s="236"/>
      <c r="AK71" s="236"/>
      <c r="AL71" s="236"/>
      <c r="AM71" s="236"/>
      <c r="AN71" s="236"/>
      <c r="AO71" s="236"/>
      <c r="AP71" s="236"/>
      <c r="AQ71" s="236"/>
      <c r="AR71" s="236"/>
      <c r="AS71" s="236"/>
    </row>
    <row r="72" spans="2:45" ht="18" customHeight="1" outlineLevel="1">
      <c r="B72" s="213" t="s">
        <v>529</v>
      </c>
      <c r="C72" s="239"/>
      <c r="D72" s="239"/>
      <c r="E72" s="230">
        <f t="shared" si="8"/>
        <v>0</v>
      </c>
      <c r="F72" s="231">
        <f t="shared" si="6"/>
        <v>0</v>
      </c>
      <c r="G72" s="230">
        <f t="shared" si="7"/>
        <v>0</v>
      </c>
      <c r="H72" s="232"/>
      <c r="I72" s="232"/>
      <c r="J72" s="232"/>
      <c r="K72" s="232"/>
      <c r="L72" s="232"/>
      <c r="M72" s="232"/>
      <c r="N72" s="232"/>
      <c r="O72" s="232"/>
      <c r="P72" s="232"/>
      <c r="Q72" s="232"/>
      <c r="R72" s="233"/>
      <c r="S72" s="234"/>
      <c r="T72" s="235"/>
      <c r="U72" s="236"/>
      <c r="V72" s="236"/>
      <c r="W72" s="236"/>
      <c r="X72" s="236"/>
      <c r="Y72" s="236"/>
      <c r="Z72" s="237"/>
      <c r="AA72" s="238"/>
      <c r="AB72" s="236"/>
      <c r="AC72" s="236"/>
      <c r="AD72" s="236"/>
      <c r="AE72" s="236"/>
      <c r="AF72" s="236"/>
      <c r="AG72" s="236"/>
      <c r="AH72" s="236"/>
      <c r="AI72" s="236"/>
      <c r="AJ72" s="236"/>
      <c r="AK72" s="236"/>
      <c r="AL72" s="236"/>
      <c r="AM72" s="236"/>
      <c r="AN72" s="236"/>
      <c r="AO72" s="236"/>
      <c r="AP72" s="236"/>
      <c r="AQ72" s="236"/>
      <c r="AR72" s="236"/>
      <c r="AS72" s="236"/>
    </row>
    <row r="73" spans="2:45" ht="18" customHeight="1">
      <c r="B73" s="256" t="s">
        <v>530</v>
      </c>
      <c r="C73" s="257">
        <f>'资产负债表（续）'!D49</f>
        <v>0</v>
      </c>
      <c r="D73" s="257">
        <f>'资产负债表（续）'!C49</f>
        <v>0</v>
      </c>
      <c r="E73" s="230">
        <f t="shared" si="8"/>
        <v>0</v>
      </c>
      <c r="F73" s="231">
        <f t="shared" si="6"/>
        <v>0</v>
      </c>
      <c r="G73" s="230">
        <f t="shared" si="7"/>
        <v>0</v>
      </c>
      <c r="H73" s="258"/>
      <c r="I73" s="258"/>
      <c r="J73" s="258"/>
      <c r="K73" s="258"/>
      <c r="L73" s="258"/>
      <c r="M73" s="258"/>
      <c r="N73" s="258"/>
      <c r="O73" s="258"/>
      <c r="P73" s="258"/>
      <c r="Q73" s="258"/>
      <c r="R73" s="259"/>
      <c r="S73" s="257"/>
      <c r="T73" s="260"/>
      <c r="U73" s="261"/>
      <c r="V73" s="261"/>
      <c r="W73" s="261"/>
      <c r="X73" s="261"/>
      <c r="Y73" s="261"/>
      <c r="Z73" s="261"/>
      <c r="AA73" s="236"/>
      <c r="AB73" s="262"/>
      <c r="AC73" s="262"/>
      <c r="AD73" s="262"/>
      <c r="AE73" s="262"/>
      <c r="AF73" s="262"/>
      <c r="AG73" s="262"/>
      <c r="AH73" s="262"/>
      <c r="AI73" s="262"/>
      <c r="AJ73" s="262"/>
      <c r="AK73" s="262"/>
      <c r="AL73" s="262"/>
      <c r="AM73" s="262"/>
      <c r="AN73" s="262"/>
      <c r="AO73" s="262"/>
      <c r="AP73" s="262"/>
      <c r="AQ73" s="262"/>
      <c r="AR73" s="262"/>
      <c r="AS73" s="262"/>
    </row>
    <row r="74" spans="2:45" ht="18" customHeight="1">
      <c r="B74" s="256" t="s">
        <v>531</v>
      </c>
      <c r="C74" s="257">
        <f>'资产负债表（续）'!D50</f>
        <v>0</v>
      </c>
      <c r="D74" s="257">
        <f>'资产负债表（续）'!C50</f>
        <v>0</v>
      </c>
      <c r="E74" s="230">
        <f t="shared" si="8"/>
        <v>0</v>
      </c>
      <c r="F74" s="231">
        <f t="shared" si="6"/>
        <v>0</v>
      </c>
      <c r="G74" s="230">
        <f t="shared" si="7"/>
        <v>0</v>
      </c>
      <c r="H74" s="258"/>
      <c r="I74" s="258"/>
      <c r="J74" s="258"/>
      <c r="K74" s="258"/>
      <c r="L74" s="258"/>
      <c r="M74" s="258"/>
      <c r="N74" s="258"/>
      <c r="O74" s="258"/>
      <c r="P74" s="258"/>
      <c r="Q74" s="258"/>
      <c r="R74" s="259"/>
      <c r="S74" s="234"/>
      <c r="T74" s="260"/>
      <c r="U74" s="261"/>
      <c r="V74" s="261"/>
      <c r="W74" s="261"/>
      <c r="X74" s="261"/>
      <c r="Y74" s="261"/>
      <c r="Z74" s="263"/>
      <c r="AA74" s="238"/>
      <c r="AB74" s="262"/>
      <c r="AC74" s="262"/>
      <c r="AD74" s="262"/>
      <c r="AE74" s="262"/>
      <c r="AF74" s="262"/>
      <c r="AG74" s="262"/>
      <c r="AH74" s="262"/>
      <c r="AI74" s="262"/>
      <c r="AJ74" s="262"/>
      <c r="AK74" s="262"/>
      <c r="AL74" s="262"/>
      <c r="AM74" s="262"/>
      <c r="AN74" s="262"/>
      <c r="AO74" s="262"/>
      <c r="AP74" s="262"/>
      <c r="AQ74" s="262"/>
      <c r="AR74" s="262"/>
      <c r="AS74" s="262"/>
    </row>
    <row r="75" spans="2:45" ht="18" customHeight="1" outlineLevel="1">
      <c r="B75" s="213" t="s">
        <v>532</v>
      </c>
      <c r="C75" s="239">
        <f>'资产负债表（续）'!D51</f>
        <v>0</v>
      </c>
      <c r="D75" s="239">
        <f>'资产负债表（续）'!C51</f>
        <v>3215118.48</v>
      </c>
      <c r="E75" s="230">
        <f>D75-C75</f>
        <v>3215118.48</v>
      </c>
      <c r="F75" s="231">
        <f>E75-G75</f>
        <v>3215118.48</v>
      </c>
      <c r="G75" s="230">
        <f t="shared" si="7"/>
        <v>0</v>
      </c>
      <c r="H75" s="232"/>
      <c r="I75" s="232"/>
      <c r="J75" s="232"/>
      <c r="K75" s="232"/>
      <c r="L75" s="232"/>
      <c r="M75" s="232"/>
      <c r="N75" s="232"/>
      <c r="O75" s="232"/>
      <c r="P75" s="232"/>
      <c r="Q75" s="232"/>
      <c r="R75" s="233"/>
      <c r="S75" s="234"/>
      <c r="T75" s="235"/>
      <c r="U75" s="236"/>
      <c r="V75" s="236"/>
      <c r="W75" s="236"/>
      <c r="X75" s="236"/>
      <c r="Y75" s="236"/>
      <c r="Z75" s="237"/>
      <c r="AA75" s="238"/>
      <c r="AB75" s="236"/>
      <c r="AC75" s="236"/>
      <c r="AD75" s="236"/>
      <c r="AE75" s="236"/>
      <c r="AF75" s="236"/>
      <c r="AG75" s="236"/>
      <c r="AH75" s="236"/>
      <c r="AI75" s="236"/>
      <c r="AJ75" s="236"/>
      <c r="AK75" s="236"/>
      <c r="AL75" s="236"/>
      <c r="AM75" s="236"/>
      <c r="AN75" s="236"/>
      <c r="AO75" s="236"/>
      <c r="AP75" s="236"/>
      <c r="AQ75" s="236"/>
      <c r="AR75" s="236"/>
      <c r="AS75" s="236"/>
    </row>
    <row r="76" spans="2:45" ht="18" customHeight="1" outlineLevel="1">
      <c r="B76" s="228" t="s">
        <v>1002</v>
      </c>
      <c r="C76" s="239">
        <f>'资产负债表（续）'!D55</f>
        <v>0</v>
      </c>
      <c r="D76" s="239">
        <f>'资产负债表（续）'!C55</f>
        <v>0</v>
      </c>
      <c r="E76" s="230">
        <f>D76-C76</f>
        <v>0</v>
      </c>
      <c r="F76" s="231">
        <f>E76-G76</f>
        <v>0</v>
      </c>
      <c r="G76" s="230">
        <f t="shared" si="7"/>
        <v>0</v>
      </c>
      <c r="H76" s="232"/>
      <c r="I76" s="232"/>
      <c r="J76" s="232"/>
      <c r="K76" s="232"/>
      <c r="L76" s="232"/>
      <c r="M76" s="232"/>
      <c r="N76" s="232"/>
      <c r="O76" s="232"/>
      <c r="P76" s="232"/>
      <c r="Q76" s="232"/>
      <c r="R76" s="233"/>
      <c r="S76" s="234"/>
      <c r="T76" s="641"/>
      <c r="U76" s="262"/>
      <c r="V76" s="262"/>
      <c r="W76" s="262"/>
      <c r="X76" s="262"/>
      <c r="Y76" s="262"/>
      <c r="Z76" s="642"/>
      <c r="AA76" s="238"/>
      <c r="AB76" s="236"/>
      <c r="AC76" s="236"/>
      <c r="AD76" s="236"/>
      <c r="AE76" s="236"/>
      <c r="AF76" s="236"/>
      <c r="AG76" s="236"/>
      <c r="AH76" s="236"/>
      <c r="AI76" s="236"/>
      <c r="AJ76" s="236"/>
      <c r="AK76" s="236"/>
      <c r="AL76" s="236"/>
      <c r="AM76" s="236"/>
      <c r="AN76" s="236"/>
      <c r="AO76" s="236"/>
      <c r="AP76" s="236"/>
      <c r="AQ76" s="236"/>
      <c r="AR76" s="236"/>
      <c r="AS76" s="236"/>
    </row>
    <row r="77" spans="2:45" ht="18" customHeight="1" outlineLevel="1" thickBot="1">
      <c r="B77" s="213" t="s">
        <v>533</v>
      </c>
      <c r="C77" s="239">
        <f>'资产负债表（续）'!D53</f>
        <v>20194490.260000002</v>
      </c>
      <c r="D77" s="239">
        <f>'资产负债表（续）'!C53</f>
        <v>4542949.32</v>
      </c>
      <c r="E77" s="264">
        <f>D77-C77-F102</f>
        <v>-31915118.480000012</v>
      </c>
      <c r="F77" s="231">
        <f>E77-G77</f>
        <v>-31915118.480000012</v>
      </c>
      <c r="G77" s="230">
        <f t="shared" si="7"/>
        <v>0</v>
      </c>
      <c r="H77" s="232"/>
      <c r="I77" s="232"/>
      <c r="J77" s="232"/>
      <c r="K77" s="232"/>
      <c r="L77" s="232"/>
      <c r="M77" s="232"/>
      <c r="N77" s="232"/>
      <c r="O77" s="232"/>
      <c r="P77" s="232"/>
      <c r="Q77" s="232"/>
      <c r="R77" s="233"/>
      <c r="S77" s="234"/>
      <c r="T77" s="265"/>
      <c r="U77" s="266"/>
      <c r="V77" s="266"/>
      <c r="W77" s="266"/>
      <c r="X77" s="266"/>
      <c r="Y77" s="266"/>
      <c r="Z77" s="267"/>
      <c r="AA77" s="238"/>
      <c r="AB77" s="236"/>
      <c r="AC77" s="236"/>
      <c r="AD77" s="236"/>
      <c r="AE77" s="236"/>
      <c r="AF77" s="236"/>
      <c r="AG77" s="236"/>
      <c r="AH77" s="236"/>
      <c r="AI77" s="236"/>
      <c r="AJ77" s="236"/>
      <c r="AK77" s="236"/>
      <c r="AL77" s="236"/>
      <c r="AM77" s="236"/>
      <c r="AN77" s="236"/>
      <c r="AO77" s="236"/>
      <c r="AP77" s="236"/>
      <c r="AQ77" s="236"/>
      <c r="AR77" s="236"/>
      <c r="AS77" s="236"/>
    </row>
    <row r="78" spans="2:45" ht="18" customHeight="1" thickTop="1">
      <c r="B78" s="256"/>
      <c r="C78" s="257"/>
      <c r="D78" s="257"/>
      <c r="E78" s="257"/>
      <c r="F78" s="231"/>
      <c r="G78" s="268"/>
      <c r="H78" s="269"/>
      <c r="I78" s="269"/>
      <c r="J78" s="269"/>
      <c r="K78" s="270"/>
      <c r="L78" s="270"/>
      <c r="M78" s="270"/>
      <c r="N78" s="270"/>
      <c r="O78" s="270"/>
      <c r="P78" s="270"/>
      <c r="Q78" s="271"/>
      <c r="R78" s="271"/>
      <c r="S78" s="234"/>
      <c r="T78" s="260"/>
      <c r="U78" s="261"/>
      <c r="V78" s="261"/>
      <c r="W78" s="261"/>
      <c r="X78" s="261"/>
      <c r="Y78" s="261"/>
      <c r="Z78" s="263"/>
      <c r="AA78" s="272"/>
      <c r="AB78" s="260"/>
      <c r="AC78" s="261"/>
      <c r="AD78" s="261"/>
      <c r="AE78" s="261"/>
      <c r="AF78" s="261"/>
      <c r="AG78" s="261"/>
      <c r="AH78" s="261"/>
      <c r="AI78" s="261"/>
      <c r="AJ78" s="261"/>
      <c r="AK78" s="261"/>
      <c r="AL78" s="261"/>
      <c r="AM78" s="261"/>
      <c r="AN78" s="261"/>
      <c r="AO78" s="261"/>
      <c r="AP78" s="261"/>
      <c r="AQ78" s="261"/>
      <c r="AR78" s="261"/>
      <c r="AS78" s="263"/>
    </row>
    <row r="79" spans="2:45" s="253" customFormat="1" ht="18" customHeight="1" thickBot="1">
      <c r="B79" s="273" t="s">
        <v>534</v>
      </c>
      <c r="C79" s="274">
        <f>SUM(C46:C78)</f>
        <v>35532325.850000001</v>
      </c>
      <c r="D79" s="274">
        <f>SUM(D46:D78)</f>
        <v>16844987.18</v>
      </c>
      <c r="E79" s="274"/>
      <c r="F79" s="229"/>
      <c r="G79" s="275"/>
      <c r="H79" s="276"/>
      <c r="I79" s="276"/>
      <c r="J79" s="276"/>
      <c r="K79" s="277"/>
      <c r="L79" s="277"/>
      <c r="M79" s="277"/>
      <c r="N79" s="277"/>
      <c r="O79" s="277"/>
      <c r="P79" s="277"/>
      <c r="Q79" s="278"/>
      <c r="R79" s="278"/>
      <c r="S79" s="248"/>
      <c r="T79" s="279"/>
      <c r="U79" s="280"/>
      <c r="V79" s="280"/>
      <c r="W79" s="280"/>
      <c r="X79" s="280"/>
      <c r="Y79" s="280"/>
      <c r="Z79" s="281"/>
      <c r="AA79" s="282"/>
      <c r="AB79" s="279"/>
      <c r="AC79" s="280"/>
      <c r="AD79" s="280"/>
      <c r="AE79" s="280"/>
      <c r="AF79" s="280"/>
      <c r="AG79" s="280"/>
      <c r="AH79" s="280"/>
      <c r="AI79" s="280"/>
      <c r="AJ79" s="280"/>
      <c r="AK79" s="280"/>
      <c r="AL79" s="280"/>
      <c r="AM79" s="280"/>
      <c r="AN79" s="280"/>
      <c r="AO79" s="280"/>
      <c r="AP79" s="280"/>
      <c r="AQ79" s="280"/>
      <c r="AR79" s="280"/>
      <c r="AS79" s="281"/>
    </row>
    <row r="80" spans="2:45" ht="18" customHeight="1" thickTop="1">
      <c r="B80" s="210" t="s">
        <v>535</v>
      </c>
      <c r="C80" s="257"/>
      <c r="D80" s="257"/>
      <c r="E80" s="257"/>
      <c r="F80" s="231">
        <f t="shared" si="6"/>
        <v>0</v>
      </c>
      <c r="G80" s="268"/>
      <c r="H80" s="283"/>
      <c r="I80" s="284"/>
      <c r="J80" s="284"/>
      <c r="K80" s="285"/>
      <c r="L80" s="285"/>
      <c r="M80" s="285"/>
      <c r="N80" s="285"/>
      <c r="O80" s="285"/>
      <c r="P80" s="285"/>
      <c r="Q80" s="286"/>
      <c r="R80" s="286"/>
      <c r="S80" s="234"/>
      <c r="T80" s="287"/>
      <c r="U80" s="288"/>
      <c r="V80" s="288"/>
      <c r="W80" s="288"/>
      <c r="X80" s="288"/>
      <c r="Y80" s="288"/>
      <c r="Z80" s="289"/>
      <c r="AA80" s="272"/>
      <c r="AB80" s="290"/>
      <c r="AC80" s="291"/>
      <c r="AD80" s="291"/>
      <c r="AE80" s="291"/>
      <c r="AF80" s="291"/>
      <c r="AG80" s="291"/>
      <c r="AH80" s="291"/>
      <c r="AI80" s="291"/>
      <c r="AJ80" s="291"/>
      <c r="AK80" s="291"/>
      <c r="AL80" s="291"/>
      <c r="AM80" s="291"/>
      <c r="AN80" s="291"/>
      <c r="AO80" s="291"/>
      <c r="AP80" s="291"/>
      <c r="AQ80" s="291"/>
      <c r="AR80" s="291"/>
      <c r="AS80" s="292"/>
    </row>
    <row r="81" spans="2:45" ht="18" customHeight="1" outlineLevel="1">
      <c r="B81" s="293" t="s">
        <v>138</v>
      </c>
      <c r="C81" s="257"/>
      <c r="D81" s="257"/>
      <c r="E81" s="243">
        <f>利润表!C6</f>
        <v>196552556.34</v>
      </c>
      <c r="F81" s="231">
        <f t="shared" si="6"/>
        <v>196552556.34</v>
      </c>
      <c r="G81" s="268">
        <f t="shared" ref="G81:G83" si="9">SUM(H81:AS81)</f>
        <v>0</v>
      </c>
      <c r="H81" s="294"/>
      <c r="I81" s="295"/>
      <c r="J81" s="295"/>
      <c r="K81" s="232"/>
      <c r="L81" s="232"/>
      <c r="M81" s="232"/>
      <c r="N81" s="232"/>
      <c r="O81" s="232"/>
      <c r="P81" s="232"/>
      <c r="Q81" s="233"/>
      <c r="R81" s="233"/>
      <c r="S81" s="234"/>
      <c r="T81" s="296"/>
      <c r="U81" s="236"/>
      <c r="V81" s="236"/>
      <c r="W81" s="236"/>
      <c r="X81" s="236"/>
      <c r="Y81" s="236"/>
      <c r="Z81" s="297"/>
      <c r="AA81" s="272"/>
      <c r="AB81" s="298"/>
      <c r="AC81" s="236"/>
      <c r="AD81" s="236"/>
      <c r="AE81" s="236"/>
      <c r="AF81" s="236"/>
      <c r="AG81" s="236"/>
      <c r="AH81" s="236"/>
      <c r="AI81" s="236"/>
      <c r="AJ81" s="236"/>
      <c r="AK81" s="236"/>
      <c r="AL81" s="236"/>
      <c r="AM81" s="236"/>
      <c r="AN81" s="236"/>
      <c r="AO81" s="236"/>
      <c r="AP81" s="236"/>
      <c r="AQ81" s="236"/>
      <c r="AR81" s="236"/>
      <c r="AS81" s="299"/>
    </row>
    <row r="82" spans="2:45" ht="18" customHeight="1" outlineLevel="1">
      <c r="B82" s="293" t="s">
        <v>536</v>
      </c>
      <c r="C82" s="257"/>
      <c r="D82" s="257"/>
      <c r="E82" s="243">
        <f>-利润表!C11</f>
        <v>-45218106.43</v>
      </c>
      <c r="F82" s="231">
        <f t="shared" si="6"/>
        <v>-45218106.43</v>
      </c>
      <c r="G82" s="268">
        <f t="shared" si="9"/>
        <v>0</v>
      </c>
      <c r="H82" s="294"/>
      <c r="I82" s="295"/>
      <c r="J82" s="295"/>
      <c r="K82" s="232"/>
      <c r="L82" s="232"/>
      <c r="M82" s="232"/>
      <c r="N82" s="232"/>
      <c r="O82" s="300"/>
      <c r="P82" s="232"/>
      <c r="Q82" s="233"/>
      <c r="R82" s="233"/>
      <c r="S82" s="234"/>
      <c r="T82" s="296"/>
      <c r="U82" s="236"/>
      <c r="V82" s="236"/>
      <c r="W82" s="236"/>
      <c r="X82" s="236"/>
      <c r="Y82" s="236"/>
      <c r="Z82" s="297"/>
      <c r="AA82" s="272"/>
      <c r="AB82" s="298"/>
      <c r="AC82" s="236"/>
      <c r="AD82" s="236"/>
      <c r="AE82" s="236"/>
      <c r="AF82" s="236"/>
      <c r="AG82" s="236"/>
      <c r="AH82" s="236"/>
      <c r="AI82" s="236"/>
      <c r="AJ82" s="236"/>
      <c r="AK82" s="236"/>
      <c r="AL82" s="236"/>
      <c r="AM82" s="236"/>
      <c r="AN82" s="236"/>
      <c r="AO82" s="236"/>
      <c r="AP82" s="236"/>
      <c r="AQ82" s="236"/>
      <c r="AR82" s="236"/>
      <c r="AS82" s="299"/>
    </row>
    <row r="83" spans="2:45" ht="18" customHeight="1" outlineLevel="1">
      <c r="B83" s="293" t="s">
        <v>537</v>
      </c>
      <c r="C83" s="257"/>
      <c r="D83" s="257"/>
      <c r="E83" s="243">
        <f>-利润表!C19</f>
        <v>-202565.93000000002</v>
      </c>
      <c r="F83" s="231">
        <f t="shared" si="6"/>
        <v>-202565.93000000002</v>
      </c>
      <c r="G83" s="268">
        <f t="shared" si="9"/>
        <v>0</v>
      </c>
      <c r="H83" s="294"/>
      <c r="I83" s="295"/>
      <c r="J83" s="295"/>
      <c r="K83" s="232"/>
      <c r="L83" s="232"/>
      <c r="M83" s="232"/>
      <c r="N83" s="232"/>
      <c r="O83" s="232"/>
      <c r="P83" s="232"/>
      <c r="Q83" s="233"/>
      <c r="R83" s="233"/>
      <c r="S83" s="234"/>
      <c r="T83" s="296"/>
      <c r="U83" s="236"/>
      <c r="V83" s="236"/>
      <c r="W83" s="236"/>
      <c r="X83" s="236"/>
      <c r="Y83" s="236"/>
      <c r="Z83" s="297"/>
      <c r="AA83" s="272"/>
      <c r="AB83" s="298"/>
      <c r="AC83" s="236"/>
      <c r="AD83" s="236"/>
      <c r="AE83" s="236"/>
      <c r="AF83" s="236"/>
      <c r="AG83" s="236"/>
      <c r="AH83" s="236"/>
      <c r="AI83" s="236"/>
      <c r="AJ83" s="236"/>
      <c r="AK83" s="236"/>
      <c r="AL83" s="236"/>
      <c r="AM83" s="236"/>
      <c r="AN83" s="236"/>
      <c r="AO83" s="236"/>
      <c r="AP83" s="236"/>
      <c r="AQ83" s="236"/>
      <c r="AR83" s="236"/>
      <c r="AS83" s="299"/>
    </row>
    <row r="84" spans="2:45" ht="18" customHeight="1" outlineLevel="1">
      <c r="B84" s="293" t="s">
        <v>538</v>
      </c>
      <c r="C84" s="257"/>
      <c r="D84" s="257"/>
      <c r="E84" s="243">
        <f>-利润表!C20</f>
        <v>-117845149.79999998</v>
      </c>
      <c r="F84" s="231">
        <f t="shared" si="6"/>
        <v>-117845149.79999998</v>
      </c>
      <c r="G84" s="268">
        <f>SUM(H84:AS84)</f>
        <v>0</v>
      </c>
      <c r="H84" s="294"/>
      <c r="I84" s="295"/>
      <c r="J84" s="295"/>
      <c r="K84" s="232"/>
      <c r="L84" s="232"/>
      <c r="M84" s="232"/>
      <c r="N84" s="232"/>
      <c r="O84" s="232"/>
      <c r="P84" s="232"/>
      <c r="Q84" s="233"/>
      <c r="R84" s="233"/>
      <c r="S84" s="234"/>
      <c r="T84" s="296"/>
      <c r="U84" s="236"/>
      <c r="V84" s="236"/>
      <c r="W84" s="236"/>
      <c r="X84" s="236"/>
      <c r="Y84" s="236"/>
      <c r="Z84" s="297"/>
      <c r="AA84" s="272"/>
      <c r="AB84" s="298"/>
      <c r="AC84" s="236"/>
      <c r="AD84" s="236"/>
      <c r="AE84" s="236"/>
      <c r="AF84" s="236"/>
      <c r="AG84" s="236"/>
      <c r="AH84" s="236"/>
      <c r="AI84" s="236"/>
      <c r="AJ84" s="236"/>
      <c r="AK84" s="236"/>
      <c r="AL84" s="236"/>
      <c r="AM84" s="236"/>
      <c r="AN84" s="236"/>
      <c r="AO84" s="236"/>
      <c r="AP84" s="236"/>
      <c r="AQ84" s="236"/>
      <c r="AR84" s="236"/>
      <c r="AS84" s="299"/>
    </row>
    <row r="85" spans="2:45" ht="18" customHeight="1" outlineLevel="1">
      <c r="B85" s="293" t="s">
        <v>539</v>
      </c>
      <c r="C85" s="257"/>
      <c r="D85" s="257"/>
      <c r="E85" s="230">
        <f>-利润表!C21</f>
        <v>-16760259.67</v>
      </c>
      <c r="F85" s="231">
        <f t="shared" ref="F85:F97" si="10">E85-G85</f>
        <v>-16760259.67</v>
      </c>
      <c r="G85" s="268">
        <f>SUM(H85:AS85)</f>
        <v>0</v>
      </c>
      <c r="H85" s="294"/>
      <c r="I85" s="295"/>
      <c r="J85" s="295"/>
      <c r="K85" s="232"/>
      <c r="L85" s="232"/>
      <c r="M85" s="232"/>
      <c r="N85" s="232"/>
      <c r="O85" s="232"/>
      <c r="P85" s="232"/>
      <c r="Q85" s="233"/>
      <c r="R85" s="233"/>
      <c r="S85" s="234"/>
      <c r="T85" s="296"/>
      <c r="U85" s="236"/>
      <c r="V85" s="236"/>
      <c r="W85" s="236"/>
      <c r="X85" s="236"/>
      <c r="Y85" s="236"/>
      <c r="Z85" s="297"/>
      <c r="AA85" s="272"/>
      <c r="AB85" s="298"/>
      <c r="AC85" s="236"/>
      <c r="AD85" s="236"/>
      <c r="AE85" s="236"/>
      <c r="AF85" s="236"/>
      <c r="AG85" s="236"/>
      <c r="AH85" s="236"/>
      <c r="AI85" s="236"/>
      <c r="AJ85" s="236"/>
      <c r="AK85" s="236"/>
      <c r="AL85" s="236"/>
      <c r="AM85" s="236"/>
      <c r="AN85" s="236"/>
      <c r="AO85" s="236"/>
      <c r="AP85" s="236"/>
      <c r="AQ85" s="236"/>
      <c r="AR85" s="236"/>
      <c r="AS85" s="299"/>
    </row>
    <row r="86" spans="2:45" ht="18" customHeight="1" outlineLevel="1">
      <c r="B86" s="293" t="s">
        <v>540</v>
      </c>
      <c r="C86" s="257"/>
      <c r="D86" s="257"/>
      <c r="E86" s="230">
        <f>-利润表!C22</f>
        <v>0</v>
      </c>
      <c r="F86" s="231">
        <f t="shared" si="10"/>
        <v>0</v>
      </c>
      <c r="G86" s="268">
        <f>SUM(H86:AS86)</f>
        <v>0</v>
      </c>
      <c r="H86" s="294"/>
      <c r="I86" s="295"/>
      <c r="J86" s="295"/>
      <c r="K86" s="232"/>
      <c r="L86" s="232"/>
      <c r="M86" s="232"/>
      <c r="N86" s="232"/>
      <c r="O86" s="300"/>
      <c r="P86" s="232"/>
      <c r="Q86" s="233"/>
      <c r="R86" s="233"/>
      <c r="S86" s="234"/>
      <c r="T86" s="296"/>
      <c r="U86" s="236"/>
      <c r="V86" s="236"/>
      <c r="W86" s="236"/>
      <c r="X86" s="236"/>
      <c r="Y86" s="236"/>
      <c r="Z86" s="297"/>
      <c r="AA86" s="272"/>
      <c r="AB86" s="298"/>
      <c r="AC86" s="236"/>
      <c r="AD86" s="236"/>
      <c r="AE86" s="236"/>
      <c r="AF86" s="236"/>
      <c r="AG86" s="236"/>
      <c r="AH86" s="236"/>
      <c r="AI86" s="236"/>
      <c r="AJ86" s="236"/>
      <c r="AK86" s="236"/>
      <c r="AL86" s="236"/>
      <c r="AM86" s="236"/>
      <c r="AN86" s="236"/>
      <c r="AO86" s="236"/>
      <c r="AP86" s="236"/>
      <c r="AQ86" s="236"/>
      <c r="AR86" s="236"/>
      <c r="AS86" s="299"/>
    </row>
    <row r="87" spans="2:45" ht="18" customHeight="1" outlineLevel="1">
      <c r="B87" s="293" t="s">
        <v>541</v>
      </c>
      <c r="C87" s="257"/>
      <c r="D87" s="257"/>
      <c r="E87" s="230">
        <f>-利润表!C23</f>
        <v>73723.44</v>
      </c>
      <c r="F87" s="231">
        <f t="shared" si="10"/>
        <v>73723.44</v>
      </c>
      <c r="G87" s="268">
        <f t="shared" ref="G87:G97" si="11">SUM(H87:AS87)</f>
        <v>0</v>
      </c>
      <c r="H87" s="294"/>
      <c r="I87" s="295"/>
      <c r="J87" s="295"/>
      <c r="K87" s="232"/>
      <c r="L87" s="232"/>
      <c r="M87" s="232"/>
      <c r="N87" s="232"/>
      <c r="O87" s="232"/>
      <c r="P87" s="232"/>
      <c r="Q87" s="233"/>
      <c r="R87" s="233"/>
      <c r="S87" s="234"/>
      <c r="T87" s="296"/>
      <c r="U87" s="236"/>
      <c r="V87" s="236"/>
      <c r="W87" s="236"/>
      <c r="X87" s="236"/>
      <c r="Y87" s="236"/>
      <c r="Z87" s="297"/>
      <c r="AA87" s="272"/>
      <c r="AB87" s="298"/>
      <c r="AC87" s="236"/>
      <c r="AD87" s="236"/>
      <c r="AE87" s="236"/>
      <c r="AF87" s="236"/>
      <c r="AG87" s="236"/>
      <c r="AH87" s="236"/>
      <c r="AI87" s="236"/>
      <c r="AJ87" s="236"/>
      <c r="AK87" s="236"/>
      <c r="AL87" s="236"/>
      <c r="AM87" s="236"/>
      <c r="AN87" s="236"/>
      <c r="AO87" s="236"/>
      <c r="AP87" s="236"/>
      <c r="AQ87" s="236"/>
      <c r="AR87" s="236"/>
      <c r="AS87" s="299"/>
    </row>
    <row r="88" spans="2:45" ht="18" customHeight="1" outlineLevel="1">
      <c r="B88" s="293" t="s">
        <v>542</v>
      </c>
      <c r="C88" s="257"/>
      <c r="D88" s="257"/>
      <c r="E88" s="230">
        <f>利润表!C26</f>
        <v>0</v>
      </c>
      <c r="F88" s="231">
        <f>E88-G88</f>
        <v>0</v>
      </c>
      <c r="G88" s="268">
        <f t="shared" si="11"/>
        <v>0</v>
      </c>
      <c r="H88" s="294"/>
      <c r="I88" s="295"/>
      <c r="J88" s="295"/>
      <c r="K88" s="232"/>
      <c r="L88" s="232"/>
      <c r="M88" s="232"/>
      <c r="N88" s="232"/>
      <c r="O88" s="232"/>
      <c r="P88" s="232"/>
      <c r="Q88" s="233"/>
      <c r="R88" s="233"/>
      <c r="S88" s="234"/>
      <c r="T88" s="296"/>
      <c r="U88" s="236"/>
      <c r="V88" s="236"/>
      <c r="W88" s="236"/>
      <c r="X88" s="236"/>
      <c r="Y88" s="236"/>
      <c r="Z88" s="297"/>
      <c r="AA88" s="272"/>
      <c r="AB88" s="298"/>
      <c r="AC88" s="236"/>
      <c r="AD88" s="236"/>
      <c r="AE88" s="236"/>
      <c r="AF88" s="236"/>
      <c r="AG88" s="236"/>
      <c r="AH88" s="236"/>
      <c r="AI88" s="236"/>
      <c r="AJ88" s="236"/>
      <c r="AK88" s="236"/>
      <c r="AL88" s="236"/>
      <c r="AM88" s="236"/>
      <c r="AN88" s="236"/>
      <c r="AO88" s="236"/>
      <c r="AP88" s="236"/>
      <c r="AQ88" s="236"/>
      <c r="AR88" s="236"/>
      <c r="AS88" s="299"/>
    </row>
    <row r="89" spans="2:45" ht="18" customHeight="1" outlineLevel="1">
      <c r="B89" s="293" t="s">
        <v>543</v>
      </c>
      <c r="C89" s="257"/>
      <c r="D89" s="257"/>
      <c r="E89" s="257">
        <f>利润表!C27</f>
        <v>0</v>
      </c>
      <c r="F89" s="231">
        <f>E89-G89</f>
        <v>0</v>
      </c>
      <c r="G89" s="268">
        <f>SUM(H89:AS89)</f>
        <v>0</v>
      </c>
      <c r="H89" s="294"/>
      <c r="I89" s="295"/>
      <c r="J89" s="295"/>
      <c r="K89" s="232"/>
      <c r="L89" s="232"/>
      <c r="M89" s="232"/>
      <c r="N89" s="232"/>
      <c r="O89" s="232"/>
      <c r="P89" s="232"/>
      <c r="Q89" s="233"/>
      <c r="R89" s="233"/>
      <c r="S89" s="234"/>
      <c r="T89" s="296"/>
      <c r="U89" s="236"/>
      <c r="V89" s="236"/>
      <c r="W89" s="236"/>
      <c r="X89" s="236"/>
      <c r="Y89" s="236"/>
      <c r="Z89" s="297"/>
      <c r="AA89" s="272"/>
      <c r="AB89" s="298"/>
      <c r="AC89" s="236"/>
      <c r="AD89" s="236"/>
      <c r="AE89" s="236"/>
      <c r="AF89" s="236"/>
      <c r="AG89" s="236"/>
      <c r="AH89" s="236"/>
      <c r="AI89" s="236"/>
      <c r="AJ89" s="236"/>
      <c r="AK89" s="236"/>
      <c r="AL89" s="236"/>
      <c r="AM89" s="236"/>
      <c r="AN89" s="236"/>
      <c r="AO89" s="236"/>
      <c r="AP89" s="236"/>
      <c r="AQ89" s="236"/>
      <c r="AR89" s="236"/>
      <c r="AS89" s="299"/>
    </row>
    <row r="90" spans="2:45" ht="18" customHeight="1" outlineLevel="1">
      <c r="B90" s="293" t="s">
        <v>544</v>
      </c>
      <c r="C90" s="257"/>
      <c r="D90" s="257"/>
      <c r="E90" s="257">
        <f>利润表!C31</f>
        <v>0</v>
      </c>
      <c r="F90" s="231">
        <f>E90-G90</f>
        <v>0</v>
      </c>
      <c r="G90" s="268">
        <f>SUM(H90:AS90)</f>
        <v>0</v>
      </c>
      <c r="H90" s="294"/>
      <c r="I90" s="295"/>
      <c r="J90" s="295"/>
      <c r="K90" s="232"/>
      <c r="L90" s="232"/>
      <c r="M90" s="232"/>
      <c r="N90" s="232"/>
      <c r="O90" s="232"/>
      <c r="P90" s="232"/>
      <c r="Q90" s="233"/>
      <c r="R90" s="233"/>
      <c r="S90" s="234"/>
      <c r="T90" s="296"/>
      <c r="U90" s="236"/>
      <c r="V90" s="236"/>
      <c r="W90" s="236"/>
      <c r="X90" s="236"/>
      <c r="Y90" s="236"/>
      <c r="Z90" s="297"/>
      <c r="AA90" s="272"/>
      <c r="AB90" s="298"/>
      <c r="AC90" s="236"/>
      <c r="AD90" s="236"/>
      <c r="AE90" s="236"/>
      <c r="AF90" s="236"/>
      <c r="AG90" s="236"/>
      <c r="AH90" s="236"/>
      <c r="AI90" s="236"/>
      <c r="AJ90" s="236"/>
      <c r="AK90" s="236"/>
      <c r="AL90" s="236"/>
      <c r="AM90" s="236"/>
      <c r="AN90" s="236"/>
      <c r="AO90" s="236"/>
      <c r="AP90" s="236"/>
      <c r="AQ90" s="236"/>
      <c r="AR90" s="236"/>
      <c r="AS90" s="299"/>
    </row>
    <row r="91" spans="2:45" ht="18" customHeight="1" outlineLevel="1">
      <c r="B91" s="293" t="s">
        <v>545</v>
      </c>
      <c r="C91" s="257"/>
      <c r="D91" s="257"/>
      <c r="E91" s="257">
        <f>利润表!C32</f>
        <v>0</v>
      </c>
      <c r="F91" s="231">
        <f>E91-G91</f>
        <v>0</v>
      </c>
      <c r="G91" s="268">
        <f>SUM(H91:AS91)</f>
        <v>0</v>
      </c>
      <c r="H91" s="294"/>
      <c r="I91" s="295"/>
      <c r="J91" s="295"/>
      <c r="K91" s="232"/>
      <c r="L91" s="232"/>
      <c r="M91" s="232"/>
      <c r="N91" s="232"/>
      <c r="O91" s="232"/>
      <c r="P91" s="232"/>
      <c r="Q91" s="233"/>
      <c r="R91" s="233"/>
      <c r="S91" s="234"/>
      <c r="T91" s="296"/>
      <c r="U91" s="236"/>
      <c r="V91" s="236"/>
      <c r="W91" s="236"/>
      <c r="X91" s="236"/>
      <c r="Y91" s="236"/>
      <c r="Z91" s="297"/>
      <c r="AA91" s="272"/>
      <c r="AB91" s="298"/>
      <c r="AC91" s="236"/>
      <c r="AD91" s="236"/>
      <c r="AE91" s="236"/>
      <c r="AF91" s="236"/>
      <c r="AG91" s="236"/>
      <c r="AH91" s="236"/>
      <c r="AI91" s="236"/>
      <c r="AJ91" s="236"/>
      <c r="AK91" s="236"/>
      <c r="AL91" s="236"/>
      <c r="AM91" s="236"/>
      <c r="AN91" s="236"/>
      <c r="AO91" s="236"/>
      <c r="AP91" s="236"/>
      <c r="AQ91" s="236"/>
      <c r="AR91" s="236"/>
      <c r="AS91" s="299"/>
    </row>
    <row r="92" spans="2:45" ht="18" customHeight="1" outlineLevel="1">
      <c r="B92" s="301" t="s">
        <v>546</v>
      </c>
      <c r="C92" s="257"/>
      <c r="D92" s="257"/>
      <c r="E92" s="257">
        <f>利润表!C33</f>
        <v>0</v>
      </c>
      <c r="F92" s="231">
        <f t="shared" si="10"/>
        <v>0</v>
      </c>
      <c r="G92" s="268">
        <f t="shared" si="11"/>
        <v>0</v>
      </c>
      <c r="H92" s="294"/>
      <c r="I92" s="295"/>
      <c r="J92" s="295"/>
      <c r="K92" s="232"/>
      <c r="L92" s="232"/>
      <c r="M92" s="232"/>
      <c r="N92" s="232"/>
      <c r="O92" s="232"/>
      <c r="P92" s="232"/>
      <c r="Q92" s="233"/>
      <c r="R92" s="233"/>
      <c r="S92" s="234"/>
      <c r="T92" s="296"/>
      <c r="U92" s="236"/>
      <c r="V92" s="236"/>
      <c r="W92" s="236"/>
      <c r="X92" s="236"/>
      <c r="Y92" s="236"/>
      <c r="Z92" s="297"/>
      <c r="AA92" s="272"/>
      <c r="AB92" s="298"/>
      <c r="AC92" s="236"/>
      <c r="AD92" s="236"/>
      <c r="AE92" s="236"/>
      <c r="AF92" s="236"/>
      <c r="AG92" s="236"/>
      <c r="AH92" s="236"/>
      <c r="AI92" s="236"/>
      <c r="AJ92" s="236"/>
      <c r="AK92" s="236"/>
      <c r="AL92" s="236"/>
      <c r="AM92" s="236"/>
      <c r="AN92" s="236"/>
      <c r="AO92" s="236"/>
      <c r="AP92" s="236"/>
      <c r="AQ92" s="236"/>
      <c r="AR92" s="236"/>
      <c r="AS92" s="299"/>
    </row>
    <row r="93" spans="2:45" ht="18" customHeight="1" outlineLevel="1">
      <c r="B93" s="293" t="s">
        <v>547</v>
      </c>
      <c r="C93" s="257"/>
      <c r="D93" s="257"/>
      <c r="E93" s="257">
        <f>利润表!C34</f>
        <v>0</v>
      </c>
      <c r="F93" s="231">
        <f>E93-G93</f>
        <v>0</v>
      </c>
      <c r="G93" s="268">
        <f>SUM(H93:AS93)</f>
        <v>0</v>
      </c>
      <c r="H93" s="294"/>
      <c r="I93" s="295"/>
      <c r="J93" s="295"/>
      <c r="K93" s="232"/>
      <c r="L93" s="232"/>
      <c r="M93" s="232"/>
      <c r="N93" s="232"/>
      <c r="O93" s="232"/>
      <c r="P93" s="232"/>
      <c r="Q93" s="233"/>
      <c r="R93" s="233"/>
      <c r="S93" s="234"/>
      <c r="T93" s="296"/>
      <c r="U93" s="236"/>
      <c r="V93" s="236"/>
      <c r="W93" s="236"/>
      <c r="X93" s="236"/>
      <c r="Y93" s="236"/>
      <c r="Z93" s="297"/>
      <c r="AA93" s="272"/>
      <c r="AB93" s="298"/>
      <c r="AC93" s="236"/>
      <c r="AD93" s="236"/>
      <c r="AE93" s="236"/>
      <c r="AF93" s="236"/>
      <c r="AG93" s="236"/>
      <c r="AH93" s="236"/>
      <c r="AI93" s="236"/>
      <c r="AJ93" s="236"/>
      <c r="AK93" s="236"/>
      <c r="AL93" s="236"/>
      <c r="AM93" s="236"/>
      <c r="AN93" s="236"/>
      <c r="AO93" s="236"/>
      <c r="AP93" s="236"/>
      <c r="AQ93" s="236"/>
      <c r="AR93" s="236"/>
      <c r="AS93" s="299"/>
    </row>
    <row r="94" spans="2:45" ht="18" customHeight="1" outlineLevel="1">
      <c r="B94" s="293" t="s">
        <v>548</v>
      </c>
      <c r="C94" s="257"/>
      <c r="D94" s="257"/>
      <c r="E94" s="257">
        <f>利润表!C36</f>
        <v>1222117.1900000002</v>
      </c>
      <c r="F94" s="231">
        <f t="shared" si="10"/>
        <v>1222117.1900000002</v>
      </c>
      <c r="G94" s="268">
        <f t="shared" si="11"/>
        <v>0</v>
      </c>
      <c r="H94" s="294"/>
      <c r="I94" s="295"/>
      <c r="J94" s="295"/>
      <c r="K94" s="232"/>
      <c r="L94" s="232"/>
      <c r="M94" s="232"/>
      <c r="N94" s="232"/>
      <c r="O94" s="232"/>
      <c r="P94" s="232"/>
      <c r="Q94" s="233"/>
      <c r="R94" s="233"/>
      <c r="S94" s="234"/>
      <c r="T94" s="296"/>
      <c r="U94" s="236"/>
      <c r="V94" s="236"/>
      <c r="W94" s="236"/>
      <c r="X94" s="236"/>
      <c r="Y94" s="236"/>
      <c r="Z94" s="297"/>
      <c r="AA94" s="272"/>
      <c r="AB94" s="298"/>
      <c r="AC94" s="236"/>
      <c r="AD94" s="236"/>
      <c r="AE94" s="236"/>
      <c r="AF94" s="236"/>
      <c r="AG94" s="236"/>
      <c r="AH94" s="236"/>
      <c r="AI94" s="236"/>
      <c r="AJ94" s="236"/>
      <c r="AK94" s="236"/>
      <c r="AL94" s="236"/>
      <c r="AM94" s="236"/>
      <c r="AN94" s="236"/>
      <c r="AO94" s="236"/>
      <c r="AP94" s="236"/>
      <c r="AQ94" s="236"/>
      <c r="AR94" s="236"/>
      <c r="AS94" s="299"/>
    </row>
    <row r="95" spans="2:45" ht="18" customHeight="1" outlineLevel="1">
      <c r="B95" s="293" t="s">
        <v>549</v>
      </c>
      <c r="C95" s="257"/>
      <c r="D95" s="257"/>
      <c r="E95" s="257">
        <f>-利润表!C37-E96</f>
        <v>-35000</v>
      </c>
      <c r="F95" s="231">
        <f t="shared" si="10"/>
        <v>-35000</v>
      </c>
      <c r="G95" s="268">
        <f t="shared" si="11"/>
        <v>0</v>
      </c>
      <c r="H95" s="294"/>
      <c r="I95" s="295"/>
      <c r="J95" s="295"/>
      <c r="K95" s="232"/>
      <c r="L95" s="232"/>
      <c r="M95" s="232"/>
      <c r="N95" s="232"/>
      <c r="O95" s="232"/>
      <c r="P95" s="232"/>
      <c r="Q95" s="233"/>
      <c r="R95" s="233"/>
      <c r="S95" s="234"/>
      <c r="T95" s="296"/>
      <c r="U95" s="236"/>
      <c r="V95" s="236"/>
      <c r="W95" s="236"/>
      <c r="X95" s="236"/>
      <c r="Y95" s="236"/>
      <c r="Z95" s="297"/>
      <c r="AA95" s="272"/>
      <c r="AB95" s="298"/>
      <c r="AC95" s="236"/>
      <c r="AD95" s="236"/>
      <c r="AE95" s="236"/>
      <c r="AF95" s="236"/>
      <c r="AG95" s="236"/>
      <c r="AH95" s="236"/>
      <c r="AI95" s="236"/>
      <c r="AJ95" s="236"/>
      <c r="AK95" s="236"/>
      <c r="AL95" s="236"/>
      <c r="AM95" s="236"/>
      <c r="AN95" s="236"/>
      <c r="AO95" s="236"/>
      <c r="AP95" s="236"/>
      <c r="AQ95" s="236"/>
      <c r="AR95" s="236"/>
      <c r="AS95" s="299"/>
    </row>
    <row r="96" spans="2:45" ht="18" customHeight="1" outlineLevel="1">
      <c r="B96" s="293" t="s">
        <v>550</v>
      </c>
      <c r="C96" s="257"/>
      <c r="D96" s="257"/>
      <c r="E96" s="274"/>
      <c r="F96" s="231">
        <f t="shared" si="10"/>
        <v>0</v>
      </c>
      <c r="G96" s="268">
        <f t="shared" si="11"/>
        <v>0</v>
      </c>
      <c r="H96" s="302"/>
      <c r="I96" s="303"/>
      <c r="J96" s="303"/>
      <c r="K96" s="258"/>
      <c r="L96" s="258"/>
      <c r="M96" s="258"/>
      <c r="N96" s="258"/>
      <c r="O96" s="258"/>
      <c r="P96" s="258"/>
      <c r="Q96" s="259"/>
      <c r="R96" s="259"/>
      <c r="S96" s="234"/>
      <c r="T96" s="304"/>
      <c r="U96" s="262"/>
      <c r="V96" s="262"/>
      <c r="W96" s="262"/>
      <c r="X96" s="262"/>
      <c r="Y96" s="262"/>
      <c r="Z96" s="305"/>
      <c r="AA96" s="272"/>
      <c r="AB96" s="306"/>
      <c r="AC96" s="262"/>
      <c r="AD96" s="262"/>
      <c r="AE96" s="262"/>
      <c r="AF96" s="262"/>
      <c r="AG96" s="262"/>
      <c r="AH96" s="262"/>
      <c r="AI96" s="262"/>
      <c r="AJ96" s="262"/>
      <c r="AK96" s="262"/>
      <c r="AL96" s="262"/>
      <c r="AM96" s="262"/>
      <c r="AN96" s="262"/>
      <c r="AO96" s="262"/>
      <c r="AP96" s="262"/>
      <c r="AQ96" s="262"/>
      <c r="AR96" s="262"/>
      <c r="AS96" s="307"/>
    </row>
    <row r="97" spans="2:45" ht="18" customHeight="1" outlineLevel="1" thickBot="1">
      <c r="B97" s="293" t="s">
        <v>551</v>
      </c>
      <c r="C97" s="257"/>
      <c r="D97" s="257"/>
      <c r="E97" s="257">
        <f>-利润表!C39</f>
        <v>-1523737.5999999999</v>
      </c>
      <c r="F97" s="231">
        <f t="shared" si="10"/>
        <v>-1523737.5999999999</v>
      </c>
      <c r="G97" s="268">
        <f t="shared" si="11"/>
        <v>0</v>
      </c>
      <c r="H97" s="308"/>
      <c r="I97" s="309"/>
      <c r="J97" s="309"/>
      <c r="K97" s="310"/>
      <c r="L97" s="310"/>
      <c r="M97" s="310"/>
      <c r="N97" s="310"/>
      <c r="O97" s="310"/>
      <c r="P97" s="310"/>
      <c r="Q97" s="311"/>
      <c r="R97" s="311"/>
      <c r="S97" s="234"/>
      <c r="T97" s="312"/>
      <c r="U97" s="313"/>
      <c r="V97" s="313"/>
      <c r="W97" s="313"/>
      <c r="X97" s="313"/>
      <c r="Y97" s="313"/>
      <c r="Z97" s="314"/>
      <c r="AA97" s="272"/>
      <c r="AB97" s="315"/>
      <c r="AC97" s="316"/>
      <c r="AD97" s="316"/>
      <c r="AE97" s="316"/>
      <c r="AF97" s="316"/>
      <c r="AG97" s="316"/>
      <c r="AH97" s="316"/>
      <c r="AI97" s="316"/>
      <c r="AJ97" s="316"/>
      <c r="AK97" s="316"/>
      <c r="AL97" s="316"/>
      <c r="AM97" s="316"/>
      <c r="AN97" s="316"/>
      <c r="AO97" s="316"/>
      <c r="AP97" s="316"/>
      <c r="AQ97" s="316"/>
      <c r="AR97" s="316"/>
      <c r="AS97" s="317"/>
    </row>
    <row r="98" spans="2:45" ht="18" customHeight="1" thickTop="1"/>
    <row r="99" spans="2:45" ht="18" customHeight="1">
      <c r="E99" s="318"/>
      <c r="AD99" s="319"/>
    </row>
    <row r="100" spans="2:45" ht="18" customHeight="1">
      <c r="B100" s="189" t="s">
        <v>552</v>
      </c>
      <c r="E100" s="318"/>
      <c r="F100" s="320"/>
      <c r="G100" s="321"/>
    </row>
    <row r="101" spans="2:45" ht="18" customHeight="1">
      <c r="E101" s="318"/>
      <c r="G101" s="322" t="s">
        <v>553</v>
      </c>
      <c r="I101" s="323"/>
    </row>
    <row r="102" spans="2:45" ht="18" customHeight="1" thickBot="1">
      <c r="B102" s="324" t="s">
        <v>554</v>
      </c>
      <c r="C102" s="325"/>
      <c r="D102" s="325"/>
      <c r="E102" s="325"/>
      <c r="F102" s="326">
        <f>SUM(E81:E97)</f>
        <v>16263577.540000008</v>
      </c>
      <c r="G102" s="327">
        <f>F102-利润表!C40</f>
        <v>-4.0978193283081055E-8</v>
      </c>
      <c r="H102" s="328"/>
      <c r="I102" s="328"/>
      <c r="J102" s="328"/>
      <c r="X102" s="329"/>
    </row>
    <row r="103" spans="2:45" s="191" customFormat="1" ht="18" customHeight="1" thickTop="1">
      <c r="B103" s="330" t="s">
        <v>555</v>
      </c>
      <c r="C103" s="331"/>
      <c r="D103" s="331"/>
      <c r="E103" s="331"/>
      <c r="F103" s="332">
        <f>-SUM(J80:J97)</f>
        <v>0</v>
      </c>
      <c r="G103" s="333" t="s">
        <v>556</v>
      </c>
    </row>
    <row r="104" spans="2:45" s="191" customFormat="1" ht="18" customHeight="1">
      <c r="B104" s="334" t="s">
        <v>557</v>
      </c>
      <c r="C104" s="335"/>
      <c r="D104" s="335"/>
      <c r="E104" s="335"/>
      <c r="F104" s="336">
        <f>-SUM(K80:K97)</f>
        <v>0</v>
      </c>
      <c r="G104" s="333"/>
    </row>
    <row r="105" spans="2:45" s="191" customFormat="1" ht="18" customHeight="1">
      <c r="B105" s="334" t="s">
        <v>558</v>
      </c>
      <c r="C105" s="337"/>
      <c r="D105" s="337"/>
      <c r="E105" s="337"/>
      <c r="F105" s="338">
        <f>-SUM(N80:N97)</f>
        <v>0</v>
      </c>
      <c r="G105" s="333" t="s">
        <v>559</v>
      </c>
    </row>
    <row r="106" spans="2:45" s="191" customFormat="1" ht="18" customHeight="1">
      <c r="B106" s="334" t="s">
        <v>560</v>
      </c>
      <c r="C106" s="337"/>
      <c r="D106" s="337"/>
      <c r="E106" s="337"/>
      <c r="F106" s="338">
        <f>-SUM(O80:O97)</f>
        <v>0</v>
      </c>
      <c r="G106" s="333" t="s">
        <v>561</v>
      </c>
    </row>
    <row r="107" spans="2:45" s="191" customFormat="1" ht="18" customHeight="1">
      <c r="B107" s="334" t="s">
        <v>562</v>
      </c>
      <c r="C107" s="337"/>
      <c r="D107" s="337"/>
      <c r="E107" s="337"/>
      <c r="F107" s="338">
        <f>-SUM(P80:P97)</f>
        <v>0</v>
      </c>
      <c r="G107" s="333" t="s">
        <v>563</v>
      </c>
    </row>
    <row r="108" spans="2:45" s="191" customFormat="1" ht="18" customHeight="1">
      <c r="B108" s="334" t="s">
        <v>564</v>
      </c>
      <c r="C108" s="339"/>
      <c r="D108" s="339"/>
      <c r="E108" s="339"/>
      <c r="F108" s="338">
        <f>-SUM(M80:M97)</f>
        <v>0</v>
      </c>
      <c r="G108" s="333" t="s">
        <v>565</v>
      </c>
    </row>
    <row r="109" spans="2:45" s="191" customFormat="1" ht="18" customHeight="1">
      <c r="B109" s="334" t="s">
        <v>566</v>
      </c>
      <c r="C109" s="339"/>
      <c r="D109" s="339"/>
      <c r="E109" s="339"/>
      <c r="F109" s="338">
        <f>-SUM(H80:H97)</f>
        <v>0</v>
      </c>
      <c r="G109" s="333" t="s">
        <v>567</v>
      </c>
    </row>
    <row r="110" spans="2:45" s="191" customFormat="1" ht="18" customHeight="1">
      <c r="B110" s="334" t="s">
        <v>568</v>
      </c>
      <c r="C110" s="339"/>
      <c r="D110" s="339"/>
      <c r="E110" s="339"/>
      <c r="F110" s="338">
        <f>-SUM(I80:I97)</f>
        <v>0</v>
      </c>
      <c r="G110" s="333" t="s">
        <v>569</v>
      </c>
    </row>
    <row r="111" spans="2:45" s="191" customFormat="1" ht="18" customHeight="1" thickBot="1">
      <c r="B111" s="340"/>
      <c r="C111" s="341"/>
      <c r="D111" s="341"/>
      <c r="E111" s="341"/>
      <c r="F111" s="342">
        <f>-SUM(H80:R97)-SUM(F103:F110)</f>
        <v>0</v>
      </c>
      <c r="G111" s="333"/>
      <c r="L111" s="343"/>
    </row>
    <row r="112" spans="2:45" s="191" customFormat="1" ht="18" customHeight="1" thickTop="1" thickBot="1">
      <c r="B112" s="344"/>
      <c r="F112" s="345">
        <f>SUM(F103:F110)</f>
        <v>0</v>
      </c>
    </row>
    <row r="113" spans="2:45" s="191" customFormat="1" ht="18" customHeight="1" thickTop="1">
      <c r="B113" s="346" t="s">
        <v>570</v>
      </c>
      <c r="C113" s="347"/>
      <c r="D113" s="347"/>
      <c r="E113" s="347"/>
      <c r="F113" s="348">
        <f>-SUM(AB87:AS87)</f>
        <v>0</v>
      </c>
      <c r="G113" s="349" t="s">
        <v>571</v>
      </c>
    </row>
    <row r="114" spans="2:45" s="191" customFormat="1" ht="18" customHeight="1">
      <c r="B114" s="350" t="s">
        <v>572</v>
      </c>
      <c r="C114" s="351"/>
      <c r="D114" s="351"/>
      <c r="E114" s="351"/>
      <c r="F114" s="352">
        <f>-SUM(AB89:AS89)</f>
        <v>0</v>
      </c>
      <c r="G114" s="349" t="s">
        <v>573</v>
      </c>
    </row>
    <row r="115" spans="2:45" s="191" customFormat="1" ht="18" customHeight="1">
      <c r="B115" s="350" t="s">
        <v>574</v>
      </c>
      <c r="C115" s="351"/>
      <c r="D115" s="351"/>
      <c r="E115" s="351"/>
      <c r="F115" s="352">
        <f>-SUM(AB93:AS93)-AD95</f>
        <v>0</v>
      </c>
      <c r="G115" s="349" t="s">
        <v>575</v>
      </c>
    </row>
    <row r="116" spans="2:45" s="191" customFormat="1" ht="18" customHeight="1">
      <c r="B116" s="350" t="s">
        <v>576</v>
      </c>
      <c r="C116" s="351"/>
      <c r="D116" s="351"/>
      <c r="E116" s="351"/>
      <c r="F116" s="352">
        <f>-SUM(H96:AS96)</f>
        <v>0</v>
      </c>
      <c r="G116" s="349" t="s">
        <v>577</v>
      </c>
    </row>
    <row r="117" spans="2:45" s="191" customFormat="1" ht="18" customHeight="1" thickBot="1">
      <c r="B117" s="353"/>
      <c r="C117" s="354"/>
      <c r="D117" s="354"/>
      <c r="E117" s="354"/>
      <c r="F117" s="355">
        <f>-SUM(AB80:AS97)-SUM(F113:F116)</f>
        <v>0</v>
      </c>
      <c r="G117" s="349"/>
    </row>
    <row r="118" spans="2:45" s="191" customFormat="1" ht="18" customHeight="1" thickTop="1" thickBot="1">
      <c r="B118" s="356"/>
      <c r="F118" s="345">
        <f>SUM(F113:F116)</f>
        <v>0</v>
      </c>
    </row>
    <row r="119" spans="2:45" s="191" customFormat="1" ht="18" customHeight="1" thickTop="1">
      <c r="B119" s="357" t="s">
        <v>578</v>
      </c>
      <c r="C119" s="358"/>
      <c r="D119" s="358"/>
      <c r="E119" s="358"/>
      <c r="F119" s="359">
        <f>SUM(T18:Z18)</f>
        <v>0</v>
      </c>
      <c r="G119" s="360" t="s">
        <v>579</v>
      </c>
    </row>
    <row r="120" spans="2:45" s="191" customFormat="1" ht="18" customHeight="1">
      <c r="B120" s="361" t="s">
        <v>580</v>
      </c>
      <c r="C120" s="362"/>
      <c r="D120" s="362"/>
      <c r="E120" s="362"/>
      <c r="F120" s="363">
        <f>SUM(T8:Z42)-F119</f>
        <v>0</v>
      </c>
      <c r="G120" s="360" t="s">
        <v>581</v>
      </c>
    </row>
    <row r="121" spans="2:45" s="191" customFormat="1" ht="18" customHeight="1">
      <c r="B121" s="361" t="s">
        <v>582</v>
      </c>
      <c r="C121" s="362"/>
      <c r="D121" s="362"/>
      <c r="E121" s="362"/>
      <c r="F121" s="363">
        <f>SUM(T45:Z67)</f>
        <v>0</v>
      </c>
      <c r="G121" s="360" t="s">
        <v>583</v>
      </c>
    </row>
    <row r="122" spans="2:45" s="191" customFormat="1" ht="18" customHeight="1" thickBot="1">
      <c r="B122" s="364"/>
      <c r="C122" s="365"/>
      <c r="D122" s="365"/>
      <c r="E122" s="365"/>
      <c r="F122" s="366">
        <f>SUM(T9:Z77)-SUM(F119:F121)</f>
        <v>0</v>
      </c>
    </row>
    <row r="123" spans="2:45" s="191" customFormat="1" ht="18" customHeight="1" thickTop="1">
      <c r="B123" s="367"/>
      <c r="C123" s="368"/>
      <c r="D123" s="368"/>
      <c r="E123" s="368"/>
      <c r="F123" s="369">
        <f>SUM(F119:F121)</f>
        <v>0</v>
      </c>
    </row>
    <row r="124" spans="2:45" s="191" customFormat="1" ht="18" customHeight="1">
      <c r="B124" s="370" t="s">
        <v>584</v>
      </c>
      <c r="C124" s="371"/>
      <c r="D124" s="371"/>
      <c r="E124" s="371"/>
      <c r="F124" s="372">
        <f>F111+F117+F122</f>
        <v>0</v>
      </c>
    </row>
    <row r="125" spans="2:45" s="191" customFormat="1" ht="18" customHeight="1">
      <c r="B125" s="373" t="s">
        <v>585</v>
      </c>
      <c r="C125" s="374"/>
      <c r="D125" s="374"/>
      <c r="E125" s="374"/>
      <c r="F125" s="375">
        <f>F102+F112+F118+F123+F124</f>
        <v>16263577.540000008</v>
      </c>
    </row>
    <row r="126" spans="2:45" ht="12.75">
      <c r="C126" s="376"/>
      <c r="D126" s="376"/>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5"/>
      <c r="AP126" s="195"/>
      <c r="AQ126" s="195"/>
      <c r="AR126" s="195"/>
      <c r="AS126" s="195"/>
    </row>
    <row r="127" spans="2:45" ht="12.75">
      <c r="C127" s="376"/>
      <c r="D127" s="376"/>
      <c r="F127" s="377">
        <f>F125-T7</f>
        <v>16263577.540000008</v>
      </c>
      <c r="G127" s="378" t="s">
        <v>586</v>
      </c>
      <c r="T127" s="195"/>
      <c r="U127" s="195"/>
      <c r="V127" s="195"/>
      <c r="W127" s="195"/>
      <c r="X127" s="195"/>
      <c r="Y127" s="195"/>
      <c r="Z127" s="195"/>
      <c r="AA127" s="195"/>
      <c r="AB127" s="195"/>
      <c r="AC127" s="195"/>
      <c r="AD127" s="195"/>
      <c r="AE127" s="195"/>
      <c r="AF127" s="195"/>
      <c r="AG127" s="195"/>
      <c r="AH127" s="195"/>
      <c r="AI127" s="195"/>
      <c r="AJ127" s="195"/>
      <c r="AK127" s="195"/>
      <c r="AL127" s="195"/>
      <c r="AM127" s="195"/>
      <c r="AN127" s="195"/>
      <c r="AO127" s="195"/>
      <c r="AP127" s="195"/>
      <c r="AQ127" s="195"/>
      <c r="AR127" s="195"/>
      <c r="AS127" s="195"/>
    </row>
    <row r="128" spans="2:45" ht="12.75">
      <c r="C128" s="376"/>
      <c r="D128" s="376"/>
      <c r="T128" s="195"/>
      <c r="U128" s="195"/>
      <c r="V128" s="195"/>
      <c r="W128" s="195"/>
      <c r="X128" s="195"/>
      <c r="Y128" s="195"/>
      <c r="Z128" s="195"/>
      <c r="AA128" s="195"/>
      <c r="AB128" s="195"/>
      <c r="AC128" s="195"/>
      <c r="AD128" s="195"/>
      <c r="AE128" s="195"/>
      <c r="AF128" s="195"/>
      <c r="AG128" s="195"/>
      <c r="AH128" s="195"/>
      <c r="AI128" s="195"/>
      <c r="AJ128" s="195"/>
      <c r="AK128" s="195"/>
      <c r="AL128" s="195"/>
      <c r="AM128" s="195"/>
      <c r="AN128" s="195"/>
      <c r="AO128" s="195"/>
      <c r="AP128" s="195"/>
      <c r="AQ128" s="195"/>
      <c r="AR128" s="195"/>
      <c r="AS128" s="195"/>
    </row>
    <row r="131" spans="6:45" ht="20.25">
      <c r="H131" s="379"/>
      <c r="T131" s="195"/>
      <c r="U131" s="195"/>
      <c r="V131" s="195"/>
      <c r="W131" s="195"/>
      <c r="X131" s="195"/>
      <c r="Y131" s="195"/>
      <c r="Z131" s="195"/>
      <c r="AA131" s="195"/>
      <c r="AB131" s="195"/>
      <c r="AC131" s="195"/>
      <c r="AD131" s="195"/>
      <c r="AE131" s="195"/>
      <c r="AF131" s="195"/>
      <c r="AG131" s="195"/>
      <c r="AH131" s="195"/>
      <c r="AI131" s="195"/>
      <c r="AJ131" s="195"/>
      <c r="AK131" s="195"/>
      <c r="AL131" s="195"/>
      <c r="AM131" s="195"/>
      <c r="AN131" s="195"/>
      <c r="AO131" s="195"/>
      <c r="AP131" s="195"/>
      <c r="AQ131" s="195"/>
      <c r="AR131" s="195"/>
      <c r="AS131" s="195"/>
    </row>
    <row r="132" spans="6:45">
      <c r="F132" s="321"/>
      <c r="T132" s="195"/>
      <c r="U132" s="195"/>
      <c r="V132" s="195"/>
      <c r="W132" s="195"/>
      <c r="X132" s="195"/>
      <c r="Y132" s="195"/>
      <c r="Z132" s="195"/>
      <c r="AA132" s="195"/>
      <c r="AB132" s="195"/>
      <c r="AC132" s="195"/>
      <c r="AD132" s="195"/>
      <c r="AE132" s="195"/>
      <c r="AF132" s="195"/>
      <c r="AG132" s="195"/>
      <c r="AH132" s="195"/>
      <c r="AI132" s="195"/>
      <c r="AJ132" s="195"/>
      <c r="AK132" s="195"/>
      <c r="AL132" s="195"/>
      <c r="AM132" s="195"/>
      <c r="AN132" s="195"/>
      <c r="AO132" s="195"/>
      <c r="AP132" s="195"/>
      <c r="AQ132" s="195"/>
      <c r="AR132" s="195"/>
      <c r="AS132" s="195"/>
    </row>
    <row r="133" spans="6:45" ht="22.5">
      <c r="F133" s="318"/>
      <c r="H133" s="380"/>
      <c r="T133" s="195"/>
      <c r="U133" s="195"/>
      <c r="V133" s="195"/>
      <c r="W133" s="195"/>
      <c r="X133" s="195"/>
      <c r="Y133" s="195"/>
      <c r="Z133" s="195"/>
      <c r="AA133" s="195"/>
      <c r="AB133" s="195"/>
      <c r="AC133" s="195"/>
      <c r="AD133" s="195"/>
      <c r="AE133" s="195"/>
      <c r="AF133" s="195"/>
      <c r="AG133" s="195"/>
      <c r="AH133" s="195"/>
      <c r="AI133" s="195"/>
      <c r="AJ133" s="195"/>
      <c r="AK133" s="195"/>
      <c r="AL133" s="195"/>
      <c r="AM133" s="195"/>
      <c r="AN133" s="195"/>
      <c r="AO133" s="195"/>
      <c r="AP133" s="195"/>
      <c r="AQ133" s="195"/>
      <c r="AR133" s="195"/>
      <c r="AS133" s="195"/>
    </row>
    <row r="136" spans="6:45" ht="22.5">
      <c r="H136" s="380"/>
      <c r="T136" s="195"/>
      <c r="U136" s="195"/>
      <c r="V136" s="195"/>
      <c r="W136" s="195"/>
      <c r="X136" s="195"/>
      <c r="Y136" s="195"/>
      <c r="Z136" s="195"/>
      <c r="AA136" s="195"/>
      <c r="AB136" s="195"/>
      <c r="AC136" s="195"/>
      <c r="AD136" s="195"/>
      <c r="AE136" s="195"/>
      <c r="AF136" s="195"/>
      <c r="AG136" s="195"/>
      <c r="AH136" s="195"/>
      <c r="AI136" s="195"/>
      <c r="AJ136" s="195"/>
      <c r="AK136" s="195"/>
      <c r="AL136" s="195"/>
      <c r="AM136" s="195"/>
      <c r="AN136" s="195"/>
      <c r="AO136" s="195"/>
      <c r="AP136" s="195"/>
      <c r="AQ136" s="195"/>
      <c r="AR136" s="195"/>
      <c r="AS136" s="195"/>
    </row>
    <row r="144" spans="6:45">
      <c r="T144" s="191">
        <v>-3062870.7099999934</v>
      </c>
      <c r="U144" s="195"/>
      <c r="V144" s="195"/>
      <c r="W144" s="195"/>
      <c r="X144" s="195"/>
      <c r="Y144" s="195"/>
      <c r="Z144" s="195"/>
      <c r="AA144" s="195"/>
      <c r="AB144" s="195"/>
      <c r="AC144" s="195"/>
      <c r="AD144" s="195"/>
      <c r="AE144" s="195"/>
      <c r="AF144" s="195"/>
      <c r="AG144" s="195"/>
      <c r="AH144" s="195"/>
      <c r="AI144" s="195"/>
      <c r="AJ144" s="195"/>
      <c r="AK144" s="195"/>
      <c r="AL144" s="195"/>
      <c r="AM144" s="195"/>
      <c r="AN144" s="195"/>
      <c r="AO144" s="195"/>
      <c r="AP144" s="195"/>
      <c r="AQ144" s="195"/>
      <c r="AR144" s="195"/>
      <c r="AS144" s="195"/>
    </row>
  </sheetData>
  <mergeCells count="29">
    <mergeCell ref="AS6:AS7"/>
    <mergeCell ref="T7:Z7"/>
    <mergeCell ref="AB7:AJ7"/>
    <mergeCell ref="AL7:AQ7"/>
    <mergeCell ref="AO3:AQ3"/>
    <mergeCell ref="AG6:AJ6"/>
    <mergeCell ref="AL6:AN6"/>
    <mergeCell ref="AO6:AQ6"/>
    <mergeCell ref="AG3:AJ3"/>
    <mergeCell ref="AL3:AN3"/>
    <mergeCell ref="E5:E7"/>
    <mergeCell ref="H6:R7"/>
    <mergeCell ref="T6:V6"/>
    <mergeCell ref="W6:Z6"/>
    <mergeCell ref="AB6:AF6"/>
    <mergeCell ref="S3:S7"/>
    <mergeCell ref="T3:V3"/>
    <mergeCell ref="W3:Z3"/>
    <mergeCell ref="AB3:AF3"/>
    <mergeCell ref="T2:Z2"/>
    <mergeCell ref="AB2:AJ2"/>
    <mergeCell ref="AL2:AQ2"/>
    <mergeCell ref="B3:B4"/>
    <mergeCell ref="C3:C4"/>
    <mergeCell ref="D3:D4"/>
    <mergeCell ref="E3:E4"/>
    <mergeCell ref="F3:F4"/>
    <mergeCell ref="G3:G4"/>
    <mergeCell ref="H3:R3"/>
  </mergeCells>
  <phoneticPr fontId="4" type="noConversion"/>
  <conditionalFormatting sqref="F5:F7">
    <cfRule type="expression" dxfId="13" priority="7" stopIfTrue="1">
      <formula>ABS($F$5+$E$8)&gt;0.5</formula>
    </cfRule>
  </conditionalFormatting>
  <conditionalFormatting sqref="H6:J6 T6 W6 AB6:AJ6 AL6:AQ6 AS6">
    <cfRule type="cellIs" dxfId="12" priority="5" stopIfTrue="1" operator="notEqual">
      <formula>0</formula>
    </cfRule>
  </conditionalFormatting>
  <conditionalFormatting sqref="H8:AS84 H85:N86 H87:AS95 Z96 H96:Y97 AA96:AS97">
    <cfRule type="cellIs" dxfId="11" priority="6" stopIfTrue="1" operator="notEqual">
      <formula>0</formula>
    </cfRule>
  </conditionalFormatting>
  <conditionalFormatting sqref="O85">
    <cfRule type="cellIs" dxfId="10" priority="2" stopIfTrue="1" operator="notEqual">
      <formula>0</formula>
    </cfRule>
  </conditionalFormatting>
  <conditionalFormatting sqref="P85:AS86">
    <cfRule type="cellIs" dxfId="9" priority="1" stopIfTrue="1" operator="notEqual">
      <formula>0</formula>
    </cfRule>
  </conditionalFormatting>
  <conditionalFormatting sqref="T7 AB7:AJ7 AL7:AQ7 AS7">
    <cfRule type="expression" dxfId="8" priority="4" stopIfTrue="1">
      <formula>ABS(T8)&lt;&gt;0</formula>
    </cfRule>
  </conditionalFormatting>
  <dataValidations count="3">
    <dataValidation allowBlank="1" showInputMessage="1" showErrorMessage="1" prompt="与货币资金变对值的差值绝对值大于0.5时，显示红色警告。" sqref="F5:F7" xr:uid="{60DED54E-CF39-4367-8D6F-8D1D5952CB00}"/>
    <dataValidation allowBlank="1" showInputMessage="1" showErrorMessage="1" prompt="此表绿色区域为零值区域。" sqref="E5:E7" xr:uid="{7526C5C6-A5AC-455C-A0FC-8AA8A0913BFA}"/>
    <dataValidation allowBlank="1" showInputMessage="1" showErrorMessage="1" prompt="如出现漏项会在此处后下面几个浅黄色区域出现差值，如确实为不能归集的数据，请在最后合并到其他项中。" sqref="F111" xr:uid="{28702DFA-28E0-4273-A499-1DE150B4BA48}"/>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3A0EA-B94D-4ED5-96D4-866B4AC5942E}">
  <dimension ref="B1:AT144"/>
  <sheetViews>
    <sheetView workbookViewId="0">
      <pane xSplit="6" ySplit="5" topLeftCell="G6" activePane="bottomRight" state="frozen"/>
      <selection activeCell="E3" sqref="E3"/>
      <selection pane="topRight" activeCell="E3" sqref="E3"/>
      <selection pane="bottomLeft" activeCell="E3" sqref="E3"/>
      <selection pane="bottomRight" activeCell="H11" sqref="H11"/>
    </sheetView>
  </sheetViews>
  <sheetFormatPr defaultRowHeight="12" outlineLevelRow="1" outlineLevelCol="1"/>
  <cols>
    <col min="1" max="1" width="1.625" style="195" customWidth="1"/>
    <col min="2" max="2" width="20.625" style="195" customWidth="1"/>
    <col min="3" max="3" width="14.375" style="195" customWidth="1"/>
    <col min="4" max="4" width="14.125" style="195" customWidth="1"/>
    <col min="5" max="5" width="15.75" style="195" customWidth="1"/>
    <col min="6" max="6" width="20" style="195" customWidth="1"/>
    <col min="7" max="7" width="16.5" style="195" customWidth="1"/>
    <col min="8" max="10" width="11.125" style="195" customWidth="1" outlineLevel="1"/>
    <col min="11" max="11" width="14.875" style="195" customWidth="1" outlineLevel="1"/>
    <col min="12" max="12" width="12" style="195" customWidth="1" outlineLevel="1"/>
    <col min="13" max="13" width="12.25" style="195" customWidth="1" outlineLevel="1"/>
    <col min="14" max="14" width="12.5" style="195" customWidth="1" outlineLevel="1"/>
    <col min="15" max="15" width="10.875" style="195" customWidth="1" outlineLevel="1"/>
    <col min="16" max="16" width="12.375" style="195" customWidth="1" outlineLevel="1"/>
    <col min="17" max="17" width="13.25" style="195" customWidth="1" outlineLevel="1"/>
    <col min="18" max="18" width="12.125" style="195" customWidth="1" outlineLevel="1"/>
    <col min="19" max="19" width="11.875" style="195" customWidth="1"/>
    <col min="20" max="20" width="16.5" style="191" customWidth="1" outlineLevel="1"/>
    <col min="21" max="21" width="15.125" style="191" customWidth="1" outlineLevel="1"/>
    <col min="22" max="22" width="15" style="191" customWidth="1" outlineLevel="1"/>
    <col min="23" max="23" width="16.125" style="191" customWidth="1" outlineLevel="1"/>
    <col min="24" max="25" width="13.875" style="191" customWidth="1" outlineLevel="1"/>
    <col min="26" max="26" width="15" style="191" customWidth="1" outlineLevel="1"/>
    <col min="27" max="27" width="4.75" style="191" customWidth="1"/>
    <col min="28" max="29" width="11.375" style="191" customWidth="1" outlineLevel="1"/>
    <col min="30" max="30" width="13" style="191" customWidth="1" outlineLevel="1"/>
    <col min="31" max="32" width="11.375" style="191" customWidth="1" outlineLevel="1"/>
    <col min="33" max="33" width="12" style="191" customWidth="1" outlineLevel="1"/>
    <col min="34" max="34" width="14.375" style="191" customWidth="1" outlineLevel="1"/>
    <col min="35" max="35" width="13.125" style="191" customWidth="1" outlineLevel="1"/>
    <col min="36" max="36" width="13.875" style="191" customWidth="1" outlineLevel="1"/>
    <col min="37" max="37" width="5" style="191" customWidth="1"/>
    <col min="38" max="38" width="12.625" style="191" customWidth="1" outlineLevel="1"/>
    <col min="39" max="39" width="13.875" style="191" customWidth="1" outlineLevel="1"/>
    <col min="40" max="40" width="9" style="191" outlineLevel="1"/>
    <col min="41" max="41" width="13.75" style="191" customWidth="1" outlineLevel="1"/>
    <col min="42" max="42" width="13.875" style="191" customWidth="1" outlineLevel="1"/>
    <col min="43" max="43" width="13.75" style="191" customWidth="1" outlineLevel="1"/>
    <col min="44" max="44" width="4.75" style="191" customWidth="1"/>
    <col min="45" max="45" width="12.5" style="191" customWidth="1"/>
    <col min="46" max="46" width="17.125" style="195" bestFit="1" customWidth="1"/>
    <col min="47" max="16384" width="9" style="195"/>
  </cols>
  <sheetData>
    <row r="1" spans="2:46" s="188" customFormat="1" ht="27.75" customHeight="1">
      <c r="B1" s="182"/>
      <c r="C1" s="183" t="s">
        <v>411</v>
      </c>
      <c r="D1" s="183"/>
      <c r="E1" s="184">
        <f>T7+AB7+AL7+AS5</f>
        <v>0</v>
      </c>
      <c r="F1" s="182" t="s">
        <v>412</v>
      </c>
      <c r="G1" s="185">
        <f>E1-E8</f>
        <v>-32491450.180000003</v>
      </c>
      <c r="H1" s="182"/>
      <c r="I1" s="182"/>
      <c r="J1" s="182"/>
      <c r="K1" s="182"/>
      <c r="L1" s="182"/>
      <c r="M1" s="182"/>
      <c r="N1" s="186"/>
      <c r="O1" s="182"/>
      <c r="P1" s="182"/>
      <c r="Q1" s="182"/>
      <c r="R1" s="182"/>
      <c r="S1" s="182"/>
      <c r="T1" s="183"/>
      <c r="U1" s="183">
        <v>25342871.260000002</v>
      </c>
      <c r="V1" s="183"/>
      <c r="W1" s="187"/>
      <c r="X1" s="183"/>
      <c r="Y1" s="183">
        <v>12629516.59</v>
      </c>
      <c r="Z1" s="187">
        <f>-Y1-X5</f>
        <v>-12629516.59</v>
      </c>
      <c r="AA1" s="187"/>
      <c r="AB1" s="183">
        <v>-1315369.1203613281</v>
      </c>
      <c r="AC1" s="183"/>
      <c r="AD1" s="183"/>
      <c r="AE1" s="183"/>
      <c r="AF1" s="183"/>
      <c r="AG1" s="183"/>
      <c r="AH1" s="183"/>
      <c r="AI1" s="183"/>
      <c r="AJ1" s="183"/>
      <c r="AK1" s="183"/>
      <c r="AL1" s="183"/>
      <c r="AM1" s="183"/>
      <c r="AN1" s="183"/>
      <c r="AO1" s="183"/>
      <c r="AP1" s="183"/>
      <c r="AQ1" s="183"/>
      <c r="AR1" s="183"/>
      <c r="AS1" s="183"/>
    </row>
    <row r="2" spans="2:46" s="191" customFormat="1" ht="18.75" customHeight="1">
      <c r="B2" s="189" t="s">
        <v>413</v>
      </c>
      <c r="C2" s="190" t="s">
        <v>414</v>
      </c>
      <c r="T2" s="772" t="s">
        <v>415</v>
      </c>
      <c r="U2" s="772"/>
      <c r="V2" s="772"/>
      <c r="W2" s="772"/>
      <c r="X2" s="772"/>
      <c r="Y2" s="772"/>
      <c r="Z2" s="772"/>
      <c r="AB2" s="772" t="s">
        <v>416</v>
      </c>
      <c r="AC2" s="772"/>
      <c r="AD2" s="772"/>
      <c r="AE2" s="772"/>
      <c r="AF2" s="772"/>
      <c r="AG2" s="772"/>
      <c r="AH2" s="772"/>
      <c r="AI2" s="772"/>
      <c r="AJ2" s="772"/>
      <c r="AL2" s="772" t="s">
        <v>417</v>
      </c>
      <c r="AM2" s="772"/>
      <c r="AN2" s="772"/>
      <c r="AO2" s="772"/>
      <c r="AP2" s="772"/>
      <c r="AQ2" s="772"/>
    </row>
    <row r="3" spans="2:46" ht="18.75" customHeight="1">
      <c r="B3" s="773" t="s">
        <v>418</v>
      </c>
      <c r="C3" s="773" t="s">
        <v>2</v>
      </c>
      <c r="D3" s="773" t="s">
        <v>1</v>
      </c>
      <c r="E3" s="773" t="s">
        <v>419</v>
      </c>
      <c r="F3" s="776" t="s">
        <v>420</v>
      </c>
      <c r="G3" s="778" t="s">
        <v>421</v>
      </c>
      <c r="H3" s="780" t="s">
        <v>422</v>
      </c>
      <c r="I3" s="781"/>
      <c r="J3" s="781"/>
      <c r="K3" s="781"/>
      <c r="L3" s="781"/>
      <c r="M3" s="781"/>
      <c r="N3" s="781"/>
      <c r="O3" s="781"/>
      <c r="P3" s="781"/>
      <c r="Q3" s="781"/>
      <c r="R3" s="781"/>
      <c r="S3" s="793" t="s">
        <v>422</v>
      </c>
      <c r="T3" s="795" t="s">
        <v>423</v>
      </c>
      <c r="U3" s="796"/>
      <c r="V3" s="796"/>
      <c r="W3" s="797" t="s">
        <v>424</v>
      </c>
      <c r="X3" s="796"/>
      <c r="Y3" s="796"/>
      <c r="Z3" s="796"/>
      <c r="AA3" s="192" t="s">
        <v>425</v>
      </c>
      <c r="AB3" s="797" t="s">
        <v>426</v>
      </c>
      <c r="AC3" s="796"/>
      <c r="AD3" s="796"/>
      <c r="AE3" s="796"/>
      <c r="AF3" s="796"/>
      <c r="AG3" s="797" t="s">
        <v>427</v>
      </c>
      <c r="AH3" s="796"/>
      <c r="AI3" s="796"/>
      <c r="AJ3" s="796"/>
      <c r="AK3" s="193" t="s">
        <v>428</v>
      </c>
      <c r="AL3" s="797" t="s">
        <v>429</v>
      </c>
      <c r="AM3" s="796"/>
      <c r="AN3" s="796"/>
      <c r="AO3" s="797" t="s">
        <v>430</v>
      </c>
      <c r="AP3" s="796"/>
      <c r="AQ3" s="796"/>
      <c r="AR3" s="193" t="s">
        <v>431</v>
      </c>
      <c r="AS3" s="194"/>
    </row>
    <row r="4" spans="2:46" s="202" customFormat="1" ht="53.25" customHeight="1">
      <c r="B4" s="774"/>
      <c r="C4" s="775"/>
      <c r="D4" s="774"/>
      <c r="E4" s="774"/>
      <c r="F4" s="777"/>
      <c r="G4" s="779"/>
      <c r="H4" s="196" t="s">
        <v>432</v>
      </c>
      <c r="I4" s="196" t="s">
        <v>433</v>
      </c>
      <c r="J4" s="196" t="s">
        <v>434</v>
      </c>
      <c r="K4" s="196" t="s">
        <v>435</v>
      </c>
      <c r="L4" s="196" t="s">
        <v>436</v>
      </c>
      <c r="M4" s="196" t="s">
        <v>437</v>
      </c>
      <c r="N4" s="196" t="s">
        <v>438</v>
      </c>
      <c r="O4" s="196" t="s">
        <v>439</v>
      </c>
      <c r="P4" s="196" t="s">
        <v>440</v>
      </c>
      <c r="Q4" s="196" t="s">
        <v>441</v>
      </c>
      <c r="R4" s="197" t="s">
        <v>442</v>
      </c>
      <c r="S4" s="793"/>
      <c r="T4" s="198" t="s">
        <v>443</v>
      </c>
      <c r="U4" s="196" t="s">
        <v>444</v>
      </c>
      <c r="V4" s="196" t="s">
        <v>445</v>
      </c>
      <c r="W4" s="196" t="s">
        <v>446</v>
      </c>
      <c r="X4" s="196" t="s">
        <v>447</v>
      </c>
      <c r="Y4" s="196" t="s">
        <v>448</v>
      </c>
      <c r="Z4" s="196" t="s">
        <v>449</v>
      </c>
      <c r="AA4" s="199"/>
      <c r="AB4" s="196" t="s">
        <v>450</v>
      </c>
      <c r="AC4" s="196" t="s">
        <v>451</v>
      </c>
      <c r="AD4" s="196" t="s">
        <v>452</v>
      </c>
      <c r="AE4" s="196" t="s">
        <v>453</v>
      </c>
      <c r="AF4" s="196" t="s">
        <v>454</v>
      </c>
      <c r="AG4" s="196" t="s">
        <v>455</v>
      </c>
      <c r="AH4" s="196" t="s">
        <v>456</v>
      </c>
      <c r="AI4" s="196" t="s">
        <v>457</v>
      </c>
      <c r="AJ4" s="196" t="s">
        <v>458</v>
      </c>
      <c r="AK4" s="200"/>
      <c r="AL4" s="196" t="s">
        <v>459</v>
      </c>
      <c r="AM4" s="196" t="s">
        <v>460</v>
      </c>
      <c r="AN4" s="196" t="s">
        <v>461</v>
      </c>
      <c r="AO4" s="196" t="s">
        <v>462</v>
      </c>
      <c r="AP4" s="196" t="s">
        <v>463</v>
      </c>
      <c r="AQ4" s="196" t="s">
        <v>464</v>
      </c>
      <c r="AR4" s="200"/>
      <c r="AS4" s="201" t="s">
        <v>465</v>
      </c>
    </row>
    <row r="5" spans="2:46" ht="18" customHeight="1">
      <c r="B5" s="203" t="s">
        <v>466</v>
      </c>
      <c r="C5" s="204"/>
      <c r="D5" s="204"/>
      <c r="E5" s="782">
        <f>SUM(E9:E97)</f>
        <v>32491450.18</v>
      </c>
      <c r="F5" s="205">
        <f>SUM(F8:F98)</f>
        <v>32491450.18</v>
      </c>
      <c r="G5" s="205">
        <f>SUM(G8:G98)</f>
        <v>0</v>
      </c>
      <c r="H5" s="206">
        <f t="shared" ref="H5:R5" si="0">SUM(H8:H97)</f>
        <v>0</v>
      </c>
      <c r="I5" s="206">
        <f t="shared" si="0"/>
        <v>0</v>
      </c>
      <c r="J5" s="206">
        <f t="shared" si="0"/>
        <v>0</v>
      </c>
      <c r="K5" s="206">
        <f t="shared" si="0"/>
        <v>0</v>
      </c>
      <c r="L5" s="206">
        <f t="shared" si="0"/>
        <v>0</v>
      </c>
      <c r="M5" s="206">
        <f t="shared" si="0"/>
        <v>0</v>
      </c>
      <c r="N5" s="206">
        <f t="shared" si="0"/>
        <v>0</v>
      </c>
      <c r="O5" s="206">
        <f t="shared" si="0"/>
        <v>0</v>
      </c>
      <c r="P5" s="206">
        <f t="shared" si="0"/>
        <v>0</v>
      </c>
      <c r="Q5" s="206">
        <f t="shared" si="0"/>
        <v>0</v>
      </c>
      <c r="R5" s="206">
        <f t="shared" si="0"/>
        <v>0</v>
      </c>
      <c r="S5" s="793"/>
      <c r="T5" s="207">
        <f t="shared" ref="T5:Z5" si="1">SUM(T8:T97)</f>
        <v>0</v>
      </c>
      <c r="U5" s="208">
        <f t="shared" si="1"/>
        <v>0</v>
      </c>
      <c r="V5" s="208">
        <f t="shared" si="1"/>
        <v>0</v>
      </c>
      <c r="W5" s="208">
        <f t="shared" si="1"/>
        <v>0</v>
      </c>
      <c r="X5" s="208">
        <f t="shared" si="1"/>
        <v>0</v>
      </c>
      <c r="Y5" s="208">
        <f t="shared" si="1"/>
        <v>0</v>
      </c>
      <c r="Z5" s="208">
        <f t="shared" si="1"/>
        <v>0</v>
      </c>
      <c r="AA5" s="199"/>
      <c r="AB5" s="209">
        <f t="shared" ref="AB5:AJ5" si="2">SUM(AB8:AB97)</f>
        <v>0</v>
      </c>
      <c r="AC5" s="209">
        <f t="shared" si="2"/>
        <v>0</v>
      </c>
      <c r="AD5" s="209">
        <f t="shared" si="2"/>
        <v>0</v>
      </c>
      <c r="AE5" s="209">
        <f t="shared" si="2"/>
        <v>0</v>
      </c>
      <c r="AF5" s="209">
        <f t="shared" si="2"/>
        <v>0</v>
      </c>
      <c r="AG5" s="209">
        <f t="shared" si="2"/>
        <v>0</v>
      </c>
      <c r="AH5" s="209">
        <f t="shared" si="2"/>
        <v>0</v>
      </c>
      <c r="AI5" s="209">
        <f t="shared" si="2"/>
        <v>0</v>
      </c>
      <c r="AJ5" s="209">
        <f t="shared" si="2"/>
        <v>0</v>
      </c>
      <c r="AK5" s="200"/>
      <c r="AL5" s="209">
        <f t="shared" ref="AL5:AQ5" si="3">SUM(AL8:AL97)</f>
        <v>0</v>
      </c>
      <c r="AM5" s="209">
        <f t="shared" si="3"/>
        <v>0</v>
      </c>
      <c r="AN5" s="209">
        <f t="shared" si="3"/>
        <v>0</v>
      </c>
      <c r="AO5" s="209">
        <f t="shared" si="3"/>
        <v>0</v>
      </c>
      <c r="AP5" s="209">
        <f t="shared" si="3"/>
        <v>0</v>
      </c>
      <c r="AQ5" s="209">
        <f t="shared" si="3"/>
        <v>0</v>
      </c>
      <c r="AR5" s="200"/>
      <c r="AS5" s="209">
        <f>SUM(AS8:AS97)</f>
        <v>0</v>
      </c>
    </row>
    <row r="6" spans="2:46" s="191" customFormat="1" ht="18" customHeight="1">
      <c r="B6" s="210" t="s">
        <v>467</v>
      </c>
      <c r="C6" s="211" t="s">
        <v>468</v>
      </c>
      <c r="D6" s="211" t="s">
        <v>468</v>
      </c>
      <c r="E6" s="783"/>
      <c r="F6" s="212"/>
      <c r="G6" s="212"/>
      <c r="H6" s="785">
        <f>SUM(H5:R5)</f>
        <v>0</v>
      </c>
      <c r="I6" s="786"/>
      <c r="J6" s="786"/>
      <c r="K6" s="786"/>
      <c r="L6" s="786"/>
      <c r="M6" s="786"/>
      <c r="N6" s="786"/>
      <c r="O6" s="786"/>
      <c r="P6" s="786"/>
      <c r="Q6" s="786"/>
      <c r="R6" s="786"/>
      <c r="S6" s="794"/>
      <c r="T6" s="789">
        <f>SUM(T5:V5)</f>
        <v>0</v>
      </c>
      <c r="U6" s="789"/>
      <c r="V6" s="789"/>
      <c r="W6" s="789">
        <f>SUM(W5:Z5)</f>
        <v>0</v>
      </c>
      <c r="X6" s="789"/>
      <c r="Y6" s="789"/>
      <c r="Z6" s="789"/>
      <c r="AA6" s="199"/>
      <c r="AB6" s="790">
        <f>SUM(AB5:AF5)</f>
        <v>0</v>
      </c>
      <c r="AC6" s="791"/>
      <c r="AD6" s="791"/>
      <c r="AE6" s="791"/>
      <c r="AF6" s="792"/>
      <c r="AG6" s="790">
        <f>SUM(AG5:AJ5)</f>
        <v>0</v>
      </c>
      <c r="AH6" s="791"/>
      <c r="AI6" s="791"/>
      <c r="AJ6" s="792"/>
      <c r="AK6" s="200"/>
      <c r="AL6" s="790">
        <f>SUM(AL5:AN5)</f>
        <v>0</v>
      </c>
      <c r="AM6" s="791"/>
      <c r="AN6" s="792"/>
      <c r="AO6" s="790">
        <f>SUM(AO5:AQ5)</f>
        <v>0</v>
      </c>
      <c r="AP6" s="791"/>
      <c r="AQ6" s="792"/>
      <c r="AR6" s="200"/>
      <c r="AS6" s="798">
        <f>AS5</f>
        <v>0</v>
      </c>
    </row>
    <row r="7" spans="2:46" s="191" customFormat="1" ht="18" customHeight="1" thickBot="1">
      <c r="B7" s="213" t="s">
        <v>469</v>
      </c>
      <c r="C7" s="214">
        <f>C43-C79</f>
        <v>0</v>
      </c>
      <c r="D7" s="215">
        <f>D43-D79</f>
        <v>0</v>
      </c>
      <c r="E7" s="784"/>
      <c r="F7" s="216"/>
      <c r="G7" s="216"/>
      <c r="H7" s="787"/>
      <c r="I7" s="788"/>
      <c r="J7" s="788"/>
      <c r="K7" s="788"/>
      <c r="L7" s="788"/>
      <c r="M7" s="788"/>
      <c r="N7" s="788"/>
      <c r="O7" s="788"/>
      <c r="P7" s="788"/>
      <c r="Q7" s="788"/>
      <c r="R7" s="788"/>
      <c r="S7" s="794"/>
      <c r="T7" s="798">
        <f>T6+W6</f>
        <v>0</v>
      </c>
      <c r="U7" s="798"/>
      <c r="V7" s="798"/>
      <c r="W7" s="798"/>
      <c r="X7" s="798"/>
      <c r="Y7" s="798"/>
      <c r="Z7" s="798"/>
      <c r="AA7" s="217"/>
      <c r="AB7" s="790">
        <f>AB6+AG6</f>
        <v>0</v>
      </c>
      <c r="AC7" s="791"/>
      <c r="AD7" s="791"/>
      <c r="AE7" s="791"/>
      <c r="AF7" s="791"/>
      <c r="AG7" s="791"/>
      <c r="AH7" s="791"/>
      <c r="AI7" s="791"/>
      <c r="AJ7" s="792"/>
      <c r="AK7" s="218"/>
      <c r="AL7" s="790">
        <f>AL6+AO6</f>
        <v>0</v>
      </c>
      <c r="AM7" s="791"/>
      <c r="AN7" s="791"/>
      <c r="AO7" s="791"/>
      <c r="AP7" s="791"/>
      <c r="AQ7" s="792"/>
      <c r="AR7" s="218"/>
      <c r="AS7" s="799"/>
    </row>
    <row r="8" spans="2:46" ht="18" customHeight="1" outlineLevel="1" thickTop="1">
      <c r="B8" s="219" t="s">
        <v>470</v>
      </c>
      <c r="C8" s="220"/>
      <c r="D8" s="220">
        <f>资产负债表!D6-D9</f>
        <v>32491450.180000003</v>
      </c>
      <c r="E8" s="221">
        <f>D8-C8</f>
        <v>32491450.180000003</v>
      </c>
      <c r="F8" s="221"/>
      <c r="G8" s="221">
        <f>SUM(H8:AS8)</f>
        <v>0</v>
      </c>
      <c r="H8" s="222"/>
      <c r="I8" s="222"/>
      <c r="J8" s="222"/>
      <c r="K8" s="222"/>
      <c r="L8" s="222"/>
      <c r="M8" s="222"/>
      <c r="N8" s="222"/>
      <c r="O8" s="222"/>
      <c r="P8" s="222"/>
      <c r="Q8" s="222"/>
      <c r="R8" s="223"/>
      <c r="S8" s="223"/>
      <c r="T8" s="224"/>
      <c r="U8" s="225"/>
      <c r="V8" s="225"/>
      <c r="W8" s="225"/>
      <c r="X8" s="225"/>
      <c r="Y8" s="225"/>
      <c r="Z8" s="226"/>
      <c r="AA8" s="227"/>
      <c r="AB8" s="219"/>
      <c r="AC8" s="219"/>
      <c r="AD8" s="219"/>
      <c r="AE8" s="219"/>
      <c r="AF8" s="219"/>
      <c r="AG8" s="219"/>
      <c r="AH8" s="219"/>
      <c r="AI8" s="219"/>
      <c r="AJ8" s="219"/>
      <c r="AK8" s="219"/>
      <c r="AL8" s="219"/>
      <c r="AM8" s="219"/>
      <c r="AN8" s="219"/>
      <c r="AO8" s="219"/>
      <c r="AP8" s="219"/>
      <c r="AQ8" s="219"/>
      <c r="AR8" s="219"/>
      <c r="AS8" s="219"/>
    </row>
    <row r="9" spans="2:46" ht="18" customHeight="1" outlineLevel="1">
      <c r="B9" s="228" t="s">
        <v>471</v>
      </c>
      <c r="C9" s="229"/>
      <c r="D9" s="229"/>
      <c r="E9" s="230">
        <f>C9-D9</f>
        <v>0</v>
      </c>
      <c r="F9" s="231">
        <f>E9-G9</f>
        <v>0</v>
      </c>
      <c r="G9" s="230">
        <f>SUM(H9:AS9)</f>
        <v>0</v>
      </c>
      <c r="H9" s="232"/>
      <c r="I9" s="232"/>
      <c r="J9" s="232"/>
      <c r="K9" s="232"/>
      <c r="L9" s="232"/>
      <c r="M9" s="232"/>
      <c r="N9" s="232"/>
      <c r="O9" s="232"/>
      <c r="P9" s="232"/>
      <c r="Q9" s="232"/>
      <c r="R9" s="233"/>
      <c r="S9" s="234"/>
      <c r="T9" s="235"/>
      <c r="U9" s="236"/>
      <c r="V9" s="236"/>
      <c r="W9" s="236"/>
      <c r="X9" s="236"/>
      <c r="Y9" s="236"/>
      <c r="Z9" s="237"/>
      <c r="AA9" s="238"/>
      <c r="AB9" s="236"/>
      <c r="AC9" s="236"/>
      <c r="AD9" s="236"/>
      <c r="AE9" s="236"/>
      <c r="AF9" s="236"/>
      <c r="AG9" s="236"/>
      <c r="AH9" s="236"/>
      <c r="AI9" s="236"/>
      <c r="AJ9" s="236"/>
      <c r="AK9" s="236"/>
      <c r="AL9" s="236"/>
      <c r="AM9" s="236"/>
      <c r="AN9" s="236"/>
      <c r="AO9" s="236"/>
      <c r="AP9" s="236"/>
      <c r="AQ9" s="236"/>
      <c r="AR9" s="236"/>
      <c r="AS9" s="236"/>
    </row>
    <row r="10" spans="2:46" ht="18" customHeight="1" outlineLevel="1">
      <c r="B10" s="213" t="s">
        <v>472</v>
      </c>
      <c r="C10" s="239"/>
      <c r="D10" s="239">
        <f>资产负债表!D9</f>
        <v>0</v>
      </c>
      <c r="E10" s="230">
        <f t="shared" ref="E10:E42" si="4">C10-D10</f>
        <v>0</v>
      </c>
      <c r="F10" s="231">
        <f>E10-G10</f>
        <v>0</v>
      </c>
      <c r="G10" s="230">
        <f t="shared" ref="G10:G42" si="5">SUM(H10:AS10)</f>
        <v>0</v>
      </c>
      <c r="H10" s="232"/>
      <c r="I10" s="232"/>
      <c r="J10" s="232"/>
      <c r="K10" s="232"/>
      <c r="L10" s="232"/>
      <c r="M10" s="232"/>
      <c r="N10" s="232"/>
      <c r="O10" s="232"/>
      <c r="P10" s="232"/>
      <c r="Q10" s="232"/>
      <c r="R10" s="233"/>
      <c r="S10" s="234"/>
      <c r="T10" s="235"/>
      <c r="U10" s="236"/>
      <c r="V10" s="236"/>
      <c r="W10" s="236"/>
      <c r="X10" s="236"/>
      <c r="Y10" s="236"/>
      <c r="Z10" s="237"/>
      <c r="AA10" s="238"/>
      <c r="AB10" s="236"/>
      <c r="AC10" s="236"/>
      <c r="AD10" s="236"/>
      <c r="AE10" s="236"/>
      <c r="AF10" s="236"/>
      <c r="AG10" s="236"/>
      <c r="AH10" s="236"/>
      <c r="AI10" s="236"/>
      <c r="AJ10" s="236"/>
      <c r="AK10" s="236"/>
      <c r="AL10" s="236"/>
      <c r="AM10" s="236"/>
      <c r="AN10" s="236"/>
      <c r="AO10" s="236"/>
      <c r="AP10" s="236"/>
      <c r="AQ10" s="236"/>
      <c r="AR10" s="236"/>
      <c r="AS10" s="236"/>
    </row>
    <row r="11" spans="2:46" ht="18" customHeight="1" outlineLevel="1">
      <c r="B11" s="213" t="s">
        <v>473</v>
      </c>
      <c r="C11" s="239"/>
      <c r="D11" s="239">
        <f>资产负债表!D11</f>
        <v>0</v>
      </c>
      <c r="E11" s="230">
        <f t="shared" si="4"/>
        <v>0</v>
      </c>
      <c r="F11" s="231">
        <f t="shared" ref="F11:F84" si="6">E11-G11</f>
        <v>0</v>
      </c>
      <c r="G11" s="230">
        <f t="shared" si="5"/>
        <v>0</v>
      </c>
      <c r="H11" s="232"/>
      <c r="I11" s="232"/>
      <c r="J11" s="232"/>
      <c r="K11" s="232"/>
      <c r="L11" s="232"/>
      <c r="M11" s="232"/>
      <c r="N11" s="232"/>
      <c r="O11" s="232"/>
      <c r="P11" s="232"/>
      <c r="Q11" s="232"/>
      <c r="R11" s="233"/>
      <c r="S11" s="234"/>
      <c r="T11" s="235"/>
      <c r="U11" s="236"/>
      <c r="V11" s="236"/>
      <c r="W11" s="236"/>
      <c r="X11" s="236"/>
      <c r="Y11" s="236"/>
      <c r="Z11" s="237"/>
      <c r="AA11" s="238"/>
      <c r="AB11" s="236"/>
      <c r="AC11" s="236"/>
      <c r="AD11" s="236"/>
      <c r="AE11" s="236"/>
      <c r="AF11" s="236"/>
      <c r="AG11" s="236"/>
      <c r="AH11" s="236"/>
      <c r="AI11" s="236"/>
      <c r="AJ11" s="236"/>
      <c r="AK11" s="236"/>
      <c r="AL11" s="236"/>
      <c r="AM11" s="236"/>
      <c r="AN11" s="236"/>
      <c r="AO11" s="236"/>
      <c r="AP11" s="236"/>
      <c r="AQ11" s="236"/>
      <c r="AR11" s="236"/>
      <c r="AS11" s="236"/>
    </row>
    <row r="12" spans="2:46" ht="18" customHeight="1" outlineLevel="1">
      <c r="B12" s="213" t="s">
        <v>474</v>
      </c>
      <c r="C12" s="239"/>
      <c r="D12" s="239">
        <f>资产负债表!D12</f>
        <v>0</v>
      </c>
      <c r="E12" s="230">
        <f t="shared" si="4"/>
        <v>0</v>
      </c>
      <c r="F12" s="231">
        <f>E12-G12</f>
        <v>0</v>
      </c>
      <c r="G12" s="230">
        <f t="shared" si="5"/>
        <v>0</v>
      </c>
      <c r="H12" s="232"/>
      <c r="I12" s="232"/>
      <c r="J12" s="232"/>
      <c r="K12" s="232"/>
      <c r="L12" s="232"/>
      <c r="M12" s="232"/>
      <c r="N12" s="232"/>
      <c r="O12" s="232"/>
      <c r="P12" s="232"/>
      <c r="Q12" s="232"/>
      <c r="R12" s="233"/>
      <c r="S12" s="234"/>
      <c r="T12" s="235"/>
      <c r="U12" s="236"/>
      <c r="V12" s="236"/>
      <c r="W12" s="236"/>
      <c r="X12" s="236"/>
      <c r="Y12" s="236"/>
      <c r="Z12" s="237"/>
      <c r="AA12" s="238"/>
      <c r="AB12" s="236"/>
      <c r="AC12" s="236"/>
      <c r="AD12" s="236"/>
      <c r="AE12" s="236"/>
      <c r="AF12" s="236"/>
      <c r="AG12" s="236"/>
      <c r="AH12" s="236"/>
      <c r="AI12" s="236"/>
      <c r="AJ12" s="236"/>
      <c r="AK12" s="236"/>
      <c r="AL12" s="236"/>
      <c r="AM12" s="236"/>
      <c r="AN12" s="236"/>
      <c r="AO12" s="236"/>
      <c r="AP12" s="236"/>
      <c r="AQ12" s="236"/>
      <c r="AR12" s="236"/>
      <c r="AS12" s="236"/>
      <c r="AT12" s="195">
        <v>33344068.153999999</v>
      </c>
    </row>
    <row r="13" spans="2:46" ht="18" customHeight="1" outlineLevel="1">
      <c r="B13" s="213" t="s">
        <v>475</v>
      </c>
      <c r="C13" s="239"/>
      <c r="D13" s="239">
        <f>资产负债表!D13</f>
        <v>0</v>
      </c>
      <c r="E13" s="230">
        <f t="shared" si="4"/>
        <v>0</v>
      </c>
      <c r="F13" s="231">
        <f>E13-G13</f>
        <v>0</v>
      </c>
      <c r="G13" s="230">
        <f t="shared" si="5"/>
        <v>0</v>
      </c>
      <c r="H13" s="232"/>
      <c r="I13" s="232"/>
      <c r="J13" s="232"/>
      <c r="K13" s="232"/>
      <c r="L13" s="232"/>
      <c r="M13" s="232"/>
      <c r="N13" s="232"/>
      <c r="O13" s="232"/>
      <c r="P13" s="232"/>
      <c r="Q13" s="232"/>
      <c r="R13" s="233"/>
      <c r="S13" s="234"/>
      <c r="T13" s="235"/>
      <c r="U13" s="236"/>
      <c r="V13" s="236"/>
      <c r="W13" s="236"/>
      <c r="X13" s="236"/>
      <c r="Y13" s="236"/>
      <c r="Z13" s="237"/>
      <c r="AA13" s="238"/>
      <c r="AB13" s="236"/>
      <c r="AC13" s="236"/>
      <c r="AD13" s="236"/>
      <c r="AE13" s="236"/>
      <c r="AF13" s="236"/>
      <c r="AG13" s="236"/>
      <c r="AH13" s="236"/>
      <c r="AI13" s="236"/>
      <c r="AJ13" s="236"/>
      <c r="AK13" s="236"/>
      <c r="AL13" s="236"/>
      <c r="AM13" s="236"/>
      <c r="AN13" s="236"/>
      <c r="AO13" s="236"/>
      <c r="AP13" s="236"/>
      <c r="AQ13" s="236"/>
      <c r="AR13" s="236"/>
      <c r="AS13" s="236"/>
    </row>
    <row r="14" spans="2:46" ht="18" customHeight="1" outlineLevel="1">
      <c r="B14" s="213" t="s">
        <v>476</v>
      </c>
      <c r="C14" s="239"/>
      <c r="D14" s="239">
        <f>资产负债表!D14</f>
        <v>298832.8</v>
      </c>
      <c r="E14" s="230">
        <f t="shared" si="4"/>
        <v>-298832.8</v>
      </c>
      <c r="F14" s="231">
        <f t="shared" si="6"/>
        <v>-298832.8</v>
      </c>
      <c r="G14" s="230">
        <f t="shared" si="5"/>
        <v>0</v>
      </c>
      <c r="H14" s="232"/>
      <c r="I14" s="232"/>
      <c r="J14" s="232"/>
      <c r="K14" s="232"/>
      <c r="L14" s="232"/>
      <c r="M14" s="232"/>
      <c r="N14" s="232"/>
      <c r="O14" s="232"/>
      <c r="P14" s="232"/>
      <c r="Q14" s="232"/>
      <c r="R14" s="233"/>
      <c r="S14" s="234"/>
      <c r="T14" s="235"/>
      <c r="U14" s="236"/>
      <c r="V14" s="236"/>
      <c r="W14" s="236"/>
      <c r="X14" s="236"/>
      <c r="Y14" s="236"/>
      <c r="Z14" s="237"/>
      <c r="AA14" s="238"/>
      <c r="AB14" s="236"/>
      <c r="AC14" s="236"/>
      <c r="AD14" s="236"/>
      <c r="AE14" s="236"/>
      <c r="AF14" s="236"/>
      <c r="AG14" s="236"/>
      <c r="AH14" s="236"/>
      <c r="AI14" s="236"/>
      <c r="AJ14" s="236"/>
      <c r="AK14" s="236"/>
      <c r="AL14" s="236"/>
      <c r="AM14" s="236"/>
      <c r="AN14" s="236"/>
      <c r="AO14" s="236"/>
      <c r="AP14" s="236"/>
      <c r="AQ14" s="236"/>
      <c r="AR14" s="236"/>
      <c r="AS14" s="236"/>
      <c r="AT14" s="240">
        <v>33344068.153999999</v>
      </c>
    </row>
    <row r="15" spans="2:46" ht="18" customHeight="1" outlineLevel="1">
      <c r="B15" s="213" t="s">
        <v>477</v>
      </c>
      <c r="C15" s="239"/>
      <c r="D15" s="239">
        <f>资产负债表!D18-D17-D16</f>
        <v>416750.74</v>
      </c>
      <c r="E15" s="230">
        <f t="shared" si="4"/>
        <v>-416750.74</v>
      </c>
      <c r="F15" s="231">
        <f>E15-G15</f>
        <v>-416750.74</v>
      </c>
      <c r="G15" s="230">
        <f t="shared" si="5"/>
        <v>0</v>
      </c>
      <c r="H15" s="232"/>
      <c r="I15" s="232"/>
      <c r="J15" s="232"/>
      <c r="K15" s="232"/>
      <c r="L15" s="232"/>
      <c r="M15" s="232"/>
      <c r="N15" s="232"/>
      <c r="O15" s="232"/>
      <c r="P15" s="232"/>
      <c r="Q15" s="232"/>
      <c r="R15" s="233"/>
      <c r="S15" s="234"/>
      <c r="T15" s="235"/>
      <c r="U15" s="236"/>
      <c r="V15" s="236"/>
      <c r="W15" s="236"/>
      <c r="X15" s="236"/>
      <c r="Y15" s="236"/>
      <c r="Z15" s="237"/>
      <c r="AA15" s="238"/>
      <c r="AB15" s="236"/>
      <c r="AC15" s="236"/>
      <c r="AD15" s="236"/>
      <c r="AE15" s="236"/>
      <c r="AF15" s="236"/>
      <c r="AG15" s="236"/>
      <c r="AH15" s="236"/>
      <c r="AI15" s="236"/>
      <c r="AJ15" s="236"/>
      <c r="AK15" s="236"/>
      <c r="AL15" s="236"/>
      <c r="AM15" s="236"/>
      <c r="AN15" s="236"/>
      <c r="AO15" s="236"/>
      <c r="AP15" s="236"/>
      <c r="AQ15" s="236"/>
      <c r="AR15" s="236"/>
      <c r="AS15" s="236"/>
    </row>
    <row r="16" spans="2:46" ht="18" customHeight="1" outlineLevel="1">
      <c r="B16" s="213" t="s">
        <v>478</v>
      </c>
      <c r="C16" s="239"/>
      <c r="D16" s="239"/>
      <c r="E16" s="230">
        <f t="shared" si="4"/>
        <v>0</v>
      </c>
      <c r="F16" s="231">
        <f t="shared" si="6"/>
        <v>0</v>
      </c>
      <c r="G16" s="230">
        <f t="shared" si="5"/>
        <v>0</v>
      </c>
      <c r="H16" s="232"/>
      <c r="I16" s="232"/>
      <c r="J16" s="232"/>
      <c r="K16" s="232"/>
      <c r="L16" s="232"/>
      <c r="M16" s="232"/>
      <c r="N16" s="232"/>
      <c r="O16" s="232"/>
      <c r="P16" s="232"/>
      <c r="Q16" s="232"/>
      <c r="R16" s="233"/>
      <c r="S16" s="234"/>
      <c r="T16" s="235"/>
      <c r="U16" s="236"/>
      <c r="V16" s="236"/>
      <c r="W16" s="236"/>
      <c r="X16" s="236"/>
      <c r="Y16" s="236"/>
      <c r="Z16" s="237"/>
      <c r="AA16" s="238"/>
      <c r="AB16" s="236"/>
      <c r="AC16" s="236"/>
      <c r="AD16" s="236"/>
      <c r="AE16" s="236"/>
      <c r="AF16" s="236"/>
      <c r="AG16" s="236"/>
      <c r="AH16" s="236"/>
      <c r="AI16" s="236"/>
      <c r="AJ16" s="236"/>
      <c r="AK16" s="236"/>
      <c r="AL16" s="236"/>
      <c r="AM16" s="236"/>
      <c r="AN16" s="236"/>
      <c r="AO16" s="236"/>
      <c r="AP16" s="236"/>
      <c r="AQ16" s="236"/>
      <c r="AR16" s="236"/>
      <c r="AS16" s="236"/>
    </row>
    <row r="17" spans="2:45" ht="18" customHeight="1" outlineLevel="1">
      <c r="B17" s="213" t="s">
        <v>479</v>
      </c>
      <c r="C17" s="239"/>
      <c r="D17" s="239"/>
      <c r="E17" s="230">
        <f t="shared" si="4"/>
        <v>0</v>
      </c>
      <c r="F17" s="231">
        <f t="shared" si="6"/>
        <v>0</v>
      </c>
      <c r="G17" s="230">
        <f t="shared" si="5"/>
        <v>0</v>
      </c>
      <c r="H17" s="232"/>
      <c r="I17" s="232"/>
      <c r="J17" s="232"/>
      <c r="K17" s="232"/>
      <c r="L17" s="232"/>
      <c r="M17" s="232"/>
      <c r="N17" s="232"/>
      <c r="O17" s="232"/>
      <c r="P17" s="232"/>
      <c r="Q17" s="232"/>
      <c r="R17" s="233"/>
      <c r="S17" s="234"/>
      <c r="T17" s="235"/>
      <c r="U17" s="236"/>
      <c r="V17" s="236"/>
      <c r="W17" s="236"/>
      <c r="X17" s="236"/>
      <c r="Y17" s="236"/>
      <c r="Z17" s="237"/>
      <c r="AA17" s="238"/>
      <c r="AB17" s="236"/>
      <c r="AC17" s="236"/>
      <c r="AD17" s="236"/>
      <c r="AE17" s="236"/>
      <c r="AF17" s="236"/>
      <c r="AG17" s="236"/>
      <c r="AH17" s="236"/>
      <c r="AI17" s="236"/>
      <c r="AJ17" s="236"/>
      <c r="AK17" s="236"/>
      <c r="AL17" s="236"/>
      <c r="AM17" s="236"/>
      <c r="AN17" s="236"/>
      <c r="AO17" s="236"/>
      <c r="AP17" s="236"/>
      <c r="AQ17" s="236"/>
      <c r="AR17" s="236"/>
      <c r="AS17" s="236"/>
    </row>
    <row r="18" spans="2:45" ht="18" customHeight="1" outlineLevel="1">
      <c r="B18" s="213" t="s">
        <v>480</v>
      </c>
      <c r="C18" s="239"/>
      <c r="D18" s="239">
        <f>资产负债表!D20</f>
        <v>1385660.29</v>
      </c>
      <c r="E18" s="230">
        <f t="shared" si="4"/>
        <v>-1385660.29</v>
      </c>
      <c r="F18" s="231">
        <f t="shared" si="6"/>
        <v>-1385660.29</v>
      </c>
      <c r="G18" s="230">
        <f t="shared" si="5"/>
        <v>0</v>
      </c>
      <c r="H18" s="232"/>
      <c r="I18" s="232"/>
      <c r="J18" s="232"/>
      <c r="K18" s="232"/>
      <c r="L18" s="232"/>
      <c r="M18" s="232"/>
      <c r="N18" s="232"/>
      <c r="O18" s="232"/>
      <c r="P18" s="232"/>
      <c r="Q18" s="232"/>
      <c r="R18" s="233"/>
      <c r="S18" s="234"/>
      <c r="T18" s="235"/>
      <c r="U18" s="236"/>
      <c r="V18" s="236"/>
      <c r="W18" s="236"/>
      <c r="X18" s="236"/>
      <c r="Y18" s="236"/>
      <c r="Z18" s="237"/>
      <c r="AA18" s="238"/>
      <c r="AB18" s="236"/>
      <c r="AC18" s="236"/>
      <c r="AD18" s="236"/>
      <c r="AE18" s="236"/>
      <c r="AF18" s="236"/>
      <c r="AG18" s="236"/>
      <c r="AH18" s="236"/>
      <c r="AI18" s="236"/>
      <c r="AJ18" s="236"/>
      <c r="AK18" s="236"/>
      <c r="AL18" s="236"/>
      <c r="AM18" s="236"/>
      <c r="AN18" s="236"/>
      <c r="AO18" s="236"/>
      <c r="AP18" s="236"/>
      <c r="AQ18" s="236"/>
      <c r="AR18" s="236"/>
      <c r="AS18" s="236"/>
    </row>
    <row r="19" spans="2:45" ht="18" customHeight="1" outlineLevel="1">
      <c r="B19" s="228" t="s">
        <v>4</v>
      </c>
      <c r="C19" s="239"/>
      <c r="D19" s="239">
        <f>资产负债表!D21</f>
        <v>0</v>
      </c>
      <c r="E19" s="230">
        <f t="shared" si="4"/>
        <v>0</v>
      </c>
      <c r="F19" s="231">
        <f t="shared" si="6"/>
        <v>0</v>
      </c>
      <c r="G19" s="230">
        <f t="shared" si="5"/>
        <v>0</v>
      </c>
      <c r="H19" s="232"/>
      <c r="I19" s="232"/>
      <c r="J19" s="232"/>
      <c r="K19" s="232"/>
      <c r="L19" s="232"/>
      <c r="M19" s="232"/>
      <c r="N19" s="232"/>
      <c r="O19" s="232"/>
      <c r="P19" s="232"/>
      <c r="Q19" s="232"/>
      <c r="R19" s="233"/>
      <c r="S19" s="234"/>
      <c r="T19" s="235"/>
      <c r="U19" s="236"/>
      <c r="V19" s="236"/>
      <c r="W19" s="236"/>
      <c r="X19" s="236"/>
      <c r="Y19" s="236"/>
      <c r="Z19" s="237"/>
      <c r="AA19" s="238"/>
      <c r="AB19" s="236"/>
      <c r="AC19" s="236"/>
      <c r="AD19" s="236"/>
      <c r="AE19" s="236"/>
      <c r="AF19" s="236"/>
      <c r="AG19" s="236"/>
      <c r="AH19" s="236"/>
      <c r="AI19" s="236"/>
      <c r="AJ19" s="236"/>
      <c r="AK19" s="236"/>
      <c r="AL19" s="236"/>
      <c r="AM19" s="236"/>
      <c r="AN19" s="236"/>
      <c r="AO19" s="236"/>
      <c r="AP19" s="236"/>
      <c r="AQ19" s="236"/>
      <c r="AR19" s="236"/>
      <c r="AS19" s="236"/>
    </row>
    <row r="20" spans="2:45" ht="18" customHeight="1" outlineLevel="1">
      <c r="B20" s="213" t="s">
        <v>481</v>
      </c>
      <c r="C20" s="239"/>
      <c r="D20" s="239">
        <f>资产负债表!D23</f>
        <v>0</v>
      </c>
      <c r="E20" s="230">
        <f t="shared" si="4"/>
        <v>0</v>
      </c>
      <c r="F20" s="231">
        <f t="shared" si="6"/>
        <v>0</v>
      </c>
      <c r="G20" s="230">
        <f t="shared" si="5"/>
        <v>0</v>
      </c>
      <c r="H20" s="232"/>
      <c r="I20" s="232"/>
      <c r="J20" s="232"/>
      <c r="K20" s="232"/>
      <c r="L20" s="232"/>
      <c r="M20" s="232"/>
      <c r="N20" s="232"/>
      <c r="O20" s="232"/>
      <c r="P20" s="232"/>
      <c r="Q20" s="232"/>
      <c r="R20" s="233"/>
      <c r="S20" s="234"/>
      <c r="T20" s="235"/>
      <c r="U20" s="236"/>
      <c r="V20" s="236"/>
      <c r="W20" s="236"/>
      <c r="X20" s="236"/>
      <c r="Y20" s="236"/>
      <c r="Z20" s="237"/>
      <c r="AA20" s="238"/>
      <c r="AB20" s="236"/>
      <c r="AC20" s="236"/>
      <c r="AD20" s="236"/>
      <c r="AE20" s="236"/>
      <c r="AF20" s="236"/>
      <c r="AG20" s="236"/>
      <c r="AH20" s="236"/>
      <c r="AI20" s="236"/>
      <c r="AJ20" s="236"/>
      <c r="AK20" s="236"/>
      <c r="AL20" s="236"/>
      <c r="AM20" s="236"/>
      <c r="AN20" s="236"/>
      <c r="AO20" s="236"/>
      <c r="AP20" s="236"/>
      <c r="AQ20" s="236"/>
      <c r="AR20" s="236"/>
      <c r="AS20" s="236"/>
    </row>
    <row r="21" spans="2:45" ht="18" customHeight="1" outlineLevel="1">
      <c r="B21" s="213" t="s">
        <v>482</v>
      </c>
      <c r="C21" s="239"/>
      <c r="D21" s="239">
        <f>资产负债表!D24</f>
        <v>0</v>
      </c>
      <c r="E21" s="230">
        <f t="shared" si="4"/>
        <v>0</v>
      </c>
      <c r="F21" s="231">
        <f t="shared" si="6"/>
        <v>0</v>
      </c>
      <c r="G21" s="230">
        <f t="shared" si="5"/>
        <v>0</v>
      </c>
      <c r="H21" s="232"/>
      <c r="I21" s="232"/>
      <c r="J21" s="232"/>
      <c r="K21" s="232"/>
      <c r="L21" s="232"/>
      <c r="M21" s="232"/>
      <c r="N21" s="232"/>
      <c r="O21" s="232"/>
      <c r="P21" s="232"/>
      <c r="Q21" s="232"/>
      <c r="R21" s="233"/>
      <c r="S21" s="234"/>
      <c r="T21" s="235"/>
      <c r="U21" s="236"/>
      <c r="V21" s="236"/>
      <c r="W21" s="236"/>
      <c r="X21" s="236"/>
      <c r="Y21" s="236"/>
      <c r="Z21" s="237"/>
      <c r="AA21" s="238"/>
      <c r="AB21" s="236"/>
      <c r="AC21" s="236"/>
      <c r="AD21" s="236"/>
      <c r="AE21" s="236"/>
      <c r="AF21" s="236"/>
      <c r="AG21" s="236"/>
      <c r="AH21" s="236"/>
      <c r="AI21" s="236"/>
      <c r="AJ21" s="236"/>
      <c r="AK21" s="236"/>
      <c r="AL21" s="236"/>
      <c r="AM21" s="236"/>
      <c r="AN21" s="236"/>
      <c r="AO21" s="236"/>
      <c r="AP21" s="236"/>
      <c r="AQ21" s="236"/>
      <c r="AR21" s="236"/>
      <c r="AS21" s="236"/>
    </row>
    <row r="22" spans="2:45" ht="18" customHeight="1" outlineLevel="1">
      <c r="B22" s="213" t="s">
        <v>483</v>
      </c>
      <c r="C22" s="239"/>
      <c r="D22" s="239"/>
      <c r="E22" s="230">
        <f t="shared" si="4"/>
        <v>0</v>
      </c>
      <c r="F22" s="231"/>
      <c r="G22" s="230">
        <f t="shared" si="5"/>
        <v>0</v>
      </c>
      <c r="H22" s="232"/>
      <c r="I22" s="232"/>
      <c r="J22" s="232"/>
      <c r="K22" s="232"/>
      <c r="L22" s="232"/>
      <c r="M22" s="232"/>
      <c r="N22" s="232"/>
      <c r="O22" s="232"/>
      <c r="P22" s="232"/>
      <c r="Q22" s="232"/>
      <c r="R22" s="233"/>
      <c r="S22" s="234"/>
      <c r="T22" s="235"/>
      <c r="U22" s="236"/>
      <c r="V22" s="236"/>
      <c r="W22" s="236"/>
      <c r="X22" s="236"/>
      <c r="Y22" s="236"/>
      <c r="Z22" s="237"/>
      <c r="AA22" s="238"/>
      <c r="AB22" s="236"/>
      <c r="AC22" s="236"/>
      <c r="AD22" s="236"/>
      <c r="AE22" s="236"/>
      <c r="AF22" s="236"/>
      <c r="AG22" s="236"/>
      <c r="AH22" s="236"/>
      <c r="AI22" s="236"/>
      <c r="AJ22" s="236"/>
      <c r="AK22" s="236"/>
      <c r="AL22" s="236"/>
      <c r="AM22" s="236"/>
      <c r="AN22" s="236"/>
      <c r="AO22" s="236"/>
      <c r="AP22" s="236"/>
      <c r="AQ22" s="236"/>
      <c r="AR22" s="236"/>
      <c r="AS22" s="236"/>
    </row>
    <row r="23" spans="2:45" ht="18" customHeight="1" outlineLevel="1">
      <c r="B23" s="228" t="s">
        <v>484</v>
      </c>
      <c r="C23" s="239"/>
      <c r="D23" s="239">
        <f>资产负债表!D28</f>
        <v>0</v>
      </c>
      <c r="E23" s="230">
        <f t="shared" si="4"/>
        <v>0</v>
      </c>
      <c r="F23" s="231">
        <f t="shared" si="6"/>
        <v>0</v>
      </c>
      <c r="G23" s="230">
        <f t="shared" si="5"/>
        <v>0</v>
      </c>
      <c r="H23" s="232"/>
      <c r="I23" s="232"/>
      <c r="J23" s="232"/>
      <c r="K23" s="232"/>
      <c r="L23" s="232"/>
      <c r="M23" s="232"/>
      <c r="N23" s="232"/>
      <c r="O23" s="232"/>
      <c r="P23" s="232"/>
      <c r="Q23" s="232"/>
      <c r="R23" s="233"/>
      <c r="S23" s="234"/>
      <c r="T23" s="235"/>
      <c r="U23" s="236"/>
      <c r="V23" s="236"/>
      <c r="W23" s="236"/>
      <c r="X23" s="236"/>
      <c r="Y23" s="236"/>
      <c r="Z23" s="237"/>
      <c r="AA23" s="238"/>
      <c r="AB23" s="236"/>
      <c r="AC23" s="236"/>
      <c r="AD23" s="236"/>
      <c r="AE23" s="236"/>
      <c r="AF23" s="236"/>
      <c r="AG23" s="236"/>
      <c r="AH23" s="236"/>
      <c r="AI23" s="236"/>
      <c r="AJ23" s="236"/>
      <c r="AK23" s="236"/>
      <c r="AL23" s="236"/>
      <c r="AM23" s="236"/>
      <c r="AN23" s="236"/>
      <c r="AO23" s="236"/>
      <c r="AP23" s="236"/>
      <c r="AQ23" s="236"/>
      <c r="AR23" s="236"/>
      <c r="AS23" s="236"/>
    </row>
    <row r="24" spans="2:45" ht="18" customHeight="1" outlineLevel="1">
      <c r="B24" s="228" t="s">
        <v>485</v>
      </c>
      <c r="C24" s="239"/>
      <c r="D24" s="239">
        <f>资产负债表!D29</f>
        <v>0</v>
      </c>
      <c r="E24" s="230">
        <f t="shared" si="4"/>
        <v>0</v>
      </c>
      <c r="F24" s="231">
        <f t="shared" si="6"/>
        <v>0</v>
      </c>
      <c r="G24" s="230">
        <f t="shared" si="5"/>
        <v>0</v>
      </c>
      <c r="H24" s="232"/>
      <c r="I24" s="232"/>
      <c r="J24" s="232"/>
      <c r="K24" s="232"/>
      <c r="L24" s="232"/>
      <c r="M24" s="232"/>
      <c r="N24" s="232"/>
      <c r="O24" s="232"/>
      <c r="P24" s="232"/>
      <c r="Q24" s="232"/>
      <c r="R24" s="233"/>
      <c r="S24" s="234"/>
      <c r="T24" s="235"/>
      <c r="U24" s="236"/>
      <c r="V24" s="236"/>
      <c r="W24" s="236"/>
      <c r="X24" s="236"/>
      <c r="Y24" s="236"/>
      <c r="Z24" s="237"/>
      <c r="AA24" s="238"/>
      <c r="AB24" s="236"/>
      <c r="AC24" s="236"/>
      <c r="AD24" s="236"/>
      <c r="AE24" s="236"/>
      <c r="AF24" s="236"/>
      <c r="AG24" s="236"/>
      <c r="AH24" s="236"/>
      <c r="AI24" s="236"/>
      <c r="AJ24" s="236"/>
      <c r="AK24" s="236"/>
      <c r="AL24" s="236"/>
      <c r="AM24" s="236"/>
      <c r="AN24" s="236"/>
      <c r="AO24" s="236"/>
      <c r="AP24" s="236"/>
      <c r="AQ24" s="236"/>
      <c r="AR24" s="236"/>
      <c r="AS24" s="236"/>
    </row>
    <row r="25" spans="2:45" ht="18" customHeight="1" outlineLevel="1">
      <c r="B25" s="213" t="s">
        <v>486</v>
      </c>
      <c r="C25" s="239"/>
      <c r="D25" s="239">
        <f>资产负债表!D30</f>
        <v>0</v>
      </c>
      <c r="E25" s="230">
        <f t="shared" si="4"/>
        <v>0</v>
      </c>
      <c r="F25" s="231">
        <f t="shared" si="6"/>
        <v>0</v>
      </c>
      <c r="G25" s="230">
        <f t="shared" si="5"/>
        <v>0</v>
      </c>
      <c r="H25" s="232"/>
      <c r="I25" s="232"/>
      <c r="J25" s="232"/>
      <c r="K25" s="232"/>
      <c r="L25" s="232"/>
      <c r="M25" s="232"/>
      <c r="N25" s="232"/>
      <c r="O25" s="232"/>
      <c r="P25" s="232"/>
      <c r="Q25" s="232"/>
      <c r="R25" s="233"/>
      <c r="S25" s="234"/>
      <c r="T25" s="235"/>
      <c r="U25" s="236"/>
      <c r="V25" s="236"/>
      <c r="W25" s="236"/>
      <c r="X25" s="236"/>
      <c r="Y25" s="236"/>
      <c r="Z25" s="237"/>
      <c r="AA25" s="238"/>
      <c r="AB25" s="236"/>
      <c r="AC25" s="236"/>
      <c r="AD25" s="236"/>
      <c r="AE25" s="236"/>
      <c r="AF25" s="236"/>
      <c r="AG25" s="236"/>
      <c r="AH25" s="236"/>
      <c r="AI25" s="236"/>
      <c r="AJ25" s="236"/>
      <c r="AK25" s="236"/>
      <c r="AL25" s="236"/>
      <c r="AM25" s="236"/>
      <c r="AN25" s="236"/>
      <c r="AO25" s="236"/>
      <c r="AP25" s="236"/>
      <c r="AQ25" s="236"/>
      <c r="AR25" s="236"/>
      <c r="AS25" s="236"/>
    </row>
    <row r="26" spans="2:45" ht="18" customHeight="1" outlineLevel="1">
      <c r="B26" s="213" t="s">
        <v>487</v>
      </c>
      <c r="C26" s="241"/>
      <c r="D26" s="241">
        <f>资产负债表!D31</f>
        <v>0</v>
      </c>
      <c r="E26" s="230">
        <f t="shared" si="4"/>
        <v>0</v>
      </c>
      <c r="F26" s="231">
        <f t="shared" si="6"/>
        <v>0</v>
      </c>
      <c r="G26" s="230">
        <f t="shared" si="5"/>
        <v>0</v>
      </c>
      <c r="H26" s="232"/>
      <c r="I26" s="232"/>
      <c r="J26" s="232"/>
      <c r="K26" s="232"/>
      <c r="L26" s="232"/>
      <c r="M26" s="232"/>
      <c r="N26" s="232"/>
      <c r="O26" s="232"/>
      <c r="P26" s="232"/>
      <c r="Q26" s="232"/>
      <c r="R26" s="242"/>
      <c r="S26" s="234"/>
      <c r="T26" s="235"/>
      <c r="U26" s="236"/>
      <c r="V26" s="236"/>
      <c r="W26" s="236"/>
      <c r="X26" s="236"/>
      <c r="Y26" s="236"/>
      <c r="Z26" s="237"/>
      <c r="AA26" s="238"/>
      <c r="AB26" s="236"/>
      <c r="AC26" s="236"/>
      <c r="AD26" s="236"/>
      <c r="AE26" s="236"/>
      <c r="AF26" s="236"/>
      <c r="AG26" s="236"/>
      <c r="AH26" s="236"/>
      <c r="AI26" s="236"/>
      <c r="AJ26" s="236"/>
      <c r="AK26" s="236"/>
      <c r="AL26" s="236"/>
      <c r="AM26" s="236"/>
      <c r="AN26" s="236"/>
      <c r="AO26" s="236"/>
      <c r="AP26" s="236"/>
      <c r="AQ26" s="236"/>
      <c r="AR26" s="236"/>
      <c r="AS26" s="236"/>
    </row>
    <row r="27" spans="2:45" ht="18" customHeight="1" outlineLevel="1">
      <c r="B27" s="213" t="s">
        <v>488</v>
      </c>
      <c r="C27" s="241"/>
      <c r="D27" s="241">
        <f>资产负债表!D32</f>
        <v>0</v>
      </c>
      <c r="E27" s="230">
        <f t="shared" si="4"/>
        <v>0</v>
      </c>
      <c r="F27" s="231">
        <f t="shared" si="6"/>
        <v>0</v>
      </c>
      <c r="G27" s="230">
        <f t="shared" si="5"/>
        <v>0</v>
      </c>
      <c r="H27" s="232"/>
      <c r="I27" s="232"/>
      <c r="J27" s="232"/>
      <c r="K27" s="232"/>
      <c r="L27" s="232"/>
      <c r="M27" s="232"/>
      <c r="N27" s="232"/>
      <c r="O27" s="232"/>
      <c r="P27" s="232"/>
      <c r="Q27" s="232"/>
      <c r="R27" s="242"/>
      <c r="S27" s="234"/>
      <c r="T27" s="235"/>
      <c r="U27" s="236"/>
      <c r="V27" s="236"/>
      <c r="W27" s="236"/>
      <c r="X27" s="236"/>
      <c r="Y27" s="236"/>
      <c r="Z27" s="237"/>
      <c r="AA27" s="238"/>
      <c r="AB27" s="236"/>
      <c r="AC27" s="236"/>
      <c r="AD27" s="236"/>
      <c r="AE27" s="236"/>
      <c r="AF27" s="236"/>
      <c r="AG27" s="236"/>
      <c r="AH27" s="236"/>
      <c r="AI27" s="236"/>
      <c r="AJ27" s="236"/>
      <c r="AK27" s="236"/>
      <c r="AL27" s="236"/>
      <c r="AM27" s="236"/>
      <c r="AN27" s="236"/>
      <c r="AO27" s="236"/>
      <c r="AP27" s="236"/>
      <c r="AQ27" s="236"/>
      <c r="AR27" s="236"/>
      <c r="AS27" s="236"/>
    </row>
    <row r="28" spans="2:45" ht="18" customHeight="1" outlineLevel="1">
      <c r="B28" s="213" t="s">
        <v>489</v>
      </c>
      <c r="C28" s="241"/>
      <c r="D28" s="241">
        <f>资产负债表!D33</f>
        <v>0</v>
      </c>
      <c r="E28" s="230">
        <f t="shared" si="4"/>
        <v>0</v>
      </c>
      <c r="F28" s="231">
        <f t="shared" si="6"/>
        <v>0</v>
      </c>
      <c r="G28" s="230">
        <f t="shared" si="5"/>
        <v>0</v>
      </c>
      <c r="H28" s="232"/>
      <c r="I28" s="232"/>
      <c r="J28" s="232"/>
      <c r="K28" s="232"/>
      <c r="L28" s="232"/>
      <c r="M28" s="232"/>
      <c r="N28" s="232"/>
      <c r="O28" s="232"/>
      <c r="P28" s="232"/>
      <c r="Q28" s="232"/>
      <c r="R28" s="242"/>
      <c r="S28" s="234"/>
      <c r="T28" s="235"/>
      <c r="U28" s="236"/>
      <c r="V28" s="236"/>
      <c r="W28" s="236"/>
      <c r="X28" s="236"/>
      <c r="Y28" s="236"/>
      <c r="Z28" s="237"/>
      <c r="AA28" s="238"/>
      <c r="AB28" s="236"/>
      <c r="AC28" s="236"/>
      <c r="AD28" s="236"/>
      <c r="AE28" s="236"/>
      <c r="AF28" s="236"/>
      <c r="AG28" s="236"/>
      <c r="AH28" s="236"/>
      <c r="AI28" s="236"/>
      <c r="AJ28" s="236"/>
      <c r="AK28" s="236"/>
      <c r="AL28" s="236"/>
      <c r="AM28" s="236"/>
      <c r="AN28" s="236"/>
      <c r="AO28" s="236"/>
      <c r="AP28" s="236"/>
      <c r="AQ28" s="236"/>
      <c r="AR28" s="236"/>
      <c r="AS28" s="236"/>
    </row>
    <row r="29" spans="2:45" ht="18" customHeight="1" outlineLevel="1">
      <c r="B29" s="213" t="s">
        <v>490</v>
      </c>
      <c r="C29" s="230"/>
      <c r="D29" s="230">
        <f>资产负债表!D34</f>
        <v>0</v>
      </c>
      <c r="E29" s="230">
        <f t="shared" si="4"/>
        <v>0</v>
      </c>
      <c r="F29" s="231">
        <f t="shared" si="6"/>
        <v>0</v>
      </c>
      <c r="G29" s="230">
        <f t="shared" si="5"/>
        <v>0</v>
      </c>
      <c r="H29" s="232"/>
      <c r="I29" s="232"/>
      <c r="J29" s="232"/>
      <c r="K29" s="232"/>
      <c r="L29" s="232"/>
      <c r="M29" s="232"/>
      <c r="N29" s="232"/>
      <c r="O29" s="232"/>
      <c r="P29" s="232"/>
      <c r="Q29" s="232"/>
      <c r="R29" s="233"/>
      <c r="S29" s="234"/>
      <c r="T29" s="235"/>
      <c r="U29" s="236"/>
      <c r="V29" s="236"/>
      <c r="W29" s="236"/>
      <c r="X29" s="236"/>
      <c r="Y29" s="236"/>
      <c r="Z29" s="237"/>
      <c r="AA29" s="238"/>
      <c r="AB29" s="236"/>
      <c r="AC29" s="236"/>
      <c r="AD29" s="236"/>
      <c r="AE29" s="236"/>
      <c r="AF29" s="236"/>
      <c r="AG29" s="236"/>
      <c r="AH29" s="236"/>
      <c r="AI29" s="236"/>
      <c r="AJ29" s="236"/>
      <c r="AK29" s="236"/>
      <c r="AL29" s="236"/>
      <c r="AM29" s="236"/>
      <c r="AN29" s="236"/>
      <c r="AO29" s="236"/>
      <c r="AP29" s="236"/>
      <c r="AQ29" s="236"/>
      <c r="AR29" s="236"/>
      <c r="AS29" s="236"/>
    </row>
    <row r="30" spans="2:45" ht="18" customHeight="1" outlineLevel="1">
      <c r="B30" s="213" t="s">
        <v>491</v>
      </c>
      <c r="C30" s="239"/>
      <c r="D30" s="239">
        <f>资产负债表!D35</f>
        <v>0</v>
      </c>
      <c r="E30" s="230">
        <f t="shared" si="4"/>
        <v>0</v>
      </c>
      <c r="F30" s="231">
        <f t="shared" si="6"/>
        <v>0</v>
      </c>
      <c r="G30" s="230">
        <f t="shared" si="5"/>
        <v>0</v>
      </c>
      <c r="H30" s="232"/>
      <c r="I30" s="232"/>
      <c r="J30" s="232"/>
      <c r="K30" s="232"/>
      <c r="L30" s="232"/>
      <c r="M30" s="232"/>
      <c r="N30" s="232"/>
      <c r="O30" s="232"/>
      <c r="P30" s="232"/>
      <c r="Q30" s="232"/>
      <c r="R30" s="233"/>
      <c r="S30" s="234"/>
      <c r="T30" s="235"/>
      <c r="U30" s="236"/>
      <c r="V30" s="236"/>
      <c r="W30" s="236"/>
      <c r="X30" s="236"/>
      <c r="Y30" s="236"/>
      <c r="Z30" s="237"/>
      <c r="AA30" s="238"/>
      <c r="AB30" s="236"/>
      <c r="AC30" s="236"/>
      <c r="AD30" s="236"/>
      <c r="AE30" s="236"/>
      <c r="AF30" s="236"/>
      <c r="AG30" s="236"/>
      <c r="AH30" s="236"/>
      <c r="AI30" s="236"/>
      <c r="AJ30" s="236"/>
      <c r="AK30" s="236"/>
      <c r="AL30" s="236"/>
      <c r="AM30" s="236"/>
      <c r="AN30" s="236"/>
      <c r="AO30" s="236"/>
      <c r="AP30" s="236"/>
      <c r="AQ30" s="236"/>
      <c r="AR30" s="236"/>
      <c r="AS30" s="236"/>
    </row>
    <row r="31" spans="2:45" ht="18" customHeight="1" outlineLevel="1">
      <c r="B31" s="213" t="s">
        <v>492</v>
      </c>
      <c r="C31" s="239"/>
      <c r="D31" s="239">
        <f>资产负债表!D36</f>
        <v>0</v>
      </c>
      <c r="E31" s="230">
        <f t="shared" si="4"/>
        <v>0</v>
      </c>
      <c r="F31" s="231">
        <f t="shared" si="6"/>
        <v>0</v>
      </c>
      <c r="G31" s="230">
        <f t="shared" si="5"/>
        <v>0</v>
      </c>
      <c r="H31" s="232"/>
      <c r="I31" s="232"/>
      <c r="J31" s="232"/>
      <c r="K31" s="232"/>
      <c r="L31" s="232"/>
      <c r="M31" s="232"/>
      <c r="N31" s="232"/>
      <c r="O31" s="232"/>
      <c r="P31" s="232"/>
      <c r="Q31" s="232"/>
      <c r="R31" s="233"/>
      <c r="S31" s="234"/>
      <c r="T31" s="235"/>
      <c r="U31" s="236"/>
      <c r="V31" s="236"/>
      <c r="W31" s="236"/>
      <c r="X31" s="236"/>
      <c r="Y31" s="236"/>
      <c r="Z31" s="237"/>
      <c r="AA31" s="238"/>
      <c r="AB31" s="236"/>
      <c r="AC31" s="236"/>
      <c r="AD31" s="236"/>
      <c r="AE31" s="236"/>
      <c r="AF31" s="236"/>
      <c r="AG31" s="236"/>
      <c r="AH31" s="236"/>
      <c r="AI31" s="236"/>
      <c r="AJ31" s="236"/>
      <c r="AK31" s="236"/>
      <c r="AL31" s="236"/>
      <c r="AM31" s="236"/>
      <c r="AN31" s="236"/>
      <c r="AO31" s="236"/>
      <c r="AP31" s="236"/>
      <c r="AQ31" s="236"/>
      <c r="AR31" s="236"/>
      <c r="AS31" s="236"/>
    </row>
    <row r="32" spans="2:45" ht="18" customHeight="1" outlineLevel="1">
      <c r="B32" s="213" t="s">
        <v>493</v>
      </c>
      <c r="C32" s="239"/>
      <c r="D32" s="239"/>
      <c r="E32" s="230">
        <f t="shared" si="4"/>
        <v>0</v>
      </c>
      <c r="F32" s="231">
        <f t="shared" si="6"/>
        <v>0</v>
      </c>
      <c r="G32" s="230">
        <f t="shared" si="5"/>
        <v>0</v>
      </c>
      <c r="H32" s="232"/>
      <c r="I32" s="232"/>
      <c r="J32" s="232"/>
      <c r="K32" s="232"/>
      <c r="L32" s="232"/>
      <c r="M32" s="232"/>
      <c r="N32" s="232"/>
      <c r="O32" s="232"/>
      <c r="P32" s="232"/>
      <c r="Q32" s="232"/>
      <c r="R32" s="233"/>
      <c r="S32" s="234"/>
      <c r="T32" s="235"/>
      <c r="U32" s="236"/>
      <c r="V32" s="236"/>
      <c r="W32" s="236"/>
      <c r="X32" s="236"/>
      <c r="Y32" s="236"/>
      <c r="Z32" s="237"/>
      <c r="AA32" s="238"/>
      <c r="AB32" s="236"/>
      <c r="AC32" s="236"/>
      <c r="AD32" s="236"/>
      <c r="AE32" s="236"/>
      <c r="AF32" s="236"/>
      <c r="AG32" s="236"/>
      <c r="AH32" s="236"/>
      <c r="AI32" s="236"/>
      <c r="AJ32" s="236"/>
      <c r="AK32" s="236"/>
      <c r="AL32" s="236"/>
      <c r="AM32" s="236"/>
      <c r="AN32" s="236"/>
      <c r="AO32" s="236"/>
      <c r="AP32" s="236"/>
      <c r="AQ32" s="236"/>
      <c r="AR32" s="236"/>
      <c r="AS32" s="236"/>
    </row>
    <row r="33" spans="2:45" ht="18" customHeight="1" outlineLevel="1">
      <c r="B33" s="213" t="s">
        <v>494</v>
      </c>
      <c r="C33" s="239"/>
      <c r="D33" s="239"/>
      <c r="E33" s="230">
        <f t="shared" si="4"/>
        <v>0</v>
      </c>
      <c r="F33" s="231">
        <f t="shared" si="6"/>
        <v>0</v>
      </c>
      <c r="G33" s="230">
        <f t="shared" si="5"/>
        <v>0</v>
      </c>
      <c r="H33" s="232"/>
      <c r="I33" s="232"/>
      <c r="J33" s="232"/>
      <c r="K33" s="232"/>
      <c r="L33" s="232"/>
      <c r="M33" s="232"/>
      <c r="N33" s="232"/>
      <c r="O33" s="232"/>
      <c r="P33" s="232"/>
      <c r="Q33" s="232"/>
      <c r="R33" s="233"/>
      <c r="S33" s="234"/>
      <c r="T33" s="235"/>
      <c r="U33" s="236"/>
      <c r="V33" s="236"/>
      <c r="W33" s="236"/>
      <c r="X33" s="236"/>
      <c r="Y33" s="236"/>
      <c r="Z33" s="237"/>
      <c r="AA33" s="238"/>
      <c r="AB33" s="236"/>
      <c r="AC33" s="236"/>
      <c r="AD33" s="236"/>
      <c r="AE33" s="236"/>
      <c r="AF33" s="236"/>
      <c r="AG33" s="236"/>
      <c r="AH33" s="236"/>
      <c r="AI33" s="236"/>
      <c r="AJ33" s="236"/>
      <c r="AK33" s="236"/>
      <c r="AL33" s="236"/>
      <c r="AM33" s="236"/>
      <c r="AN33" s="236"/>
      <c r="AO33" s="236"/>
      <c r="AP33" s="236"/>
      <c r="AQ33" s="236"/>
      <c r="AR33" s="236"/>
      <c r="AS33" s="236"/>
    </row>
    <row r="34" spans="2:45" ht="18" customHeight="1" outlineLevel="1">
      <c r="B34" s="213" t="s">
        <v>495</v>
      </c>
      <c r="C34" s="239"/>
      <c r="D34" s="239">
        <f>资产负债表!D37</f>
        <v>0</v>
      </c>
      <c r="E34" s="230">
        <f t="shared" si="4"/>
        <v>0</v>
      </c>
      <c r="F34" s="231">
        <f t="shared" si="6"/>
        <v>0</v>
      </c>
      <c r="G34" s="230">
        <f t="shared" si="5"/>
        <v>0</v>
      </c>
      <c r="H34" s="232"/>
      <c r="I34" s="232"/>
      <c r="J34" s="232"/>
      <c r="K34" s="232"/>
      <c r="L34" s="232"/>
      <c r="M34" s="232"/>
      <c r="N34" s="232"/>
      <c r="O34" s="232"/>
      <c r="P34" s="232"/>
      <c r="Q34" s="232"/>
      <c r="R34" s="233"/>
      <c r="S34" s="234"/>
      <c r="T34" s="235"/>
      <c r="U34" s="236"/>
      <c r="V34" s="236"/>
      <c r="W34" s="236"/>
      <c r="X34" s="236"/>
      <c r="Y34" s="236"/>
      <c r="Z34" s="237"/>
      <c r="AA34" s="238"/>
      <c r="AB34" s="236"/>
      <c r="AC34" s="236"/>
      <c r="AD34" s="236"/>
      <c r="AE34" s="236"/>
      <c r="AF34" s="236"/>
      <c r="AG34" s="236"/>
      <c r="AH34" s="236"/>
      <c r="AI34" s="236"/>
      <c r="AJ34" s="236"/>
      <c r="AK34" s="236"/>
      <c r="AL34" s="236"/>
      <c r="AM34" s="236"/>
      <c r="AN34" s="236"/>
      <c r="AO34" s="236"/>
      <c r="AP34" s="236"/>
      <c r="AQ34" s="236"/>
      <c r="AR34" s="236"/>
      <c r="AS34" s="236"/>
    </row>
    <row r="35" spans="2:45" ht="18" customHeight="1" outlineLevel="1">
      <c r="B35" s="213" t="s">
        <v>496</v>
      </c>
      <c r="C35" s="239"/>
      <c r="D35" s="239">
        <f>资产负债表!D38</f>
        <v>0</v>
      </c>
      <c r="E35" s="230">
        <f t="shared" si="4"/>
        <v>0</v>
      </c>
      <c r="F35" s="231">
        <f t="shared" si="6"/>
        <v>0</v>
      </c>
      <c r="G35" s="230">
        <f t="shared" si="5"/>
        <v>0</v>
      </c>
      <c r="H35" s="232"/>
      <c r="I35" s="232"/>
      <c r="J35" s="232"/>
      <c r="K35" s="232"/>
      <c r="L35" s="232"/>
      <c r="M35" s="232"/>
      <c r="N35" s="232"/>
      <c r="O35" s="232"/>
      <c r="P35" s="232"/>
      <c r="Q35" s="232"/>
      <c r="R35" s="233"/>
      <c r="S35" s="234"/>
      <c r="T35" s="235"/>
      <c r="U35" s="236"/>
      <c r="V35" s="236"/>
      <c r="W35" s="236"/>
      <c r="X35" s="236"/>
      <c r="Y35" s="236"/>
      <c r="Z35" s="237"/>
      <c r="AA35" s="238"/>
      <c r="AB35" s="236"/>
      <c r="AC35" s="236"/>
      <c r="AD35" s="236"/>
      <c r="AE35" s="236"/>
      <c r="AF35" s="236"/>
      <c r="AG35" s="236"/>
      <c r="AH35" s="236"/>
      <c r="AI35" s="236"/>
      <c r="AJ35" s="236"/>
      <c r="AK35" s="236"/>
      <c r="AL35" s="236"/>
      <c r="AM35" s="236"/>
      <c r="AN35" s="236"/>
      <c r="AO35" s="236"/>
      <c r="AP35" s="236"/>
      <c r="AQ35" s="236"/>
      <c r="AR35" s="236"/>
      <c r="AS35" s="236"/>
    </row>
    <row r="36" spans="2:45" ht="18" customHeight="1" outlineLevel="1">
      <c r="B36" s="228" t="s">
        <v>5</v>
      </c>
      <c r="C36" s="239"/>
      <c r="D36" s="239">
        <f>资产负债表!D39</f>
        <v>0</v>
      </c>
      <c r="E36" s="230">
        <f t="shared" si="4"/>
        <v>0</v>
      </c>
      <c r="F36" s="231">
        <f t="shared" si="6"/>
        <v>0</v>
      </c>
      <c r="G36" s="230">
        <f t="shared" si="5"/>
        <v>0</v>
      </c>
      <c r="H36" s="232"/>
      <c r="I36" s="232"/>
      <c r="J36" s="232"/>
      <c r="K36" s="232"/>
      <c r="L36" s="232"/>
      <c r="M36" s="232"/>
      <c r="N36" s="232"/>
      <c r="O36" s="232"/>
      <c r="P36" s="232"/>
      <c r="Q36" s="232"/>
      <c r="R36" s="233"/>
      <c r="S36" s="234"/>
      <c r="T36" s="235"/>
      <c r="U36" s="236"/>
      <c r="V36" s="236"/>
      <c r="W36" s="236"/>
      <c r="X36" s="236"/>
      <c r="Y36" s="236"/>
      <c r="Z36" s="237"/>
      <c r="AA36" s="238"/>
      <c r="AB36" s="236"/>
      <c r="AC36" s="236"/>
      <c r="AD36" s="236"/>
      <c r="AE36" s="236"/>
      <c r="AF36" s="236"/>
      <c r="AG36" s="236"/>
      <c r="AH36" s="236"/>
      <c r="AI36" s="236"/>
      <c r="AJ36" s="236"/>
      <c r="AK36" s="236"/>
      <c r="AL36" s="236"/>
      <c r="AM36" s="236"/>
      <c r="AN36" s="236"/>
      <c r="AO36" s="236"/>
      <c r="AP36" s="236"/>
      <c r="AQ36" s="236"/>
      <c r="AR36" s="236"/>
      <c r="AS36" s="236"/>
    </row>
    <row r="37" spans="2:45" ht="18" customHeight="1" outlineLevel="1">
      <c r="B37" s="213" t="s">
        <v>497</v>
      </c>
      <c r="C37" s="239"/>
      <c r="D37" s="239">
        <f>资产负债表!D40</f>
        <v>0</v>
      </c>
      <c r="E37" s="230">
        <f t="shared" si="4"/>
        <v>0</v>
      </c>
      <c r="F37" s="231">
        <f t="shared" si="6"/>
        <v>0</v>
      </c>
      <c r="G37" s="230">
        <f t="shared" si="5"/>
        <v>0</v>
      </c>
      <c r="H37" s="232"/>
      <c r="I37" s="232"/>
      <c r="J37" s="232"/>
      <c r="K37" s="232"/>
      <c r="L37" s="232"/>
      <c r="M37" s="232"/>
      <c r="N37" s="232"/>
      <c r="O37" s="232"/>
      <c r="P37" s="232"/>
      <c r="Q37" s="232"/>
      <c r="R37" s="233"/>
      <c r="S37" s="234"/>
      <c r="T37" s="235"/>
      <c r="U37" s="236"/>
      <c r="V37" s="236"/>
      <c r="W37" s="236"/>
      <c r="X37" s="236"/>
      <c r="Y37" s="236"/>
      <c r="Z37" s="237"/>
      <c r="AA37" s="238"/>
      <c r="AB37" s="236"/>
      <c r="AC37" s="236"/>
      <c r="AD37" s="236"/>
      <c r="AE37" s="236"/>
      <c r="AF37" s="236"/>
      <c r="AG37" s="236"/>
      <c r="AH37" s="236"/>
      <c r="AI37" s="236"/>
      <c r="AJ37" s="236"/>
      <c r="AK37" s="236"/>
      <c r="AL37" s="236"/>
      <c r="AM37" s="236"/>
      <c r="AN37" s="236"/>
      <c r="AO37" s="236"/>
      <c r="AP37" s="236"/>
      <c r="AQ37" s="236"/>
      <c r="AR37" s="236"/>
      <c r="AS37" s="236"/>
    </row>
    <row r="38" spans="2:45" ht="18" customHeight="1" outlineLevel="1">
      <c r="B38" s="213" t="s">
        <v>498</v>
      </c>
      <c r="C38" s="239"/>
      <c r="D38" s="239">
        <f>资产负债表!D41</f>
        <v>0</v>
      </c>
      <c r="E38" s="230">
        <f t="shared" si="4"/>
        <v>0</v>
      </c>
      <c r="F38" s="231">
        <f t="shared" si="6"/>
        <v>0</v>
      </c>
      <c r="G38" s="230">
        <f t="shared" si="5"/>
        <v>0</v>
      </c>
      <c r="H38" s="232"/>
      <c r="I38" s="232"/>
      <c r="J38" s="232"/>
      <c r="K38" s="232"/>
      <c r="L38" s="232"/>
      <c r="M38" s="232"/>
      <c r="N38" s="232"/>
      <c r="O38" s="232"/>
      <c r="P38" s="232"/>
      <c r="Q38" s="232"/>
      <c r="R38" s="233"/>
      <c r="S38" s="234"/>
      <c r="T38" s="235"/>
      <c r="U38" s="236"/>
      <c r="V38" s="236"/>
      <c r="W38" s="236"/>
      <c r="X38" s="236"/>
      <c r="Y38" s="236"/>
      <c r="Z38" s="237"/>
      <c r="AA38" s="238"/>
      <c r="AB38" s="236"/>
      <c r="AC38" s="236"/>
      <c r="AD38" s="236"/>
      <c r="AE38" s="236"/>
      <c r="AF38" s="236"/>
      <c r="AG38" s="236"/>
      <c r="AH38" s="236"/>
      <c r="AI38" s="236"/>
      <c r="AJ38" s="236"/>
      <c r="AK38" s="236"/>
      <c r="AL38" s="236"/>
      <c r="AM38" s="236"/>
      <c r="AN38" s="236"/>
      <c r="AO38" s="236"/>
      <c r="AP38" s="236"/>
      <c r="AQ38" s="236"/>
      <c r="AR38" s="236"/>
      <c r="AS38" s="236"/>
    </row>
    <row r="39" spans="2:45" ht="18" customHeight="1" outlineLevel="1">
      <c r="B39" s="213" t="s">
        <v>499</v>
      </c>
      <c r="C39" s="239"/>
      <c r="D39" s="239">
        <f>资产负债表!D42</f>
        <v>0</v>
      </c>
      <c r="E39" s="230">
        <f t="shared" si="4"/>
        <v>0</v>
      </c>
      <c r="F39" s="231">
        <f t="shared" si="6"/>
        <v>0</v>
      </c>
      <c r="G39" s="230">
        <f t="shared" si="5"/>
        <v>0</v>
      </c>
      <c r="H39" s="232"/>
      <c r="I39" s="232"/>
      <c r="J39" s="232"/>
      <c r="K39" s="232"/>
      <c r="L39" s="232"/>
      <c r="M39" s="232"/>
      <c r="N39" s="232"/>
      <c r="O39" s="232"/>
      <c r="P39" s="232"/>
      <c r="Q39" s="232"/>
      <c r="R39" s="233"/>
      <c r="S39" s="234"/>
      <c r="T39" s="235"/>
      <c r="U39" s="236"/>
      <c r="V39" s="236"/>
      <c r="W39" s="236"/>
      <c r="X39" s="236"/>
      <c r="Y39" s="236"/>
      <c r="Z39" s="237"/>
      <c r="AA39" s="238"/>
      <c r="AB39" s="236"/>
      <c r="AC39" s="236"/>
      <c r="AD39" s="236"/>
      <c r="AE39" s="236"/>
      <c r="AF39" s="236"/>
      <c r="AG39" s="236"/>
      <c r="AH39" s="236"/>
      <c r="AI39" s="236"/>
      <c r="AJ39" s="236"/>
      <c r="AK39" s="236"/>
      <c r="AL39" s="236"/>
      <c r="AM39" s="236"/>
      <c r="AN39" s="236"/>
      <c r="AO39" s="236"/>
      <c r="AP39" s="236"/>
      <c r="AQ39" s="236"/>
      <c r="AR39" s="236"/>
      <c r="AS39" s="236"/>
    </row>
    <row r="40" spans="2:45" ht="18" customHeight="1" outlineLevel="1">
      <c r="B40" s="213" t="s">
        <v>500</v>
      </c>
      <c r="C40" s="239"/>
      <c r="D40" s="239">
        <f>资产负债表!D43</f>
        <v>939631.84</v>
      </c>
      <c r="E40" s="230">
        <f t="shared" si="4"/>
        <v>-939631.84</v>
      </c>
      <c r="F40" s="231">
        <f t="shared" si="6"/>
        <v>-939631.84</v>
      </c>
      <c r="G40" s="230">
        <f t="shared" si="5"/>
        <v>0</v>
      </c>
      <c r="H40" s="232"/>
      <c r="I40" s="232"/>
      <c r="J40" s="232"/>
      <c r="K40" s="232"/>
      <c r="L40" s="232"/>
      <c r="M40" s="232"/>
      <c r="N40" s="232"/>
      <c r="O40" s="232"/>
      <c r="P40" s="232"/>
      <c r="Q40" s="232"/>
      <c r="R40" s="233"/>
      <c r="S40" s="234"/>
      <c r="T40" s="235"/>
      <c r="U40" s="236"/>
      <c r="V40" s="236"/>
      <c r="W40" s="236"/>
      <c r="X40" s="236"/>
      <c r="Y40" s="236"/>
      <c r="Z40" s="237"/>
      <c r="AA40" s="238"/>
      <c r="AB40" s="236"/>
      <c r="AC40" s="236"/>
      <c r="AD40" s="236"/>
      <c r="AE40" s="236"/>
      <c r="AF40" s="236"/>
      <c r="AG40" s="236"/>
      <c r="AH40" s="236"/>
      <c r="AI40" s="236"/>
      <c r="AJ40" s="236"/>
      <c r="AK40" s="236"/>
      <c r="AL40" s="236"/>
      <c r="AM40" s="236"/>
      <c r="AN40" s="236"/>
      <c r="AO40" s="236"/>
      <c r="AP40" s="236"/>
      <c r="AQ40" s="236"/>
      <c r="AR40" s="236"/>
      <c r="AS40" s="236"/>
    </row>
    <row r="41" spans="2:45" ht="18" customHeight="1" outlineLevel="1">
      <c r="B41" s="243" t="s">
        <v>501</v>
      </c>
      <c r="C41" s="239"/>
      <c r="D41" s="239">
        <f>资产负债表!D44</f>
        <v>0</v>
      </c>
      <c r="E41" s="230">
        <f t="shared" si="4"/>
        <v>0</v>
      </c>
      <c r="F41" s="231">
        <f t="shared" si="6"/>
        <v>0</v>
      </c>
      <c r="G41" s="230">
        <f t="shared" si="5"/>
        <v>0</v>
      </c>
      <c r="H41" s="232"/>
      <c r="I41" s="232"/>
      <c r="J41" s="232"/>
      <c r="K41" s="232"/>
      <c r="L41" s="232"/>
      <c r="M41" s="232"/>
      <c r="N41" s="232"/>
      <c r="O41" s="232"/>
      <c r="P41" s="232"/>
      <c r="Q41" s="232"/>
      <c r="R41" s="233"/>
      <c r="S41" s="234"/>
      <c r="T41" s="235"/>
      <c r="U41" s="236"/>
      <c r="V41" s="236"/>
      <c r="W41" s="236"/>
      <c r="X41" s="236"/>
      <c r="Y41" s="236"/>
      <c r="Z41" s="237"/>
      <c r="AA41" s="238"/>
      <c r="AB41" s="236"/>
      <c r="AC41" s="236"/>
      <c r="AD41" s="236"/>
      <c r="AE41" s="236"/>
      <c r="AF41" s="236"/>
      <c r="AG41" s="236"/>
      <c r="AH41" s="236"/>
      <c r="AI41" s="236"/>
      <c r="AJ41" s="236"/>
      <c r="AK41" s="236"/>
      <c r="AL41" s="236"/>
      <c r="AM41" s="236"/>
      <c r="AN41" s="236"/>
      <c r="AO41" s="236"/>
      <c r="AP41" s="236"/>
      <c r="AQ41" s="236"/>
      <c r="AR41" s="236"/>
      <c r="AS41" s="236"/>
    </row>
    <row r="42" spans="2:45" ht="18" customHeight="1" outlineLevel="1">
      <c r="B42" s="213" t="s">
        <v>502</v>
      </c>
      <c r="C42" s="239"/>
      <c r="D42" s="239">
        <f>资产负债表!D45</f>
        <v>0</v>
      </c>
      <c r="E42" s="230">
        <f t="shared" si="4"/>
        <v>0</v>
      </c>
      <c r="F42" s="231">
        <f t="shared" si="6"/>
        <v>0</v>
      </c>
      <c r="G42" s="230">
        <f t="shared" si="5"/>
        <v>0</v>
      </c>
      <c r="H42" s="232"/>
      <c r="I42" s="232"/>
      <c r="J42" s="232"/>
      <c r="K42" s="232"/>
      <c r="L42" s="232"/>
      <c r="M42" s="232"/>
      <c r="N42" s="232"/>
      <c r="O42" s="232"/>
      <c r="P42" s="232"/>
      <c r="Q42" s="232"/>
      <c r="R42" s="233"/>
      <c r="S42" s="234"/>
      <c r="T42" s="235"/>
      <c r="U42" s="236"/>
      <c r="V42" s="236"/>
      <c r="W42" s="236"/>
      <c r="X42" s="236"/>
      <c r="Y42" s="236"/>
      <c r="Z42" s="237"/>
      <c r="AA42" s="238"/>
      <c r="AB42" s="236"/>
      <c r="AC42" s="236"/>
      <c r="AD42" s="236"/>
      <c r="AE42" s="236"/>
      <c r="AF42" s="236"/>
      <c r="AG42" s="236"/>
      <c r="AH42" s="236"/>
      <c r="AI42" s="236"/>
      <c r="AJ42" s="236"/>
      <c r="AK42" s="236"/>
      <c r="AL42" s="236"/>
      <c r="AM42" s="236"/>
      <c r="AN42" s="236"/>
      <c r="AO42" s="236"/>
      <c r="AP42" s="236"/>
      <c r="AQ42" s="236"/>
      <c r="AR42" s="236"/>
      <c r="AS42" s="236"/>
    </row>
    <row r="43" spans="2:45" s="253" customFormat="1" ht="18" customHeight="1">
      <c r="B43" s="244" t="s">
        <v>503</v>
      </c>
      <c r="C43" s="229">
        <f>SUM(C8:C42)</f>
        <v>0</v>
      </c>
      <c r="D43" s="229">
        <f>SUM(D8:D42)</f>
        <v>35532325.850000009</v>
      </c>
      <c r="E43" s="245"/>
      <c r="F43" s="229"/>
      <c r="G43" s="245"/>
      <c r="H43" s="246"/>
      <c r="I43" s="246"/>
      <c r="J43" s="246"/>
      <c r="K43" s="246"/>
      <c r="L43" s="246"/>
      <c r="M43" s="246"/>
      <c r="N43" s="246"/>
      <c r="O43" s="246"/>
      <c r="P43" s="246"/>
      <c r="Q43" s="246"/>
      <c r="R43" s="247"/>
      <c r="S43" s="248"/>
      <c r="T43" s="249"/>
      <c r="U43" s="250"/>
      <c r="V43" s="250"/>
      <c r="W43" s="250"/>
      <c r="X43" s="250"/>
      <c r="Y43" s="250"/>
      <c r="Z43" s="251"/>
      <c r="AA43" s="252"/>
      <c r="AB43" s="250"/>
      <c r="AC43" s="250"/>
      <c r="AD43" s="250"/>
      <c r="AE43" s="250"/>
      <c r="AF43" s="250"/>
      <c r="AG43" s="250"/>
      <c r="AH43" s="250"/>
      <c r="AI43" s="250"/>
      <c r="AJ43" s="250"/>
      <c r="AK43" s="250"/>
      <c r="AL43" s="250"/>
      <c r="AM43" s="250"/>
      <c r="AN43" s="250"/>
      <c r="AO43" s="250"/>
      <c r="AP43" s="250"/>
      <c r="AQ43" s="250"/>
      <c r="AR43" s="250"/>
      <c r="AS43" s="250"/>
    </row>
    <row r="44" spans="2:45" ht="18" customHeight="1">
      <c r="B44" s="210" t="s">
        <v>504</v>
      </c>
      <c r="C44" s="239"/>
      <c r="D44" s="239"/>
      <c r="E44" s="230"/>
      <c r="F44" s="231">
        <f t="shared" si="6"/>
        <v>0</v>
      </c>
      <c r="G44" s="230"/>
      <c r="H44" s="232"/>
      <c r="I44" s="232"/>
      <c r="J44" s="232"/>
      <c r="K44" s="232"/>
      <c r="L44" s="232"/>
      <c r="M44" s="232"/>
      <c r="N44" s="232"/>
      <c r="O44" s="232"/>
      <c r="P44" s="232"/>
      <c r="Q44" s="232"/>
      <c r="R44" s="233"/>
      <c r="S44" s="234"/>
      <c r="T44" s="235"/>
      <c r="U44" s="236"/>
      <c r="V44" s="236"/>
      <c r="W44" s="236"/>
      <c r="X44" s="236"/>
      <c r="Y44" s="236"/>
      <c r="Z44" s="237"/>
      <c r="AA44" s="238"/>
      <c r="AB44" s="236"/>
      <c r="AC44" s="236"/>
      <c r="AD44" s="236"/>
      <c r="AE44" s="236"/>
      <c r="AF44" s="236"/>
      <c r="AG44" s="236"/>
      <c r="AH44" s="236"/>
      <c r="AI44" s="236"/>
      <c r="AJ44" s="236"/>
      <c r="AK44" s="236"/>
      <c r="AL44" s="236"/>
      <c r="AM44" s="236"/>
      <c r="AN44" s="236"/>
      <c r="AO44" s="236"/>
      <c r="AP44" s="236"/>
      <c r="AQ44" s="236"/>
      <c r="AR44" s="236"/>
      <c r="AS44" s="236"/>
    </row>
    <row r="45" spans="2:45" ht="18" customHeight="1" outlineLevel="1">
      <c r="B45" s="213" t="s">
        <v>505</v>
      </c>
      <c r="C45" s="239"/>
      <c r="D45" s="239"/>
      <c r="E45" s="230"/>
      <c r="F45" s="231">
        <f t="shared" si="6"/>
        <v>0</v>
      </c>
      <c r="G45" s="230">
        <f t="shared" ref="G45:G77" si="7">SUM(H45:AS45)</f>
        <v>0</v>
      </c>
      <c r="H45" s="232"/>
      <c r="I45" s="232"/>
      <c r="J45" s="232"/>
      <c r="K45" s="232"/>
      <c r="L45" s="232"/>
      <c r="M45" s="232"/>
      <c r="N45" s="232"/>
      <c r="O45" s="232"/>
      <c r="P45" s="232"/>
      <c r="Q45" s="232"/>
      <c r="R45" s="233"/>
      <c r="S45" s="234"/>
      <c r="T45" s="235"/>
      <c r="U45" s="236"/>
      <c r="V45" s="236"/>
      <c r="W45" s="236"/>
      <c r="X45" s="236"/>
      <c r="Y45" s="236"/>
      <c r="Z45" s="237"/>
      <c r="AA45" s="238"/>
      <c r="AB45" s="236"/>
      <c r="AC45" s="236"/>
      <c r="AD45" s="236"/>
      <c r="AE45" s="236"/>
      <c r="AF45" s="236"/>
      <c r="AG45" s="236"/>
      <c r="AH45" s="236"/>
      <c r="AI45" s="236"/>
      <c r="AJ45" s="236"/>
      <c r="AK45" s="236"/>
      <c r="AL45" s="236"/>
      <c r="AM45" s="236"/>
      <c r="AN45" s="236"/>
      <c r="AO45" s="236"/>
      <c r="AP45" s="236"/>
      <c r="AQ45" s="236"/>
      <c r="AR45" s="236"/>
      <c r="AS45" s="236"/>
    </row>
    <row r="46" spans="2:45" ht="18" customHeight="1" outlineLevel="1">
      <c r="B46" s="213" t="s">
        <v>506</v>
      </c>
      <c r="C46" s="239"/>
      <c r="D46" s="239">
        <f>'资产负债表（续）'!D6</f>
        <v>0</v>
      </c>
      <c r="E46" s="230">
        <f>D46-C46</f>
        <v>0</v>
      </c>
      <c r="F46" s="231">
        <f t="shared" si="6"/>
        <v>0</v>
      </c>
      <c r="G46" s="230">
        <f t="shared" si="7"/>
        <v>0</v>
      </c>
      <c r="H46" s="232"/>
      <c r="I46" s="232"/>
      <c r="J46" s="232"/>
      <c r="K46" s="232"/>
      <c r="L46" s="232"/>
      <c r="M46" s="232"/>
      <c r="N46" s="232"/>
      <c r="O46" s="232"/>
      <c r="P46" s="232"/>
      <c r="Q46" s="232"/>
      <c r="R46" s="233"/>
      <c r="S46" s="234"/>
      <c r="T46" s="235"/>
      <c r="U46" s="236"/>
      <c r="V46" s="236"/>
      <c r="W46" s="236"/>
      <c r="X46" s="236"/>
      <c r="Y46" s="236"/>
      <c r="Z46" s="237"/>
      <c r="AA46" s="238"/>
      <c r="AB46" s="236"/>
      <c r="AC46" s="236"/>
      <c r="AD46" s="236"/>
      <c r="AE46" s="236"/>
      <c r="AF46" s="236"/>
      <c r="AG46" s="236"/>
      <c r="AH46" s="236"/>
      <c r="AI46" s="236"/>
      <c r="AJ46" s="236"/>
      <c r="AK46" s="236"/>
      <c r="AL46" s="236"/>
      <c r="AM46" s="236"/>
      <c r="AN46" s="236"/>
      <c r="AO46" s="236"/>
      <c r="AP46" s="236"/>
      <c r="AQ46" s="236"/>
      <c r="AR46" s="236"/>
      <c r="AS46" s="236"/>
    </row>
    <row r="47" spans="2:45" ht="18" customHeight="1" outlineLevel="1">
      <c r="B47" s="213" t="s">
        <v>507</v>
      </c>
      <c r="C47" s="239"/>
      <c r="D47" s="239">
        <f>'资产负债表（续）'!D9</f>
        <v>0</v>
      </c>
      <c r="E47" s="230">
        <f t="shared" ref="E47:E74" si="8">D47-C47</f>
        <v>0</v>
      </c>
      <c r="F47" s="231">
        <f t="shared" si="6"/>
        <v>0</v>
      </c>
      <c r="G47" s="230">
        <f t="shared" si="7"/>
        <v>0</v>
      </c>
      <c r="H47" s="232"/>
      <c r="I47" s="232"/>
      <c r="J47" s="232"/>
      <c r="K47" s="232"/>
      <c r="L47" s="232"/>
      <c r="M47" s="232"/>
      <c r="N47" s="232"/>
      <c r="O47" s="232"/>
      <c r="P47" s="232"/>
      <c r="Q47" s="232"/>
      <c r="R47" s="233"/>
      <c r="S47" s="234"/>
      <c r="T47" s="235"/>
      <c r="U47" s="236"/>
      <c r="V47" s="236"/>
      <c r="W47" s="236"/>
      <c r="X47" s="236"/>
      <c r="Y47" s="236"/>
      <c r="Z47" s="237"/>
      <c r="AA47" s="238"/>
      <c r="AB47" s="236"/>
      <c r="AC47" s="236"/>
      <c r="AD47" s="236"/>
      <c r="AE47" s="236"/>
      <c r="AF47" s="236"/>
      <c r="AG47" s="236"/>
      <c r="AH47" s="236"/>
      <c r="AI47" s="236"/>
      <c r="AJ47" s="236"/>
      <c r="AK47" s="236"/>
      <c r="AL47" s="236"/>
      <c r="AM47" s="236"/>
      <c r="AN47" s="236"/>
      <c r="AO47" s="236"/>
      <c r="AP47" s="236"/>
      <c r="AQ47" s="236"/>
      <c r="AR47" s="236"/>
      <c r="AS47" s="236"/>
    </row>
    <row r="48" spans="2:45" ht="18" customHeight="1" outlineLevel="1">
      <c r="B48" s="243" t="s">
        <v>508</v>
      </c>
      <c r="C48" s="239"/>
      <c r="D48" s="239">
        <f>'资产负债表（续）'!D11</f>
        <v>0</v>
      </c>
      <c r="E48" s="230">
        <f t="shared" si="8"/>
        <v>0</v>
      </c>
      <c r="F48" s="231">
        <f t="shared" si="6"/>
        <v>0</v>
      </c>
      <c r="G48" s="230">
        <f t="shared" si="7"/>
        <v>0</v>
      </c>
      <c r="H48" s="232"/>
      <c r="I48" s="232"/>
      <c r="J48" s="232"/>
      <c r="K48" s="232"/>
      <c r="L48" s="232"/>
      <c r="M48" s="232"/>
      <c r="N48" s="232"/>
      <c r="O48" s="232"/>
      <c r="P48" s="232"/>
      <c r="Q48" s="232"/>
      <c r="R48" s="233"/>
      <c r="S48" s="234"/>
      <c r="T48" s="235"/>
      <c r="U48" s="236"/>
      <c r="V48" s="236"/>
      <c r="W48" s="236"/>
      <c r="X48" s="236"/>
      <c r="Y48" s="236"/>
      <c r="Z48" s="237"/>
      <c r="AA48" s="238"/>
      <c r="AB48" s="236"/>
      <c r="AC48" s="236"/>
      <c r="AD48" s="236"/>
      <c r="AE48" s="236"/>
      <c r="AF48" s="236"/>
      <c r="AG48" s="236"/>
      <c r="AH48" s="236"/>
      <c r="AI48" s="236"/>
      <c r="AJ48" s="236"/>
      <c r="AK48" s="236"/>
      <c r="AL48" s="236"/>
      <c r="AM48" s="236"/>
      <c r="AN48" s="236"/>
      <c r="AO48" s="236"/>
      <c r="AP48" s="236"/>
      <c r="AQ48" s="236"/>
      <c r="AR48" s="236"/>
      <c r="AS48" s="236"/>
    </row>
    <row r="49" spans="2:45" ht="18" customHeight="1" outlineLevel="1">
      <c r="B49" s="243" t="s">
        <v>509</v>
      </c>
      <c r="C49" s="239"/>
      <c r="D49" s="239">
        <f>'资产负债表（续）'!D12</f>
        <v>-100344.15999999999</v>
      </c>
      <c r="E49" s="230">
        <f t="shared" si="8"/>
        <v>-100344.15999999999</v>
      </c>
      <c r="F49" s="231">
        <f t="shared" si="6"/>
        <v>-100344.15999999999</v>
      </c>
      <c r="G49" s="230">
        <f t="shared" si="7"/>
        <v>0</v>
      </c>
      <c r="H49" s="232"/>
      <c r="I49" s="232"/>
      <c r="J49" s="232"/>
      <c r="K49" s="232"/>
      <c r="L49" s="232"/>
      <c r="M49" s="232"/>
      <c r="N49" s="232"/>
      <c r="O49" s="232"/>
      <c r="P49" s="232"/>
      <c r="Q49" s="232"/>
      <c r="R49" s="233"/>
      <c r="S49" s="234"/>
      <c r="T49" s="235"/>
      <c r="U49" s="236"/>
      <c r="V49" s="236"/>
      <c r="W49" s="236"/>
      <c r="X49" s="236"/>
      <c r="Y49" s="236"/>
      <c r="Z49" s="237"/>
      <c r="AA49" s="238"/>
      <c r="AB49" s="236"/>
      <c r="AC49" s="236"/>
      <c r="AD49" s="236"/>
      <c r="AE49" s="236"/>
      <c r="AF49" s="236"/>
      <c r="AG49" s="236"/>
      <c r="AH49" s="236"/>
      <c r="AI49" s="236"/>
      <c r="AJ49" s="236"/>
      <c r="AK49" s="236"/>
      <c r="AL49" s="236"/>
      <c r="AM49" s="236"/>
      <c r="AN49" s="236"/>
      <c r="AO49" s="236"/>
      <c r="AP49" s="236"/>
      <c r="AQ49" s="236"/>
      <c r="AR49" s="236"/>
      <c r="AS49" s="236"/>
    </row>
    <row r="50" spans="2:45" ht="18" customHeight="1" outlineLevel="1">
      <c r="B50" s="213" t="s">
        <v>510</v>
      </c>
      <c r="C50" s="239"/>
      <c r="D50" s="239">
        <f>'资产负债表（续）'!D13</f>
        <v>0</v>
      </c>
      <c r="E50" s="230">
        <f t="shared" si="8"/>
        <v>0</v>
      </c>
      <c r="F50" s="231">
        <f t="shared" si="6"/>
        <v>0</v>
      </c>
      <c r="G50" s="230">
        <f t="shared" si="7"/>
        <v>0</v>
      </c>
      <c r="H50" s="232"/>
      <c r="I50" s="232"/>
      <c r="J50" s="232"/>
      <c r="K50" s="232"/>
      <c r="L50" s="232"/>
      <c r="M50" s="232"/>
      <c r="N50" s="232"/>
      <c r="O50" s="232"/>
      <c r="P50" s="232"/>
      <c r="Q50" s="232"/>
      <c r="R50" s="233"/>
      <c r="S50" s="234"/>
      <c r="T50" s="235"/>
      <c r="U50" s="236"/>
      <c r="V50" s="236"/>
      <c r="W50" s="236"/>
      <c r="X50" s="236"/>
      <c r="Y50" s="236"/>
      <c r="Z50" s="237"/>
      <c r="AA50" s="238"/>
      <c r="AB50" s="236"/>
      <c r="AC50" s="236"/>
      <c r="AD50" s="236"/>
      <c r="AE50" s="236"/>
      <c r="AF50" s="236"/>
      <c r="AG50" s="236"/>
      <c r="AH50" s="236"/>
      <c r="AI50" s="236"/>
      <c r="AJ50" s="236"/>
      <c r="AK50" s="236"/>
      <c r="AL50" s="236"/>
      <c r="AM50" s="236"/>
      <c r="AN50" s="236"/>
      <c r="AO50" s="236"/>
      <c r="AP50" s="236"/>
      <c r="AQ50" s="236"/>
      <c r="AR50" s="236"/>
      <c r="AS50" s="236"/>
    </row>
    <row r="51" spans="2:45" ht="18" customHeight="1" outlineLevel="1">
      <c r="B51" s="228" t="s">
        <v>11</v>
      </c>
      <c r="C51" s="239"/>
      <c r="D51" s="239">
        <f>'资产负债表（续）'!D14</f>
        <v>0</v>
      </c>
      <c r="E51" s="230">
        <f t="shared" si="8"/>
        <v>0</v>
      </c>
      <c r="F51" s="231">
        <f t="shared" si="6"/>
        <v>0</v>
      </c>
      <c r="G51" s="230">
        <f t="shared" si="7"/>
        <v>0</v>
      </c>
      <c r="H51" s="232"/>
      <c r="I51" s="232"/>
      <c r="J51" s="232"/>
      <c r="K51" s="232"/>
      <c r="L51" s="232"/>
      <c r="M51" s="232"/>
      <c r="N51" s="232"/>
      <c r="O51" s="232"/>
      <c r="P51" s="232"/>
      <c r="Q51" s="232"/>
      <c r="R51" s="233"/>
      <c r="S51" s="234"/>
      <c r="T51" s="235"/>
      <c r="U51" s="236"/>
      <c r="V51" s="236"/>
      <c r="W51" s="236"/>
      <c r="X51" s="236"/>
      <c r="Y51" s="236"/>
      <c r="Z51" s="237"/>
      <c r="AA51" s="238"/>
      <c r="AB51" s="236"/>
      <c r="AC51" s="236"/>
      <c r="AD51" s="236"/>
      <c r="AE51" s="236"/>
      <c r="AF51" s="236"/>
      <c r="AG51" s="236"/>
      <c r="AH51" s="236"/>
      <c r="AI51" s="236"/>
      <c r="AJ51" s="236"/>
      <c r="AK51" s="236"/>
      <c r="AL51" s="236"/>
      <c r="AM51" s="236"/>
      <c r="AN51" s="236"/>
      <c r="AO51" s="236"/>
      <c r="AP51" s="236"/>
      <c r="AQ51" s="236"/>
      <c r="AR51" s="236"/>
      <c r="AS51" s="236"/>
    </row>
    <row r="52" spans="2:45" ht="18" customHeight="1" outlineLevel="1">
      <c r="B52" s="213" t="s">
        <v>511</v>
      </c>
      <c r="C52" s="239"/>
      <c r="D52" s="239">
        <f>'资产负债表（续）'!D19</f>
        <v>3587916.64</v>
      </c>
      <c r="E52" s="230">
        <f t="shared" si="8"/>
        <v>3587916.64</v>
      </c>
      <c r="F52" s="231">
        <f t="shared" si="6"/>
        <v>3587916.64</v>
      </c>
      <c r="G52" s="230">
        <f t="shared" si="7"/>
        <v>0</v>
      </c>
      <c r="H52" s="232"/>
      <c r="I52" s="232"/>
      <c r="J52" s="232"/>
      <c r="K52" s="232"/>
      <c r="L52" s="232"/>
      <c r="M52" s="232"/>
      <c r="N52" s="232"/>
      <c r="O52" s="232"/>
      <c r="P52" s="232"/>
      <c r="Q52" s="232"/>
      <c r="R52" s="233"/>
      <c r="S52" s="234"/>
      <c r="T52" s="235"/>
      <c r="U52" s="236"/>
      <c r="V52" s="236"/>
      <c r="W52" s="236"/>
      <c r="X52" s="236"/>
      <c r="Y52" s="236"/>
      <c r="Z52" s="237"/>
      <c r="AA52" s="238"/>
      <c r="AB52" s="236"/>
      <c r="AC52" s="236"/>
      <c r="AD52" s="236"/>
      <c r="AE52" s="236"/>
      <c r="AF52" s="236"/>
      <c r="AG52" s="236"/>
      <c r="AH52" s="236"/>
      <c r="AI52" s="236"/>
      <c r="AJ52" s="236"/>
      <c r="AK52" s="236"/>
      <c r="AL52" s="236"/>
      <c r="AM52" s="236"/>
      <c r="AN52" s="236"/>
      <c r="AO52" s="236"/>
      <c r="AP52" s="236"/>
      <c r="AQ52" s="236"/>
      <c r="AR52" s="236"/>
      <c r="AS52" s="236"/>
    </row>
    <row r="53" spans="2:45" ht="18" customHeight="1" outlineLevel="1">
      <c r="B53" s="213" t="s">
        <v>512</v>
      </c>
      <c r="C53" s="239"/>
      <c r="D53" s="239">
        <f>'资产负债表（续）'!D20</f>
        <v>1217565.3</v>
      </c>
      <c r="E53" s="230">
        <f t="shared" si="8"/>
        <v>1217565.3</v>
      </c>
      <c r="F53" s="231">
        <f t="shared" si="6"/>
        <v>1217565.3</v>
      </c>
      <c r="G53" s="230">
        <f t="shared" si="7"/>
        <v>0</v>
      </c>
      <c r="H53" s="232"/>
      <c r="I53" s="232"/>
      <c r="J53" s="232"/>
      <c r="K53" s="232"/>
      <c r="L53" s="232"/>
      <c r="M53" s="232"/>
      <c r="N53" s="232"/>
      <c r="O53" s="232"/>
      <c r="P53" s="232"/>
      <c r="Q53" s="232"/>
      <c r="R53" s="233"/>
      <c r="S53" s="234"/>
      <c r="T53" s="235"/>
      <c r="U53" s="236"/>
      <c r="V53" s="236"/>
      <c r="W53" s="236"/>
      <c r="X53" s="236"/>
      <c r="Y53" s="236"/>
      <c r="Z53" s="254"/>
      <c r="AA53" s="238"/>
      <c r="AB53" s="236"/>
      <c r="AC53" s="236"/>
      <c r="AD53" s="236"/>
      <c r="AE53" s="236"/>
      <c r="AF53" s="236"/>
      <c r="AG53" s="236"/>
      <c r="AH53" s="236"/>
      <c r="AI53" s="236"/>
      <c r="AJ53" s="236"/>
      <c r="AK53" s="236"/>
      <c r="AL53" s="236"/>
      <c r="AM53" s="236"/>
      <c r="AN53" s="236"/>
      <c r="AO53" s="236"/>
      <c r="AP53" s="236"/>
      <c r="AQ53" s="236"/>
      <c r="AR53" s="236"/>
      <c r="AS53" s="236"/>
    </row>
    <row r="54" spans="2:45" ht="18" customHeight="1" outlineLevel="1">
      <c r="B54" s="213" t="s">
        <v>513</v>
      </c>
      <c r="C54" s="239"/>
      <c r="D54" s="239">
        <f>'资产负债表（续）'!D21-D55-D56</f>
        <v>10632697.810000001</v>
      </c>
      <c r="E54" s="230">
        <f>D54-C54</f>
        <v>10632697.810000001</v>
      </c>
      <c r="F54" s="231">
        <f>E54-G54</f>
        <v>10632697.810000001</v>
      </c>
      <c r="G54" s="230">
        <f t="shared" si="7"/>
        <v>0</v>
      </c>
      <c r="H54" s="232"/>
      <c r="I54" s="232"/>
      <c r="J54" s="232"/>
      <c r="K54" s="232"/>
      <c r="L54" s="232"/>
      <c r="M54" s="232"/>
      <c r="N54" s="232"/>
      <c r="O54" s="232"/>
      <c r="P54" s="232"/>
      <c r="Q54" s="232"/>
      <c r="R54" s="233"/>
      <c r="S54" s="234"/>
      <c r="T54" s="235"/>
      <c r="U54" s="236"/>
      <c r="V54" s="236"/>
      <c r="W54" s="236"/>
      <c r="X54" s="236"/>
      <c r="Y54" s="236"/>
      <c r="Z54" s="237"/>
      <c r="AA54" s="238"/>
      <c r="AB54" s="236"/>
      <c r="AC54" s="236"/>
      <c r="AD54" s="236"/>
      <c r="AE54" s="236"/>
      <c r="AF54" s="236"/>
      <c r="AG54" s="236"/>
      <c r="AH54" s="236"/>
      <c r="AI54" s="236"/>
      <c r="AJ54" s="236"/>
      <c r="AK54" s="236"/>
      <c r="AL54" s="236"/>
      <c r="AM54" s="236"/>
      <c r="AN54" s="236"/>
      <c r="AO54" s="236"/>
      <c r="AP54" s="236"/>
      <c r="AQ54" s="236"/>
      <c r="AR54" s="236"/>
      <c r="AS54" s="236"/>
    </row>
    <row r="55" spans="2:45" ht="18" customHeight="1" outlineLevel="1">
      <c r="B55" s="213" t="s">
        <v>514</v>
      </c>
      <c r="C55" s="239"/>
      <c r="D55" s="239"/>
      <c r="E55" s="230">
        <f t="shared" si="8"/>
        <v>0</v>
      </c>
      <c r="F55" s="231">
        <f t="shared" si="6"/>
        <v>0</v>
      </c>
      <c r="G55" s="230">
        <f t="shared" si="7"/>
        <v>0</v>
      </c>
      <c r="H55" s="232"/>
      <c r="I55" s="232"/>
      <c r="J55" s="232"/>
      <c r="K55" s="232"/>
      <c r="L55" s="232"/>
      <c r="M55" s="232"/>
      <c r="N55" s="232"/>
      <c r="O55" s="232"/>
      <c r="P55" s="232"/>
      <c r="Q55" s="232"/>
      <c r="R55" s="233"/>
      <c r="S55" s="234"/>
      <c r="T55" s="235"/>
      <c r="U55" s="236"/>
      <c r="V55" s="236"/>
      <c r="W55" s="236"/>
      <c r="X55" s="236"/>
      <c r="Y55" s="236"/>
      <c r="Z55" s="237"/>
      <c r="AA55" s="238"/>
      <c r="AB55" s="236"/>
      <c r="AC55" s="236"/>
      <c r="AD55" s="236"/>
      <c r="AE55" s="236"/>
      <c r="AF55" s="236"/>
      <c r="AG55" s="236"/>
      <c r="AH55" s="236"/>
      <c r="AI55" s="236"/>
      <c r="AJ55" s="236"/>
      <c r="AK55" s="236"/>
      <c r="AL55" s="236"/>
      <c r="AM55" s="236"/>
      <c r="AN55" s="236"/>
      <c r="AO55" s="236"/>
      <c r="AP55" s="236"/>
      <c r="AQ55" s="236"/>
      <c r="AR55" s="236"/>
      <c r="AS55" s="236"/>
    </row>
    <row r="56" spans="2:45" ht="18" customHeight="1" outlineLevel="1">
      <c r="B56" s="213" t="s">
        <v>515</v>
      </c>
      <c r="C56" s="239"/>
      <c r="D56" s="239"/>
      <c r="E56" s="230">
        <f t="shared" si="8"/>
        <v>0</v>
      </c>
      <c r="F56" s="231">
        <f t="shared" si="6"/>
        <v>0</v>
      </c>
      <c r="G56" s="230">
        <f t="shared" si="7"/>
        <v>0</v>
      </c>
      <c r="H56" s="232"/>
      <c r="I56" s="232"/>
      <c r="J56" s="232"/>
      <c r="K56" s="232"/>
      <c r="L56" s="232"/>
      <c r="M56" s="232"/>
      <c r="N56" s="232"/>
      <c r="O56" s="232"/>
      <c r="P56" s="232"/>
      <c r="Q56" s="232"/>
      <c r="R56" s="233"/>
      <c r="S56" s="234"/>
      <c r="T56" s="235"/>
      <c r="U56" s="236"/>
      <c r="V56" s="236"/>
      <c r="W56" s="236"/>
      <c r="X56" s="236"/>
      <c r="Y56" s="236"/>
      <c r="Z56" s="237"/>
      <c r="AA56" s="238"/>
      <c r="AB56" s="236"/>
      <c r="AC56" s="236"/>
      <c r="AD56" s="236"/>
      <c r="AE56" s="236"/>
      <c r="AF56" s="236"/>
      <c r="AG56" s="236"/>
      <c r="AH56" s="236"/>
      <c r="AI56" s="236"/>
      <c r="AJ56" s="236"/>
      <c r="AK56" s="236"/>
      <c r="AL56" s="236"/>
      <c r="AM56" s="236"/>
      <c r="AN56" s="236"/>
      <c r="AO56" s="236"/>
      <c r="AP56" s="236"/>
      <c r="AQ56" s="236"/>
      <c r="AR56" s="236"/>
      <c r="AS56" s="236"/>
    </row>
    <row r="57" spans="2:45" ht="18" customHeight="1" outlineLevel="1">
      <c r="B57" s="213" t="s">
        <v>516</v>
      </c>
      <c r="C57" s="239"/>
      <c r="D57" s="239">
        <f>'资产负债表（续）'!D25</f>
        <v>0</v>
      </c>
      <c r="E57" s="230">
        <f t="shared" si="8"/>
        <v>0</v>
      </c>
      <c r="F57" s="231">
        <f t="shared" si="6"/>
        <v>0</v>
      </c>
      <c r="G57" s="230">
        <f t="shared" si="7"/>
        <v>0</v>
      </c>
      <c r="H57" s="232"/>
      <c r="I57" s="232"/>
      <c r="J57" s="232"/>
      <c r="K57" s="232"/>
      <c r="L57" s="232"/>
      <c r="M57" s="232"/>
      <c r="N57" s="232"/>
      <c r="O57" s="232"/>
      <c r="P57" s="232"/>
      <c r="Q57" s="232"/>
      <c r="R57" s="233"/>
      <c r="S57" s="234"/>
      <c r="T57" s="235"/>
      <c r="U57" s="236"/>
      <c r="V57" s="236"/>
      <c r="W57" s="236"/>
      <c r="X57" s="236"/>
      <c r="Y57" s="236"/>
      <c r="Z57" s="237"/>
      <c r="AA57" s="238"/>
      <c r="AB57" s="236"/>
      <c r="AC57" s="236"/>
      <c r="AD57" s="236"/>
      <c r="AE57" s="236"/>
      <c r="AF57" s="236"/>
      <c r="AG57" s="236"/>
      <c r="AH57" s="236"/>
      <c r="AI57" s="236"/>
      <c r="AJ57" s="236"/>
      <c r="AK57" s="236"/>
      <c r="AL57" s="236"/>
      <c r="AM57" s="236"/>
      <c r="AN57" s="236"/>
      <c r="AO57" s="236"/>
      <c r="AP57" s="236"/>
      <c r="AQ57" s="236"/>
      <c r="AR57" s="236"/>
      <c r="AS57" s="236"/>
    </row>
    <row r="58" spans="2:45" ht="18" customHeight="1" outlineLevel="1">
      <c r="B58" s="213" t="s">
        <v>517</v>
      </c>
      <c r="C58" s="239"/>
      <c r="D58" s="239">
        <f>'资产负债表（续）'!D26</f>
        <v>0</v>
      </c>
      <c r="E58" s="230">
        <f t="shared" si="8"/>
        <v>0</v>
      </c>
      <c r="F58" s="231">
        <f t="shared" si="6"/>
        <v>0</v>
      </c>
      <c r="G58" s="230">
        <f t="shared" si="7"/>
        <v>0</v>
      </c>
      <c r="H58" s="232"/>
      <c r="I58" s="232"/>
      <c r="J58" s="232"/>
      <c r="K58" s="232"/>
      <c r="L58" s="232"/>
      <c r="M58" s="232"/>
      <c r="N58" s="232"/>
      <c r="O58" s="232"/>
      <c r="P58" s="232"/>
      <c r="Q58" s="232"/>
      <c r="R58" s="233"/>
      <c r="S58" s="234"/>
      <c r="T58" s="235"/>
      <c r="U58" s="236"/>
      <c r="V58" s="236"/>
      <c r="W58" s="236"/>
      <c r="X58" s="236"/>
      <c r="Y58" s="236"/>
      <c r="Z58" s="237"/>
      <c r="AA58" s="238"/>
      <c r="AB58" s="236"/>
      <c r="AC58" s="236"/>
      <c r="AD58" s="236"/>
      <c r="AE58" s="236"/>
      <c r="AF58" s="236"/>
      <c r="AG58" s="236"/>
      <c r="AH58" s="236"/>
      <c r="AI58" s="236"/>
      <c r="AJ58" s="236"/>
      <c r="AK58" s="236"/>
      <c r="AL58" s="236"/>
      <c r="AM58" s="236"/>
      <c r="AN58" s="236"/>
      <c r="AO58" s="236"/>
      <c r="AP58" s="236"/>
      <c r="AQ58" s="236"/>
      <c r="AR58" s="236"/>
      <c r="AS58" s="236"/>
    </row>
    <row r="59" spans="2:45" ht="18" customHeight="1" outlineLevel="1">
      <c r="B59" s="213" t="s">
        <v>518</v>
      </c>
      <c r="C59" s="239"/>
      <c r="D59" s="239"/>
      <c r="E59" s="230">
        <f t="shared" si="8"/>
        <v>0</v>
      </c>
      <c r="F59" s="231">
        <f t="shared" si="6"/>
        <v>0</v>
      </c>
      <c r="G59" s="230">
        <f t="shared" si="7"/>
        <v>0</v>
      </c>
      <c r="H59" s="232"/>
      <c r="I59" s="232"/>
      <c r="J59" s="232"/>
      <c r="K59" s="232"/>
      <c r="L59" s="232"/>
      <c r="M59" s="232"/>
      <c r="N59" s="232"/>
      <c r="O59" s="232"/>
      <c r="P59" s="232"/>
      <c r="Q59" s="232"/>
      <c r="R59" s="233"/>
      <c r="S59" s="234"/>
      <c r="T59" s="235"/>
      <c r="U59" s="236"/>
      <c r="V59" s="236"/>
      <c r="W59" s="236"/>
      <c r="X59" s="236"/>
      <c r="Y59" s="236"/>
      <c r="Z59" s="237"/>
      <c r="AA59" s="238"/>
      <c r="AB59" s="236"/>
      <c r="AC59" s="236"/>
      <c r="AD59" s="236"/>
      <c r="AE59" s="236"/>
      <c r="AF59" s="236"/>
      <c r="AG59" s="236"/>
      <c r="AH59" s="236"/>
      <c r="AI59" s="236"/>
      <c r="AJ59" s="236"/>
      <c r="AK59" s="236"/>
      <c r="AL59" s="236"/>
      <c r="AM59" s="236"/>
      <c r="AN59" s="236"/>
      <c r="AO59" s="236"/>
      <c r="AP59" s="236"/>
      <c r="AQ59" s="236"/>
      <c r="AR59" s="236"/>
      <c r="AS59" s="236"/>
    </row>
    <row r="60" spans="2:45" ht="18" customHeight="1" outlineLevel="1">
      <c r="B60" s="213" t="s">
        <v>519</v>
      </c>
      <c r="C60" s="239"/>
      <c r="D60" s="239">
        <f>'资产负债表（续）'!D30</f>
        <v>0</v>
      </c>
      <c r="E60" s="230">
        <f t="shared" si="8"/>
        <v>0</v>
      </c>
      <c r="F60" s="231">
        <f t="shared" si="6"/>
        <v>0</v>
      </c>
      <c r="G60" s="230">
        <f t="shared" si="7"/>
        <v>0</v>
      </c>
      <c r="H60" s="232"/>
      <c r="I60" s="232"/>
      <c r="J60" s="232"/>
      <c r="K60" s="232"/>
      <c r="L60" s="232"/>
      <c r="M60" s="232"/>
      <c r="N60" s="232"/>
      <c r="O60" s="232"/>
      <c r="P60" s="232"/>
      <c r="Q60" s="232"/>
      <c r="R60" s="233"/>
      <c r="S60" s="234"/>
      <c r="T60" s="235"/>
      <c r="U60" s="236"/>
      <c r="V60" s="236"/>
      <c r="W60" s="236"/>
      <c r="X60" s="236"/>
      <c r="Y60" s="236"/>
      <c r="Z60" s="237"/>
      <c r="AA60" s="238"/>
      <c r="AB60" s="236"/>
      <c r="AC60" s="236"/>
      <c r="AD60" s="236"/>
      <c r="AE60" s="236"/>
      <c r="AF60" s="236"/>
      <c r="AG60" s="236"/>
      <c r="AH60" s="236"/>
      <c r="AI60" s="236"/>
      <c r="AJ60" s="236"/>
      <c r="AK60" s="236"/>
      <c r="AL60" s="236"/>
      <c r="AM60" s="236"/>
      <c r="AN60" s="236"/>
      <c r="AO60" s="236"/>
      <c r="AP60" s="236"/>
      <c r="AQ60" s="236"/>
      <c r="AR60" s="236"/>
      <c r="AS60" s="236"/>
    </row>
    <row r="61" spans="2:45" ht="18" customHeight="1" outlineLevel="1">
      <c r="B61" s="213" t="s">
        <v>520</v>
      </c>
      <c r="C61" s="239"/>
      <c r="D61" s="239">
        <f>'资产负债表（续）'!D31</f>
        <v>0</v>
      </c>
      <c r="E61" s="230">
        <f t="shared" si="8"/>
        <v>0</v>
      </c>
      <c r="F61" s="231">
        <f t="shared" si="6"/>
        <v>0</v>
      </c>
      <c r="G61" s="230">
        <f t="shared" si="7"/>
        <v>0</v>
      </c>
      <c r="H61" s="232"/>
      <c r="I61" s="232"/>
      <c r="J61" s="232"/>
      <c r="K61" s="232"/>
      <c r="L61" s="232"/>
      <c r="M61" s="232"/>
      <c r="N61" s="232"/>
      <c r="O61" s="232"/>
      <c r="P61" s="232"/>
      <c r="Q61" s="232"/>
      <c r="R61" s="233"/>
      <c r="S61" s="234"/>
      <c r="T61" s="235"/>
      <c r="U61" s="236"/>
      <c r="V61" s="236"/>
      <c r="W61" s="236"/>
      <c r="X61" s="236"/>
      <c r="Y61" s="236"/>
      <c r="Z61" s="237"/>
      <c r="AA61" s="238"/>
      <c r="AB61" s="236"/>
      <c r="AC61" s="236"/>
      <c r="AD61" s="236"/>
      <c r="AE61" s="236"/>
      <c r="AF61" s="236"/>
      <c r="AG61" s="236"/>
      <c r="AH61" s="236"/>
      <c r="AI61" s="236"/>
      <c r="AJ61" s="236"/>
      <c r="AK61" s="236"/>
      <c r="AL61" s="236"/>
      <c r="AM61" s="236"/>
      <c r="AN61" s="236"/>
      <c r="AO61" s="236"/>
      <c r="AP61" s="236"/>
      <c r="AQ61" s="236"/>
      <c r="AR61" s="236"/>
      <c r="AS61" s="236"/>
    </row>
    <row r="62" spans="2:45" ht="18" customHeight="1" outlineLevel="1">
      <c r="B62" s="228" t="s">
        <v>13</v>
      </c>
      <c r="C62" s="239"/>
      <c r="D62" s="239">
        <f>'资产负债表（续）'!D34</f>
        <v>0</v>
      </c>
      <c r="E62" s="230">
        <f t="shared" si="8"/>
        <v>0</v>
      </c>
      <c r="F62" s="231">
        <f t="shared" si="6"/>
        <v>0</v>
      </c>
      <c r="G62" s="230">
        <f t="shared" si="7"/>
        <v>0</v>
      </c>
      <c r="H62" s="232"/>
      <c r="I62" s="232"/>
      <c r="J62" s="232"/>
      <c r="K62" s="232"/>
      <c r="L62" s="232"/>
      <c r="M62" s="232"/>
      <c r="N62" s="232"/>
      <c r="O62" s="232"/>
      <c r="P62" s="232"/>
      <c r="Q62" s="232"/>
      <c r="R62" s="233"/>
      <c r="S62" s="234"/>
      <c r="T62" s="235"/>
      <c r="U62" s="236"/>
      <c r="V62" s="236"/>
      <c r="W62" s="236"/>
      <c r="X62" s="236"/>
      <c r="Y62" s="236"/>
      <c r="Z62" s="237"/>
      <c r="AA62" s="238"/>
      <c r="AB62" s="236"/>
      <c r="AC62" s="236"/>
      <c r="AD62" s="236"/>
      <c r="AE62" s="236"/>
      <c r="AF62" s="236"/>
      <c r="AG62" s="236"/>
      <c r="AH62" s="236"/>
      <c r="AI62" s="236"/>
      <c r="AJ62" s="236"/>
      <c r="AK62" s="236"/>
      <c r="AL62" s="236"/>
      <c r="AM62" s="236"/>
      <c r="AN62" s="236"/>
      <c r="AO62" s="236"/>
      <c r="AP62" s="236"/>
      <c r="AQ62" s="236"/>
      <c r="AR62" s="236"/>
      <c r="AS62" s="236"/>
    </row>
    <row r="63" spans="2:45" ht="18" customHeight="1" outlineLevel="1">
      <c r="B63" s="213" t="s">
        <v>521</v>
      </c>
      <c r="C63" s="239"/>
      <c r="D63" s="239">
        <f>'资产负债表（续）'!D35</f>
        <v>0</v>
      </c>
      <c r="E63" s="230">
        <f t="shared" si="8"/>
        <v>0</v>
      </c>
      <c r="F63" s="231">
        <f t="shared" si="6"/>
        <v>0</v>
      </c>
      <c r="G63" s="230">
        <f t="shared" si="7"/>
        <v>0</v>
      </c>
      <c r="H63" s="232"/>
      <c r="I63" s="232"/>
      <c r="J63" s="232"/>
      <c r="K63" s="232"/>
      <c r="L63" s="232"/>
      <c r="M63" s="232"/>
      <c r="N63" s="232"/>
      <c r="O63" s="232"/>
      <c r="P63" s="232"/>
      <c r="Q63" s="232"/>
      <c r="R63" s="233"/>
      <c r="S63" s="234"/>
      <c r="T63" s="235"/>
      <c r="U63" s="236"/>
      <c r="V63" s="236"/>
      <c r="W63" s="236"/>
      <c r="X63" s="236"/>
      <c r="Y63" s="236"/>
      <c r="Z63" s="237"/>
      <c r="AA63" s="238"/>
      <c r="AB63" s="236"/>
      <c r="AC63" s="236"/>
      <c r="AD63" s="236"/>
      <c r="AE63" s="236"/>
      <c r="AF63" s="236"/>
      <c r="AG63" s="236"/>
      <c r="AH63" s="236"/>
      <c r="AI63" s="236"/>
      <c r="AJ63" s="236"/>
      <c r="AK63" s="236"/>
      <c r="AL63" s="236"/>
      <c r="AM63" s="236"/>
      <c r="AN63" s="236"/>
      <c r="AO63" s="236"/>
      <c r="AP63" s="236"/>
      <c r="AQ63" s="236"/>
      <c r="AR63" s="236"/>
      <c r="AS63" s="236"/>
    </row>
    <row r="64" spans="2:45" ht="18" customHeight="1" outlineLevel="1">
      <c r="B64" s="213" t="s">
        <v>522</v>
      </c>
      <c r="C64" s="230"/>
      <c r="D64" s="230">
        <f>'资产负债表（续）'!D36</f>
        <v>0</v>
      </c>
      <c r="E64" s="230">
        <f t="shared" si="8"/>
        <v>0</v>
      </c>
      <c r="F64" s="231">
        <f t="shared" si="6"/>
        <v>0</v>
      </c>
      <c r="G64" s="230">
        <f t="shared" si="7"/>
        <v>0</v>
      </c>
      <c r="H64" s="232"/>
      <c r="I64" s="232"/>
      <c r="J64" s="232"/>
      <c r="K64" s="232"/>
      <c r="L64" s="232"/>
      <c r="M64" s="232"/>
      <c r="N64" s="232"/>
      <c r="O64" s="232"/>
      <c r="P64" s="232"/>
      <c r="Q64" s="232"/>
      <c r="R64" s="233"/>
      <c r="S64" s="234"/>
      <c r="T64" s="235"/>
      <c r="U64" s="236"/>
      <c r="V64" s="236"/>
      <c r="W64" s="236"/>
      <c r="X64" s="236"/>
      <c r="Y64" s="236"/>
      <c r="Z64" s="237"/>
      <c r="AA64" s="238"/>
      <c r="AB64" s="236"/>
      <c r="AC64" s="236"/>
      <c r="AD64" s="236"/>
      <c r="AE64" s="236"/>
      <c r="AF64" s="236"/>
      <c r="AG64" s="236"/>
      <c r="AH64" s="236"/>
      <c r="AI64" s="236"/>
      <c r="AJ64" s="236"/>
      <c r="AK64" s="236"/>
      <c r="AL64" s="236"/>
      <c r="AM64" s="236"/>
      <c r="AN64" s="236"/>
      <c r="AO64" s="236"/>
      <c r="AP64" s="236"/>
      <c r="AQ64" s="236"/>
      <c r="AR64" s="236"/>
      <c r="AS64" s="236"/>
    </row>
    <row r="65" spans="2:45" ht="18" customHeight="1" outlineLevel="1">
      <c r="B65" s="228" t="s">
        <v>523</v>
      </c>
      <c r="C65" s="230"/>
      <c r="D65" s="230">
        <f>'资产负债表（续）'!D37</f>
        <v>0</v>
      </c>
      <c r="E65" s="230">
        <f t="shared" si="8"/>
        <v>0</v>
      </c>
      <c r="F65" s="231">
        <f t="shared" si="6"/>
        <v>0</v>
      </c>
      <c r="G65" s="230">
        <f t="shared" si="7"/>
        <v>0</v>
      </c>
      <c r="H65" s="232"/>
      <c r="I65" s="232"/>
      <c r="J65" s="232"/>
      <c r="K65" s="232"/>
      <c r="L65" s="232"/>
      <c r="M65" s="232"/>
      <c r="N65" s="232"/>
      <c r="O65" s="232"/>
      <c r="P65" s="232"/>
      <c r="Q65" s="232"/>
      <c r="R65" s="233"/>
      <c r="S65" s="234"/>
      <c r="T65" s="235"/>
      <c r="U65" s="236"/>
      <c r="V65" s="236"/>
      <c r="W65" s="236"/>
      <c r="X65" s="236"/>
      <c r="Y65" s="236"/>
      <c r="Z65" s="237"/>
      <c r="AA65" s="238"/>
      <c r="AB65" s="236"/>
      <c r="AC65" s="236"/>
      <c r="AD65" s="236"/>
      <c r="AE65" s="236"/>
      <c r="AF65" s="236"/>
      <c r="AG65" s="236"/>
      <c r="AH65" s="236"/>
      <c r="AI65" s="236"/>
      <c r="AJ65" s="236"/>
      <c r="AK65" s="236"/>
      <c r="AL65" s="236"/>
      <c r="AM65" s="236"/>
      <c r="AN65" s="236"/>
      <c r="AO65" s="236"/>
      <c r="AP65" s="236"/>
      <c r="AQ65" s="236"/>
      <c r="AR65" s="236"/>
      <c r="AS65" s="236"/>
    </row>
    <row r="66" spans="2:45" ht="18" customHeight="1" outlineLevel="1">
      <c r="B66" s="213" t="s">
        <v>524</v>
      </c>
      <c r="C66" s="239"/>
      <c r="D66" s="239">
        <f>'资产负债表（续）'!D38</f>
        <v>0</v>
      </c>
      <c r="E66" s="230">
        <f t="shared" si="8"/>
        <v>0</v>
      </c>
      <c r="F66" s="231">
        <f t="shared" si="6"/>
        <v>0</v>
      </c>
      <c r="G66" s="230">
        <f t="shared" si="7"/>
        <v>0</v>
      </c>
      <c r="H66" s="232"/>
      <c r="I66" s="232"/>
      <c r="J66" s="232"/>
      <c r="K66" s="232"/>
      <c r="L66" s="232"/>
      <c r="M66" s="232"/>
      <c r="N66" s="232"/>
      <c r="O66" s="232"/>
      <c r="P66" s="232"/>
      <c r="Q66" s="232"/>
      <c r="R66" s="233"/>
      <c r="S66" s="234"/>
      <c r="T66" s="235"/>
      <c r="U66" s="236"/>
      <c r="V66" s="236"/>
      <c r="W66" s="236"/>
      <c r="X66" s="236"/>
      <c r="Y66" s="236"/>
      <c r="Z66" s="237"/>
      <c r="AA66" s="238"/>
      <c r="AB66" s="236"/>
      <c r="AC66" s="236"/>
      <c r="AD66" s="236"/>
      <c r="AE66" s="236"/>
      <c r="AF66" s="236"/>
      <c r="AG66" s="236"/>
      <c r="AH66" s="236"/>
      <c r="AI66" s="236"/>
      <c r="AJ66" s="236"/>
      <c r="AK66" s="236"/>
      <c r="AL66" s="236"/>
      <c r="AM66" s="236"/>
      <c r="AN66" s="236"/>
      <c r="AO66" s="236"/>
      <c r="AP66" s="236"/>
      <c r="AQ66" s="236"/>
      <c r="AR66" s="236"/>
      <c r="AS66" s="236"/>
    </row>
    <row r="67" spans="2:45" ht="18" customHeight="1" outlineLevel="1">
      <c r="B67" s="213" t="s">
        <v>525</v>
      </c>
      <c r="C67" s="239"/>
      <c r="D67" s="239">
        <f>'资产负债表（续）'!D39</f>
        <v>0</v>
      </c>
      <c r="E67" s="230">
        <f t="shared" si="8"/>
        <v>0</v>
      </c>
      <c r="F67" s="231">
        <f t="shared" si="6"/>
        <v>0</v>
      </c>
      <c r="G67" s="230">
        <f t="shared" si="7"/>
        <v>0</v>
      </c>
      <c r="H67" s="232"/>
      <c r="I67" s="232"/>
      <c r="J67" s="232"/>
      <c r="K67" s="232"/>
      <c r="L67" s="232"/>
      <c r="M67" s="232"/>
      <c r="N67" s="232"/>
      <c r="O67" s="232"/>
      <c r="P67" s="232"/>
      <c r="Q67" s="232"/>
      <c r="R67" s="233"/>
      <c r="S67" s="234"/>
      <c r="T67" s="235"/>
      <c r="U67" s="236"/>
      <c r="V67" s="236"/>
      <c r="W67" s="236"/>
      <c r="X67" s="236"/>
      <c r="Y67" s="236"/>
      <c r="Z67" s="237"/>
      <c r="AA67" s="238"/>
      <c r="AB67" s="236"/>
      <c r="AC67" s="236"/>
      <c r="AD67" s="236"/>
      <c r="AE67" s="236"/>
      <c r="AF67" s="236"/>
      <c r="AG67" s="236"/>
      <c r="AH67" s="236"/>
      <c r="AI67" s="236"/>
      <c r="AJ67" s="236"/>
      <c r="AK67" s="236"/>
      <c r="AL67" s="236"/>
      <c r="AM67" s="236"/>
      <c r="AN67" s="236"/>
      <c r="AO67" s="236"/>
      <c r="AP67" s="236"/>
      <c r="AQ67" s="236"/>
      <c r="AR67" s="236"/>
      <c r="AS67" s="236"/>
    </row>
    <row r="68" spans="2:45" ht="18" customHeight="1">
      <c r="B68" s="213"/>
      <c r="C68" s="239"/>
      <c r="D68" s="239"/>
      <c r="E68" s="230">
        <f t="shared" si="8"/>
        <v>0</v>
      </c>
      <c r="F68" s="231">
        <f t="shared" si="6"/>
        <v>0</v>
      </c>
      <c r="G68" s="230">
        <f t="shared" si="7"/>
        <v>0</v>
      </c>
      <c r="H68" s="232"/>
      <c r="I68" s="232"/>
      <c r="J68" s="232"/>
      <c r="K68" s="232"/>
      <c r="L68" s="232"/>
      <c r="M68" s="232"/>
      <c r="N68" s="232"/>
      <c r="O68" s="232"/>
      <c r="P68" s="232"/>
      <c r="Q68" s="232"/>
      <c r="R68" s="233"/>
      <c r="S68" s="234"/>
      <c r="T68" s="235"/>
      <c r="U68" s="236"/>
      <c r="V68" s="236"/>
      <c r="W68" s="236"/>
      <c r="X68" s="236"/>
      <c r="Y68" s="236"/>
      <c r="Z68" s="237"/>
      <c r="AA68" s="238"/>
      <c r="AB68" s="236"/>
      <c r="AC68" s="236"/>
      <c r="AD68" s="236"/>
      <c r="AE68" s="236"/>
      <c r="AF68" s="236"/>
      <c r="AG68" s="236"/>
      <c r="AH68" s="236"/>
      <c r="AI68" s="236"/>
      <c r="AJ68" s="236"/>
      <c r="AK68" s="236"/>
      <c r="AL68" s="236"/>
      <c r="AM68" s="236"/>
      <c r="AN68" s="236"/>
      <c r="AO68" s="236"/>
      <c r="AP68" s="236"/>
      <c r="AQ68" s="236"/>
      <c r="AR68" s="236"/>
      <c r="AS68" s="236"/>
    </row>
    <row r="69" spans="2:45" ht="18" customHeight="1">
      <c r="B69" s="210" t="s">
        <v>526</v>
      </c>
      <c r="C69" s="255"/>
      <c r="D69" s="255"/>
      <c r="E69" s="230">
        <f t="shared" si="8"/>
        <v>0</v>
      </c>
      <c r="F69" s="231">
        <f t="shared" si="6"/>
        <v>0</v>
      </c>
      <c r="G69" s="230">
        <f t="shared" si="7"/>
        <v>0</v>
      </c>
      <c r="H69" s="232"/>
      <c r="I69" s="232"/>
      <c r="J69" s="232"/>
      <c r="K69" s="232"/>
      <c r="L69" s="232"/>
      <c r="M69" s="232"/>
      <c r="N69" s="232"/>
      <c r="O69" s="232"/>
      <c r="P69" s="232"/>
      <c r="Q69" s="232"/>
      <c r="R69" s="233"/>
      <c r="S69" s="234"/>
      <c r="T69" s="235"/>
      <c r="U69" s="236"/>
      <c r="V69" s="236"/>
      <c r="W69" s="236"/>
      <c r="X69" s="236"/>
      <c r="Y69" s="236"/>
      <c r="Z69" s="237"/>
      <c r="AA69" s="238"/>
      <c r="AB69" s="236"/>
      <c r="AC69" s="236"/>
      <c r="AD69" s="236"/>
      <c r="AE69" s="236"/>
      <c r="AF69" s="236"/>
      <c r="AG69" s="236"/>
      <c r="AH69" s="236"/>
      <c r="AI69" s="236"/>
      <c r="AJ69" s="236"/>
      <c r="AK69" s="236"/>
      <c r="AL69" s="236"/>
      <c r="AM69" s="236"/>
      <c r="AN69" s="236"/>
      <c r="AO69" s="236"/>
      <c r="AP69" s="236"/>
      <c r="AQ69" s="236"/>
      <c r="AR69" s="236"/>
      <c r="AS69" s="236"/>
    </row>
    <row r="70" spans="2:45" ht="18" customHeight="1" outlineLevel="1">
      <c r="B70" s="213" t="s">
        <v>527</v>
      </c>
      <c r="C70" s="239"/>
      <c r="D70" s="239">
        <f>'资产负债表（续）'!D43</f>
        <v>0</v>
      </c>
      <c r="E70" s="230">
        <f t="shared" si="8"/>
        <v>0</v>
      </c>
      <c r="F70" s="231">
        <f t="shared" si="6"/>
        <v>0</v>
      </c>
      <c r="G70" s="230">
        <f t="shared" si="7"/>
        <v>0</v>
      </c>
      <c r="H70" s="232"/>
      <c r="I70" s="232"/>
      <c r="J70" s="232"/>
      <c r="K70" s="232"/>
      <c r="L70" s="232"/>
      <c r="M70" s="232"/>
      <c r="N70" s="232"/>
      <c r="O70" s="232"/>
      <c r="P70" s="232"/>
      <c r="Q70" s="232"/>
      <c r="R70" s="233"/>
      <c r="S70" s="234"/>
      <c r="T70" s="235"/>
      <c r="U70" s="236"/>
      <c r="V70" s="236"/>
      <c r="W70" s="236"/>
      <c r="X70" s="236"/>
      <c r="Y70" s="236"/>
      <c r="Z70" s="237"/>
      <c r="AA70" s="238"/>
      <c r="AB70" s="236"/>
      <c r="AC70" s="236"/>
      <c r="AD70" s="236"/>
      <c r="AE70" s="236"/>
      <c r="AF70" s="236"/>
      <c r="AG70" s="236"/>
      <c r="AH70" s="236"/>
      <c r="AI70" s="236"/>
      <c r="AJ70" s="236"/>
      <c r="AK70" s="236"/>
      <c r="AL70" s="236"/>
      <c r="AM70" s="236"/>
      <c r="AN70" s="236"/>
      <c r="AO70" s="236"/>
      <c r="AP70" s="236"/>
      <c r="AQ70" s="236"/>
      <c r="AR70" s="236"/>
      <c r="AS70" s="236"/>
    </row>
    <row r="71" spans="2:45" ht="18" customHeight="1" outlineLevel="1">
      <c r="B71" s="213" t="s">
        <v>528</v>
      </c>
      <c r="C71" s="239"/>
      <c r="D71" s="239">
        <f>'资产负债表（续）'!D47</f>
        <v>0</v>
      </c>
      <c r="E71" s="230">
        <f t="shared" si="8"/>
        <v>0</v>
      </c>
      <c r="F71" s="231">
        <f t="shared" si="6"/>
        <v>0</v>
      </c>
      <c r="G71" s="230">
        <f t="shared" si="7"/>
        <v>0</v>
      </c>
      <c r="H71" s="232"/>
      <c r="I71" s="232"/>
      <c r="J71" s="232"/>
      <c r="K71" s="232"/>
      <c r="L71" s="232"/>
      <c r="M71" s="232"/>
      <c r="N71" s="232"/>
      <c r="O71" s="232"/>
      <c r="P71" s="232"/>
      <c r="Q71" s="232"/>
      <c r="R71" s="233"/>
      <c r="S71" s="234"/>
      <c r="T71" s="235"/>
      <c r="U71" s="236"/>
      <c r="V71" s="236"/>
      <c r="W71" s="236"/>
      <c r="X71" s="236"/>
      <c r="Y71" s="236"/>
      <c r="Z71" s="237"/>
      <c r="AA71" s="238"/>
      <c r="AB71" s="236"/>
      <c r="AC71" s="236"/>
      <c r="AD71" s="236"/>
      <c r="AE71" s="236"/>
      <c r="AF71" s="236"/>
      <c r="AG71" s="236"/>
      <c r="AH71" s="236"/>
      <c r="AI71" s="236"/>
      <c r="AJ71" s="236"/>
      <c r="AK71" s="236"/>
      <c r="AL71" s="236"/>
      <c r="AM71" s="236"/>
      <c r="AN71" s="236"/>
      <c r="AO71" s="236"/>
      <c r="AP71" s="236"/>
      <c r="AQ71" s="236"/>
      <c r="AR71" s="236"/>
      <c r="AS71" s="236"/>
    </row>
    <row r="72" spans="2:45" ht="18" customHeight="1" outlineLevel="1">
      <c r="B72" s="213" t="s">
        <v>529</v>
      </c>
      <c r="C72" s="239"/>
      <c r="D72" s="239"/>
      <c r="E72" s="230">
        <f t="shared" si="8"/>
        <v>0</v>
      </c>
      <c r="F72" s="231">
        <f t="shared" si="6"/>
        <v>0</v>
      </c>
      <c r="G72" s="230">
        <f t="shared" si="7"/>
        <v>0</v>
      </c>
      <c r="H72" s="232"/>
      <c r="I72" s="232"/>
      <c r="J72" s="232"/>
      <c r="K72" s="232"/>
      <c r="L72" s="232"/>
      <c r="M72" s="232"/>
      <c r="N72" s="232"/>
      <c r="O72" s="232"/>
      <c r="P72" s="232"/>
      <c r="Q72" s="232"/>
      <c r="R72" s="233"/>
      <c r="S72" s="234"/>
      <c r="T72" s="235"/>
      <c r="U72" s="236"/>
      <c r="V72" s="236"/>
      <c r="W72" s="236"/>
      <c r="X72" s="236"/>
      <c r="Y72" s="236"/>
      <c r="Z72" s="237"/>
      <c r="AA72" s="238"/>
      <c r="AB72" s="236"/>
      <c r="AC72" s="236"/>
      <c r="AD72" s="236"/>
      <c r="AE72" s="236"/>
      <c r="AF72" s="236"/>
      <c r="AG72" s="236"/>
      <c r="AH72" s="236"/>
      <c r="AI72" s="236"/>
      <c r="AJ72" s="236"/>
      <c r="AK72" s="236"/>
      <c r="AL72" s="236"/>
      <c r="AM72" s="236"/>
      <c r="AN72" s="236"/>
      <c r="AO72" s="236"/>
      <c r="AP72" s="236"/>
      <c r="AQ72" s="236"/>
      <c r="AR72" s="236"/>
      <c r="AS72" s="236"/>
    </row>
    <row r="73" spans="2:45" ht="18" customHeight="1">
      <c r="B73" s="256" t="s">
        <v>530</v>
      </c>
      <c r="C73" s="257"/>
      <c r="D73" s="257">
        <f>'资产负债表（续）'!D49</f>
        <v>0</v>
      </c>
      <c r="E73" s="230">
        <f t="shared" si="8"/>
        <v>0</v>
      </c>
      <c r="F73" s="231">
        <f t="shared" si="6"/>
        <v>0</v>
      </c>
      <c r="G73" s="230">
        <f t="shared" si="7"/>
        <v>0</v>
      </c>
      <c r="H73" s="258"/>
      <c r="I73" s="258"/>
      <c r="J73" s="258"/>
      <c r="K73" s="258"/>
      <c r="L73" s="258"/>
      <c r="M73" s="258"/>
      <c r="N73" s="258"/>
      <c r="O73" s="258"/>
      <c r="P73" s="258"/>
      <c r="Q73" s="258"/>
      <c r="R73" s="259"/>
      <c r="S73" s="257"/>
      <c r="T73" s="260"/>
      <c r="U73" s="261"/>
      <c r="V73" s="261"/>
      <c r="W73" s="261"/>
      <c r="X73" s="261"/>
      <c r="Y73" s="261"/>
      <c r="Z73" s="261"/>
      <c r="AA73" s="236"/>
      <c r="AB73" s="262"/>
      <c r="AC73" s="262"/>
      <c r="AD73" s="262"/>
      <c r="AE73" s="262"/>
      <c r="AF73" s="262"/>
      <c r="AG73" s="262"/>
      <c r="AH73" s="262"/>
      <c r="AI73" s="262"/>
      <c r="AJ73" s="262"/>
      <c r="AK73" s="262"/>
      <c r="AL73" s="262"/>
      <c r="AM73" s="262"/>
      <c r="AN73" s="262"/>
      <c r="AO73" s="262"/>
      <c r="AP73" s="262"/>
      <c r="AQ73" s="262"/>
      <c r="AR73" s="262"/>
      <c r="AS73" s="262"/>
    </row>
    <row r="74" spans="2:45" ht="18" customHeight="1">
      <c r="B74" s="256" t="s">
        <v>531</v>
      </c>
      <c r="C74" s="257"/>
      <c r="D74" s="257">
        <f>'资产负债表（续）'!D50</f>
        <v>0</v>
      </c>
      <c r="E74" s="230">
        <f t="shared" si="8"/>
        <v>0</v>
      </c>
      <c r="F74" s="231">
        <f t="shared" si="6"/>
        <v>0</v>
      </c>
      <c r="G74" s="230">
        <f t="shared" si="7"/>
        <v>0</v>
      </c>
      <c r="H74" s="258"/>
      <c r="I74" s="258"/>
      <c r="J74" s="258"/>
      <c r="K74" s="258"/>
      <c r="L74" s="258"/>
      <c r="M74" s="258"/>
      <c r="N74" s="258"/>
      <c r="O74" s="258"/>
      <c r="P74" s="258"/>
      <c r="Q74" s="258"/>
      <c r="R74" s="259"/>
      <c r="S74" s="234"/>
      <c r="T74" s="260"/>
      <c r="U74" s="261"/>
      <c r="V74" s="261"/>
      <c r="W74" s="261"/>
      <c r="X74" s="261"/>
      <c r="Y74" s="261"/>
      <c r="Z74" s="263"/>
      <c r="AA74" s="238"/>
      <c r="AB74" s="262"/>
      <c r="AC74" s="262"/>
      <c r="AD74" s="262"/>
      <c r="AE74" s="262"/>
      <c r="AF74" s="262"/>
      <c r="AG74" s="262"/>
      <c r="AH74" s="262"/>
      <c r="AI74" s="262"/>
      <c r="AJ74" s="262"/>
      <c r="AK74" s="262"/>
      <c r="AL74" s="262"/>
      <c r="AM74" s="262"/>
      <c r="AN74" s="262"/>
      <c r="AO74" s="262"/>
      <c r="AP74" s="262"/>
      <c r="AQ74" s="262"/>
      <c r="AR74" s="262"/>
      <c r="AS74" s="262"/>
    </row>
    <row r="75" spans="2:45" ht="18" customHeight="1" outlineLevel="1">
      <c r="B75" s="213" t="s">
        <v>532</v>
      </c>
      <c r="C75" s="239"/>
      <c r="D75" s="239">
        <f>'资产负债表（续）'!D51</f>
        <v>0</v>
      </c>
      <c r="E75" s="230">
        <f>D75-C75</f>
        <v>0</v>
      </c>
      <c r="F75" s="231">
        <f>E75-G75</f>
        <v>0</v>
      </c>
      <c r="G75" s="230">
        <f t="shared" si="7"/>
        <v>0</v>
      </c>
      <c r="H75" s="232"/>
      <c r="I75" s="232"/>
      <c r="J75" s="232"/>
      <c r="K75" s="232"/>
      <c r="L75" s="232"/>
      <c r="M75" s="232"/>
      <c r="N75" s="232"/>
      <c r="O75" s="232"/>
      <c r="P75" s="232"/>
      <c r="Q75" s="232"/>
      <c r="R75" s="233"/>
      <c r="S75" s="234"/>
      <c r="T75" s="235"/>
      <c r="U75" s="236"/>
      <c r="V75" s="236"/>
      <c r="W75" s="236"/>
      <c r="X75" s="236"/>
      <c r="Y75" s="236"/>
      <c r="Z75" s="237"/>
      <c r="AA75" s="238"/>
      <c r="AB75" s="236"/>
      <c r="AC75" s="236"/>
      <c r="AD75" s="236"/>
      <c r="AE75" s="236"/>
      <c r="AF75" s="236"/>
      <c r="AG75" s="236"/>
      <c r="AH75" s="236"/>
      <c r="AI75" s="236"/>
      <c r="AJ75" s="236"/>
      <c r="AK75" s="236"/>
      <c r="AL75" s="236"/>
      <c r="AM75" s="236"/>
      <c r="AN75" s="236"/>
      <c r="AO75" s="236"/>
      <c r="AP75" s="236"/>
      <c r="AQ75" s="236"/>
      <c r="AR75" s="236"/>
      <c r="AS75" s="236"/>
    </row>
    <row r="76" spans="2:45" ht="18" customHeight="1" outlineLevel="1">
      <c r="B76" s="228" t="s">
        <v>1002</v>
      </c>
      <c r="C76" s="239"/>
      <c r="D76" s="239">
        <f>'资产负债表（续）'!D55</f>
        <v>0</v>
      </c>
      <c r="E76" s="230">
        <f>D76-C76</f>
        <v>0</v>
      </c>
      <c r="F76" s="231">
        <f>E76-G76</f>
        <v>0</v>
      </c>
      <c r="G76" s="230">
        <f t="shared" si="7"/>
        <v>0</v>
      </c>
      <c r="H76" s="232"/>
      <c r="I76" s="232"/>
      <c r="J76" s="232"/>
      <c r="K76" s="232"/>
      <c r="L76" s="232"/>
      <c r="M76" s="232"/>
      <c r="N76" s="232"/>
      <c r="O76" s="232"/>
      <c r="P76" s="232"/>
      <c r="Q76" s="232"/>
      <c r="R76" s="233"/>
      <c r="S76" s="234"/>
      <c r="T76" s="641"/>
      <c r="U76" s="262"/>
      <c r="V76" s="262"/>
      <c r="W76" s="262"/>
      <c r="X76" s="262"/>
      <c r="Y76" s="262"/>
      <c r="Z76" s="642"/>
      <c r="AA76" s="238"/>
      <c r="AB76" s="236"/>
      <c r="AC76" s="236"/>
      <c r="AD76" s="236"/>
      <c r="AE76" s="236"/>
      <c r="AF76" s="236"/>
      <c r="AG76" s="236"/>
      <c r="AH76" s="236"/>
      <c r="AI76" s="236"/>
      <c r="AJ76" s="236"/>
      <c r="AK76" s="236"/>
      <c r="AL76" s="236"/>
      <c r="AM76" s="236"/>
      <c r="AN76" s="236"/>
      <c r="AO76" s="236"/>
      <c r="AP76" s="236"/>
      <c r="AQ76" s="236"/>
      <c r="AR76" s="236"/>
      <c r="AS76" s="236"/>
    </row>
    <row r="77" spans="2:45" ht="18" customHeight="1" outlineLevel="1" thickBot="1">
      <c r="B77" s="213" t="s">
        <v>533</v>
      </c>
      <c r="C77" s="239"/>
      <c r="D77" s="239">
        <f>'资产负债表（续）'!D53</f>
        <v>20194490.260000002</v>
      </c>
      <c r="E77" s="264">
        <f>D77-C77-F102</f>
        <v>20194490.260000002</v>
      </c>
      <c r="F77" s="231">
        <f>E77-G77</f>
        <v>20194490.260000002</v>
      </c>
      <c r="G77" s="230">
        <f t="shared" si="7"/>
        <v>0</v>
      </c>
      <c r="H77" s="232"/>
      <c r="I77" s="232"/>
      <c r="J77" s="232"/>
      <c r="K77" s="232"/>
      <c r="L77" s="232"/>
      <c r="M77" s="232"/>
      <c r="N77" s="232"/>
      <c r="O77" s="232"/>
      <c r="P77" s="232"/>
      <c r="Q77" s="232"/>
      <c r="R77" s="233"/>
      <c r="S77" s="234"/>
      <c r="T77" s="265"/>
      <c r="U77" s="266"/>
      <c r="V77" s="266"/>
      <c r="W77" s="266"/>
      <c r="X77" s="266"/>
      <c r="Y77" s="266"/>
      <c r="Z77" s="267"/>
      <c r="AA77" s="238"/>
      <c r="AB77" s="236"/>
      <c r="AC77" s="236"/>
      <c r="AD77" s="236"/>
      <c r="AE77" s="236"/>
      <c r="AF77" s="236"/>
      <c r="AG77" s="236"/>
      <c r="AH77" s="236"/>
      <c r="AI77" s="236"/>
      <c r="AJ77" s="236"/>
      <c r="AK77" s="236"/>
      <c r="AL77" s="236"/>
      <c r="AM77" s="236"/>
      <c r="AN77" s="236"/>
      <c r="AO77" s="236"/>
      <c r="AP77" s="236"/>
      <c r="AQ77" s="236"/>
      <c r="AR77" s="236"/>
      <c r="AS77" s="236"/>
    </row>
    <row r="78" spans="2:45" ht="18" customHeight="1" thickTop="1">
      <c r="B78" s="256"/>
      <c r="C78" s="257"/>
      <c r="D78" s="257"/>
      <c r="E78" s="257"/>
      <c r="F78" s="231"/>
      <c r="G78" s="268"/>
      <c r="H78" s="269"/>
      <c r="I78" s="269"/>
      <c r="J78" s="269"/>
      <c r="K78" s="270"/>
      <c r="L78" s="270"/>
      <c r="M78" s="270"/>
      <c r="N78" s="270"/>
      <c r="O78" s="270"/>
      <c r="P78" s="270"/>
      <c r="Q78" s="271"/>
      <c r="R78" s="271"/>
      <c r="S78" s="234"/>
      <c r="T78" s="260"/>
      <c r="U78" s="261"/>
      <c r="V78" s="261"/>
      <c r="W78" s="261"/>
      <c r="X78" s="261"/>
      <c r="Y78" s="261"/>
      <c r="Z78" s="263"/>
      <c r="AA78" s="272"/>
      <c r="AB78" s="260"/>
      <c r="AC78" s="261"/>
      <c r="AD78" s="261"/>
      <c r="AE78" s="261"/>
      <c r="AF78" s="261"/>
      <c r="AG78" s="261"/>
      <c r="AH78" s="261"/>
      <c r="AI78" s="261"/>
      <c r="AJ78" s="261"/>
      <c r="AK78" s="261"/>
      <c r="AL78" s="261"/>
      <c r="AM78" s="261"/>
      <c r="AN78" s="261"/>
      <c r="AO78" s="261"/>
      <c r="AP78" s="261"/>
      <c r="AQ78" s="261"/>
      <c r="AR78" s="261"/>
      <c r="AS78" s="263"/>
    </row>
    <row r="79" spans="2:45" s="253" customFormat="1" ht="18" customHeight="1" thickBot="1">
      <c r="B79" s="273" t="s">
        <v>534</v>
      </c>
      <c r="C79" s="274">
        <f>SUM(C46:C78)</f>
        <v>0</v>
      </c>
      <c r="D79" s="274">
        <f>SUM(D46:D78)</f>
        <v>35532325.850000001</v>
      </c>
      <c r="E79" s="274"/>
      <c r="F79" s="229"/>
      <c r="G79" s="275"/>
      <c r="H79" s="276"/>
      <c r="I79" s="276"/>
      <c r="J79" s="276"/>
      <c r="K79" s="277"/>
      <c r="L79" s="277"/>
      <c r="M79" s="277"/>
      <c r="N79" s="277"/>
      <c r="O79" s="277"/>
      <c r="P79" s="277"/>
      <c r="Q79" s="278"/>
      <c r="R79" s="278"/>
      <c r="S79" s="248"/>
      <c r="T79" s="279"/>
      <c r="U79" s="280"/>
      <c r="V79" s="280"/>
      <c r="W79" s="280"/>
      <c r="X79" s="280"/>
      <c r="Y79" s="280"/>
      <c r="Z79" s="281"/>
      <c r="AA79" s="282"/>
      <c r="AB79" s="279"/>
      <c r="AC79" s="280"/>
      <c r="AD79" s="280"/>
      <c r="AE79" s="280"/>
      <c r="AF79" s="280"/>
      <c r="AG79" s="280"/>
      <c r="AH79" s="280"/>
      <c r="AI79" s="280"/>
      <c r="AJ79" s="280"/>
      <c r="AK79" s="280"/>
      <c r="AL79" s="280"/>
      <c r="AM79" s="280"/>
      <c r="AN79" s="280"/>
      <c r="AO79" s="280"/>
      <c r="AP79" s="280"/>
      <c r="AQ79" s="280"/>
      <c r="AR79" s="280"/>
      <c r="AS79" s="281"/>
    </row>
    <row r="80" spans="2:45" ht="18" customHeight="1" thickTop="1">
      <c r="B80" s="210" t="s">
        <v>535</v>
      </c>
      <c r="C80" s="257"/>
      <c r="D80" s="257"/>
      <c r="E80" s="257"/>
      <c r="F80" s="231">
        <f t="shared" si="6"/>
        <v>0</v>
      </c>
      <c r="G80" s="268"/>
      <c r="H80" s="283"/>
      <c r="I80" s="284"/>
      <c r="J80" s="284"/>
      <c r="K80" s="285"/>
      <c r="L80" s="285"/>
      <c r="M80" s="285"/>
      <c r="N80" s="285"/>
      <c r="O80" s="285"/>
      <c r="P80" s="285"/>
      <c r="Q80" s="286"/>
      <c r="R80" s="286"/>
      <c r="S80" s="234"/>
      <c r="T80" s="287"/>
      <c r="U80" s="288"/>
      <c r="V80" s="288"/>
      <c r="W80" s="288"/>
      <c r="X80" s="288"/>
      <c r="Y80" s="288"/>
      <c r="Z80" s="289"/>
      <c r="AA80" s="272"/>
      <c r="AB80" s="290"/>
      <c r="AC80" s="291"/>
      <c r="AD80" s="291"/>
      <c r="AE80" s="291"/>
      <c r="AF80" s="291"/>
      <c r="AG80" s="291"/>
      <c r="AH80" s="291"/>
      <c r="AI80" s="291"/>
      <c r="AJ80" s="291"/>
      <c r="AK80" s="291"/>
      <c r="AL80" s="291"/>
      <c r="AM80" s="291"/>
      <c r="AN80" s="291"/>
      <c r="AO80" s="291"/>
      <c r="AP80" s="291"/>
      <c r="AQ80" s="291"/>
      <c r="AR80" s="291"/>
      <c r="AS80" s="292"/>
    </row>
    <row r="81" spans="2:45" ht="18" customHeight="1" outlineLevel="1">
      <c r="B81" s="293" t="s">
        <v>138</v>
      </c>
      <c r="C81" s="257"/>
      <c r="D81" s="257"/>
      <c r="E81" s="243">
        <f>利润表!D6</f>
        <v>0</v>
      </c>
      <c r="F81" s="231">
        <f t="shared" si="6"/>
        <v>0</v>
      </c>
      <c r="G81" s="268">
        <f t="shared" ref="G81:G83" si="9">SUM(H81:AS81)</f>
        <v>0</v>
      </c>
      <c r="H81" s="294"/>
      <c r="I81" s="295"/>
      <c r="J81" s="295"/>
      <c r="K81" s="232"/>
      <c r="L81" s="232"/>
      <c r="M81" s="232"/>
      <c r="N81" s="232"/>
      <c r="O81" s="232"/>
      <c r="P81" s="232"/>
      <c r="Q81" s="233"/>
      <c r="R81" s="233"/>
      <c r="S81" s="234"/>
      <c r="T81" s="296"/>
      <c r="U81" s="236"/>
      <c r="V81" s="236"/>
      <c r="W81" s="236"/>
      <c r="X81" s="236"/>
      <c r="Y81" s="236"/>
      <c r="Z81" s="297"/>
      <c r="AA81" s="272"/>
      <c r="AB81" s="298"/>
      <c r="AC81" s="236"/>
      <c r="AD81" s="236"/>
      <c r="AE81" s="236"/>
      <c r="AF81" s="236"/>
      <c r="AG81" s="236"/>
      <c r="AH81" s="236"/>
      <c r="AI81" s="236"/>
      <c r="AJ81" s="236"/>
      <c r="AK81" s="236"/>
      <c r="AL81" s="236"/>
      <c r="AM81" s="236"/>
      <c r="AN81" s="236"/>
      <c r="AO81" s="236"/>
      <c r="AP81" s="236"/>
      <c r="AQ81" s="236"/>
      <c r="AR81" s="236"/>
      <c r="AS81" s="299"/>
    </row>
    <row r="82" spans="2:45" ht="18" customHeight="1" outlineLevel="1">
      <c r="B82" s="293" t="s">
        <v>536</v>
      </c>
      <c r="C82" s="257"/>
      <c r="D82" s="257"/>
      <c r="E82" s="243">
        <f>-利润表!D11</f>
        <v>0</v>
      </c>
      <c r="F82" s="231">
        <f t="shared" si="6"/>
        <v>0</v>
      </c>
      <c r="G82" s="268">
        <f t="shared" si="9"/>
        <v>0</v>
      </c>
      <c r="H82" s="294"/>
      <c r="I82" s="295"/>
      <c r="J82" s="295"/>
      <c r="K82" s="232"/>
      <c r="L82" s="232"/>
      <c r="M82" s="232"/>
      <c r="N82" s="232"/>
      <c r="O82" s="300"/>
      <c r="P82" s="232"/>
      <c r="Q82" s="233"/>
      <c r="R82" s="233"/>
      <c r="S82" s="234"/>
      <c r="T82" s="296"/>
      <c r="U82" s="236"/>
      <c r="V82" s="236"/>
      <c r="W82" s="236"/>
      <c r="X82" s="236"/>
      <c r="Y82" s="236"/>
      <c r="Z82" s="297"/>
      <c r="AA82" s="272"/>
      <c r="AB82" s="298"/>
      <c r="AC82" s="236"/>
      <c r="AD82" s="236"/>
      <c r="AE82" s="236"/>
      <c r="AF82" s="236"/>
      <c r="AG82" s="236"/>
      <c r="AH82" s="236"/>
      <c r="AI82" s="236"/>
      <c r="AJ82" s="236"/>
      <c r="AK82" s="236"/>
      <c r="AL82" s="236"/>
      <c r="AM82" s="236"/>
      <c r="AN82" s="236"/>
      <c r="AO82" s="236"/>
      <c r="AP82" s="236"/>
      <c r="AQ82" s="236"/>
      <c r="AR82" s="236"/>
      <c r="AS82" s="299"/>
    </row>
    <row r="83" spans="2:45" ht="18" customHeight="1" outlineLevel="1">
      <c r="B83" s="293" t="s">
        <v>537</v>
      </c>
      <c r="C83" s="257"/>
      <c r="D83" s="257"/>
      <c r="E83" s="243">
        <f>-利润表!D19</f>
        <v>0</v>
      </c>
      <c r="F83" s="231">
        <f t="shared" si="6"/>
        <v>0</v>
      </c>
      <c r="G83" s="268">
        <f t="shared" si="9"/>
        <v>0</v>
      </c>
      <c r="H83" s="294"/>
      <c r="I83" s="295"/>
      <c r="J83" s="295"/>
      <c r="K83" s="232"/>
      <c r="L83" s="232"/>
      <c r="M83" s="232"/>
      <c r="N83" s="232"/>
      <c r="O83" s="232"/>
      <c r="P83" s="232"/>
      <c r="Q83" s="233"/>
      <c r="R83" s="233"/>
      <c r="S83" s="234"/>
      <c r="T83" s="296"/>
      <c r="U83" s="236"/>
      <c r="V83" s="236"/>
      <c r="W83" s="236"/>
      <c r="X83" s="236"/>
      <c r="Y83" s="236"/>
      <c r="Z83" s="297"/>
      <c r="AA83" s="272"/>
      <c r="AB83" s="298"/>
      <c r="AC83" s="236"/>
      <c r="AD83" s="236"/>
      <c r="AE83" s="236"/>
      <c r="AF83" s="236"/>
      <c r="AG83" s="236"/>
      <c r="AH83" s="236"/>
      <c r="AI83" s="236"/>
      <c r="AJ83" s="236"/>
      <c r="AK83" s="236"/>
      <c r="AL83" s="236"/>
      <c r="AM83" s="236"/>
      <c r="AN83" s="236"/>
      <c r="AO83" s="236"/>
      <c r="AP83" s="236"/>
      <c r="AQ83" s="236"/>
      <c r="AR83" s="236"/>
      <c r="AS83" s="299"/>
    </row>
    <row r="84" spans="2:45" ht="18" customHeight="1" outlineLevel="1">
      <c r="B84" s="293" t="s">
        <v>538</v>
      </c>
      <c r="C84" s="257"/>
      <c r="D84" s="257"/>
      <c r="E84" s="243">
        <f>-利润表!D20</f>
        <v>0</v>
      </c>
      <c r="F84" s="231">
        <f t="shared" si="6"/>
        <v>0</v>
      </c>
      <c r="G84" s="268">
        <f>SUM(H84:AS84)</f>
        <v>0</v>
      </c>
      <c r="H84" s="294"/>
      <c r="I84" s="295"/>
      <c r="J84" s="295"/>
      <c r="K84" s="232"/>
      <c r="L84" s="232"/>
      <c r="M84" s="232"/>
      <c r="N84" s="232"/>
      <c r="O84" s="232"/>
      <c r="P84" s="232"/>
      <c r="Q84" s="233"/>
      <c r="R84" s="233"/>
      <c r="S84" s="234"/>
      <c r="T84" s="296"/>
      <c r="U84" s="236"/>
      <c r="V84" s="236"/>
      <c r="W84" s="236"/>
      <c r="X84" s="236"/>
      <c r="Y84" s="236"/>
      <c r="Z84" s="297"/>
      <c r="AA84" s="272"/>
      <c r="AB84" s="298"/>
      <c r="AC84" s="236"/>
      <c r="AD84" s="236"/>
      <c r="AE84" s="236"/>
      <c r="AF84" s="236"/>
      <c r="AG84" s="236"/>
      <c r="AH84" s="236"/>
      <c r="AI84" s="236"/>
      <c r="AJ84" s="236"/>
      <c r="AK84" s="236"/>
      <c r="AL84" s="236"/>
      <c r="AM84" s="236"/>
      <c r="AN84" s="236"/>
      <c r="AO84" s="236"/>
      <c r="AP84" s="236"/>
      <c r="AQ84" s="236"/>
      <c r="AR84" s="236"/>
      <c r="AS84" s="299"/>
    </row>
    <row r="85" spans="2:45" ht="18" customHeight="1" outlineLevel="1">
      <c r="B85" s="293" t="s">
        <v>539</v>
      </c>
      <c r="C85" s="257"/>
      <c r="D85" s="257"/>
      <c r="E85" s="230">
        <f>-利润表!D21</f>
        <v>0</v>
      </c>
      <c r="F85" s="231">
        <f t="shared" ref="F85:F97" si="10">E85-G85</f>
        <v>0</v>
      </c>
      <c r="G85" s="268">
        <f>SUM(H85:AS85)</f>
        <v>0</v>
      </c>
      <c r="H85" s="294"/>
      <c r="I85" s="295"/>
      <c r="J85" s="295"/>
      <c r="K85" s="232"/>
      <c r="L85" s="232"/>
      <c r="M85" s="232"/>
      <c r="N85" s="232"/>
      <c r="O85" s="232"/>
      <c r="P85" s="232"/>
      <c r="Q85" s="233"/>
      <c r="R85" s="233"/>
      <c r="S85" s="234"/>
      <c r="T85" s="296"/>
      <c r="U85" s="236"/>
      <c r="V85" s="236"/>
      <c r="W85" s="236"/>
      <c r="X85" s="236"/>
      <c r="Y85" s="236"/>
      <c r="Z85" s="297"/>
      <c r="AA85" s="272"/>
      <c r="AB85" s="298"/>
      <c r="AC85" s="236"/>
      <c r="AD85" s="236"/>
      <c r="AE85" s="236"/>
      <c r="AF85" s="236"/>
      <c r="AG85" s="236"/>
      <c r="AH85" s="236"/>
      <c r="AI85" s="236"/>
      <c r="AJ85" s="236"/>
      <c r="AK85" s="236"/>
      <c r="AL85" s="236"/>
      <c r="AM85" s="236"/>
      <c r="AN85" s="236"/>
      <c r="AO85" s="236"/>
      <c r="AP85" s="236"/>
      <c r="AQ85" s="236"/>
      <c r="AR85" s="236"/>
      <c r="AS85" s="299"/>
    </row>
    <row r="86" spans="2:45" ht="18" customHeight="1" outlineLevel="1">
      <c r="B86" s="293" t="s">
        <v>540</v>
      </c>
      <c r="C86" s="257"/>
      <c r="D86" s="257"/>
      <c r="E86" s="230">
        <f>-利润表!D22</f>
        <v>0</v>
      </c>
      <c r="F86" s="231">
        <f t="shared" si="10"/>
        <v>0</v>
      </c>
      <c r="G86" s="268">
        <f>SUM(H86:AS86)</f>
        <v>0</v>
      </c>
      <c r="H86" s="294"/>
      <c r="I86" s="295"/>
      <c r="J86" s="295"/>
      <c r="K86" s="232"/>
      <c r="L86" s="232"/>
      <c r="M86" s="232"/>
      <c r="N86" s="232"/>
      <c r="O86" s="300"/>
      <c r="P86" s="232"/>
      <c r="Q86" s="233"/>
      <c r="R86" s="233"/>
      <c r="S86" s="234"/>
      <c r="T86" s="296"/>
      <c r="U86" s="236"/>
      <c r="V86" s="236"/>
      <c r="W86" s="236"/>
      <c r="X86" s="236"/>
      <c r="Y86" s="236"/>
      <c r="Z86" s="297"/>
      <c r="AA86" s="272"/>
      <c r="AB86" s="298"/>
      <c r="AC86" s="236"/>
      <c r="AD86" s="236"/>
      <c r="AE86" s="236"/>
      <c r="AF86" s="236"/>
      <c r="AG86" s="236"/>
      <c r="AH86" s="236"/>
      <c r="AI86" s="236"/>
      <c r="AJ86" s="236"/>
      <c r="AK86" s="236"/>
      <c r="AL86" s="236"/>
      <c r="AM86" s="236"/>
      <c r="AN86" s="236"/>
      <c r="AO86" s="236"/>
      <c r="AP86" s="236"/>
      <c r="AQ86" s="236"/>
      <c r="AR86" s="236"/>
      <c r="AS86" s="299"/>
    </row>
    <row r="87" spans="2:45" ht="18" customHeight="1" outlineLevel="1">
      <c r="B87" s="293" t="s">
        <v>541</v>
      </c>
      <c r="C87" s="257"/>
      <c r="D87" s="257"/>
      <c r="E87" s="230">
        <f>-利润表!D23</f>
        <v>0</v>
      </c>
      <c r="F87" s="231">
        <f t="shared" si="10"/>
        <v>0</v>
      </c>
      <c r="G87" s="268">
        <f t="shared" ref="G87:G97" si="11">SUM(H87:AS87)</f>
        <v>0</v>
      </c>
      <c r="H87" s="294"/>
      <c r="I87" s="295"/>
      <c r="J87" s="295"/>
      <c r="K87" s="232"/>
      <c r="L87" s="232"/>
      <c r="M87" s="232"/>
      <c r="N87" s="232"/>
      <c r="O87" s="232"/>
      <c r="P87" s="232"/>
      <c r="Q87" s="233"/>
      <c r="R87" s="233"/>
      <c r="S87" s="234"/>
      <c r="T87" s="296"/>
      <c r="U87" s="236"/>
      <c r="V87" s="236"/>
      <c r="W87" s="236"/>
      <c r="X87" s="236"/>
      <c r="Y87" s="236"/>
      <c r="Z87" s="297"/>
      <c r="AA87" s="272"/>
      <c r="AB87" s="298"/>
      <c r="AC87" s="236"/>
      <c r="AD87" s="236"/>
      <c r="AE87" s="236"/>
      <c r="AF87" s="236"/>
      <c r="AG87" s="236"/>
      <c r="AH87" s="236"/>
      <c r="AI87" s="236"/>
      <c r="AJ87" s="236"/>
      <c r="AK87" s="236"/>
      <c r="AL87" s="236"/>
      <c r="AM87" s="236"/>
      <c r="AN87" s="236"/>
      <c r="AO87" s="236"/>
      <c r="AP87" s="236"/>
      <c r="AQ87" s="236"/>
      <c r="AR87" s="236"/>
      <c r="AS87" s="299"/>
    </row>
    <row r="88" spans="2:45" ht="18" customHeight="1" outlineLevel="1">
      <c r="B88" s="293" t="s">
        <v>542</v>
      </c>
      <c r="C88" s="257"/>
      <c r="D88" s="257"/>
      <c r="E88" s="230">
        <f>利润表!D26</f>
        <v>0</v>
      </c>
      <c r="F88" s="231">
        <f>E88-G88</f>
        <v>0</v>
      </c>
      <c r="G88" s="268">
        <f t="shared" si="11"/>
        <v>0</v>
      </c>
      <c r="H88" s="294"/>
      <c r="I88" s="295"/>
      <c r="J88" s="295"/>
      <c r="K88" s="232"/>
      <c r="L88" s="232"/>
      <c r="M88" s="232"/>
      <c r="N88" s="232"/>
      <c r="O88" s="232"/>
      <c r="P88" s="232"/>
      <c r="Q88" s="233"/>
      <c r="R88" s="233"/>
      <c r="S88" s="234"/>
      <c r="T88" s="296"/>
      <c r="U88" s="236"/>
      <c r="V88" s="236"/>
      <c r="W88" s="236"/>
      <c r="X88" s="236"/>
      <c r="Y88" s="236"/>
      <c r="Z88" s="297"/>
      <c r="AA88" s="272"/>
      <c r="AB88" s="298"/>
      <c r="AC88" s="236"/>
      <c r="AD88" s="236"/>
      <c r="AE88" s="236"/>
      <c r="AF88" s="236"/>
      <c r="AG88" s="236"/>
      <c r="AH88" s="236"/>
      <c r="AI88" s="236"/>
      <c r="AJ88" s="236"/>
      <c r="AK88" s="236"/>
      <c r="AL88" s="236"/>
      <c r="AM88" s="236"/>
      <c r="AN88" s="236"/>
      <c r="AO88" s="236"/>
      <c r="AP88" s="236"/>
      <c r="AQ88" s="236"/>
      <c r="AR88" s="236"/>
      <c r="AS88" s="299"/>
    </row>
    <row r="89" spans="2:45" ht="18" customHeight="1" outlineLevel="1">
      <c r="B89" s="293" t="s">
        <v>543</v>
      </c>
      <c r="C89" s="257"/>
      <c r="D89" s="257"/>
      <c r="E89" s="257">
        <f>利润表!D27</f>
        <v>0</v>
      </c>
      <c r="F89" s="231">
        <f>E89-G89</f>
        <v>0</v>
      </c>
      <c r="G89" s="268">
        <f>SUM(H89:AS89)</f>
        <v>0</v>
      </c>
      <c r="H89" s="294"/>
      <c r="I89" s="295"/>
      <c r="J89" s="295"/>
      <c r="K89" s="232"/>
      <c r="L89" s="232"/>
      <c r="M89" s="232"/>
      <c r="N89" s="232"/>
      <c r="O89" s="232"/>
      <c r="P89" s="232"/>
      <c r="Q89" s="233"/>
      <c r="R89" s="233"/>
      <c r="S89" s="234"/>
      <c r="T89" s="296"/>
      <c r="U89" s="236"/>
      <c r="V89" s="236"/>
      <c r="W89" s="236"/>
      <c r="X89" s="236"/>
      <c r="Y89" s="236"/>
      <c r="Z89" s="297"/>
      <c r="AA89" s="272"/>
      <c r="AB89" s="298"/>
      <c r="AC89" s="236"/>
      <c r="AD89" s="236"/>
      <c r="AE89" s="236"/>
      <c r="AF89" s="236"/>
      <c r="AG89" s="236"/>
      <c r="AH89" s="236"/>
      <c r="AI89" s="236"/>
      <c r="AJ89" s="236"/>
      <c r="AK89" s="236"/>
      <c r="AL89" s="236"/>
      <c r="AM89" s="236"/>
      <c r="AN89" s="236"/>
      <c r="AO89" s="236"/>
      <c r="AP89" s="236"/>
      <c r="AQ89" s="236"/>
      <c r="AR89" s="236"/>
      <c r="AS89" s="299"/>
    </row>
    <row r="90" spans="2:45" ht="18" customHeight="1" outlineLevel="1">
      <c r="B90" s="293" t="s">
        <v>544</v>
      </c>
      <c r="C90" s="257"/>
      <c r="D90" s="257"/>
      <c r="E90" s="257">
        <f>利润表!D31</f>
        <v>0</v>
      </c>
      <c r="F90" s="231">
        <f>E90-G90</f>
        <v>0</v>
      </c>
      <c r="G90" s="268">
        <f>SUM(H90:AS90)</f>
        <v>0</v>
      </c>
      <c r="H90" s="294"/>
      <c r="I90" s="295"/>
      <c r="J90" s="295"/>
      <c r="K90" s="232"/>
      <c r="L90" s="232"/>
      <c r="M90" s="232"/>
      <c r="N90" s="232"/>
      <c r="O90" s="232"/>
      <c r="P90" s="232"/>
      <c r="Q90" s="233"/>
      <c r="R90" s="233"/>
      <c r="S90" s="234"/>
      <c r="T90" s="296"/>
      <c r="U90" s="236"/>
      <c r="V90" s="236"/>
      <c r="W90" s="236"/>
      <c r="X90" s="236"/>
      <c r="Y90" s="236"/>
      <c r="Z90" s="297"/>
      <c r="AA90" s="272"/>
      <c r="AB90" s="298"/>
      <c r="AC90" s="236"/>
      <c r="AD90" s="236"/>
      <c r="AE90" s="236"/>
      <c r="AF90" s="236"/>
      <c r="AG90" s="236"/>
      <c r="AH90" s="236"/>
      <c r="AI90" s="236"/>
      <c r="AJ90" s="236"/>
      <c r="AK90" s="236"/>
      <c r="AL90" s="236"/>
      <c r="AM90" s="236"/>
      <c r="AN90" s="236"/>
      <c r="AO90" s="236"/>
      <c r="AP90" s="236"/>
      <c r="AQ90" s="236"/>
      <c r="AR90" s="236"/>
      <c r="AS90" s="299"/>
    </row>
    <row r="91" spans="2:45" ht="18" customHeight="1" outlineLevel="1">
      <c r="B91" s="293" t="s">
        <v>545</v>
      </c>
      <c r="C91" s="257"/>
      <c r="D91" s="257"/>
      <c r="E91" s="257">
        <f>利润表!D32</f>
        <v>0</v>
      </c>
      <c r="F91" s="231">
        <f>E91-G91</f>
        <v>0</v>
      </c>
      <c r="G91" s="268">
        <f>SUM(H91:AS91)</f>
        <v>0</v>
      </c>
      <c r="H91" s="294"/>
      <c r="I91" s="295"/>
      <c r="J91" s="295"/>
      <c r="K91" s="232"/>
      <c r="L91" s="232"/>
      <c r="M91" s="232"/>
      <c r="N91" s="232"/>
      <c r="O91" s="232"/>
      <c r="P91" s="232"/>
      <c r="Q91" s="233"/>
      <c r="R91" s="233"/>
      <c r="S91" s="234"/>
      <c r="T91" s="296"/>
      <c r="U91" s="236"/>
      <c r="V91" s="236"/>
      <c r="W91" s="236"/>
      <c r="X91" s="236"/>
      <c r="Y91" s="236"/>
      <c r="Z91" s="297"/>
      <c r="AA91" s="272"/>
      <c r="AB91" s="298"/>
      <c r="AC91" s="236"/>
      <c r="AD91" s="236"/>
      <c r="AE91" s="236"/>
      <c r="AF91" s="236"/>
      <c r="AG91" s="236"/>
      <c r="AH91" s="236"/>
      <c r="AI91" s="236"/>
      <c r="AJ91" s="236"/>
      <c r="AK91" s="236"/>
      <c r="AL91" s="236"/>
      <c r="AM91" s="236"/>
      <c r="AN91" s="236"/>
      <c r="AO91" s="236"/>
      <c r="AP91" s="236"/>
      <c r="AQ91" s="236"/>
      <c r="AR91" s="236"/>
      <c r="AS91" s="299"/>
    </row>
    <row r="92" spans="2:45" ht="18" customHeight="1" outlineLevel="1">
      <c r="B92" s="301" t="s">
        <v>546</v>
      </c>
      <c r="C92" s="257"/>
      <c r="D92" s="257"/>
      <c r="E92" s="257">
        <f>利润表!D33</f>
        <v>0</v>
      </c>
      <c r="F92" s="231">
        <f t="shared" si="10"/>
        <v>0</v>
      </c>
      <c r="G92" s="268">
        <f t="shared" si="11"/>
        <v>0</v>
      </c>
      <c r="H92" s="294"/>
      <c r="I92" s="295"/>
      <c r="J92" s="295"/>
      <c r="K92" s="232"/>
      <c r="L92" s="232"/>
      <c r="M92" s="232"/>
      <c r="N92" s="232"/>
      <c r="O92" s="232"/>
      <c r="P92" s="232"/>
      <c r="Q92" s="233"/>
      <c r="R92" s="233"/>
      <c r="S92" s="234"/>
      <c r="T92" s="296"/>
      <c r="U92" s="236"/>
      <c r="V92" s="236"/>
      <c r="W92" s="236"/>
      <c r="X92" s="236"/>
      <c r="Y92" s="236"/>
      <c r="Z92" s="297"/>
      <c r="AA92" s="272"/>
      <c r="AB92" s="298"/>
      <c r="AC92" s="236"/>
      <c r="AD92" s="236"/>
      <c r="AE92" s="236"/>
      <c r="AF92" s="236"/>
      <c r="AG92" s="236"/>
      <c r="AH92" s="236"/>
      <c r="AI92" s="236"/>
      <c r="AJ92" s="236"/>
      <c r="AK92" s="236"/>
      <c r="AL92" s="236"/>
      <c r="AM92" s="236"/>
      <c r="AN92" s="236"/>
      <c r="AO92" s="236"/>
      <c r="AP92" s="236"/>
      <c r="AQ92" s="236"/>
      <c r="AR92" s="236"/>
      <c r="AS92" s="299"/>
    </row>
    <row r="93" spans="2:45" ht="18" customHeight="1" outlineLevel="1">
      <c r="B93" s="293" t="s">
        <v>547</v>
      </c>
      <c r="C93" s="257"/>
      <c r="D93" s="257"/>
      <c r="E93" s="257">
        <f>利润表!D34</f>
        <v>0</v>
      </c>
      <c r="F93" s="231">
        <f>E93-G93</f>
        <v>0</v>
      </c>
      <c r="G93" s="268">
        <f>SUM(H93:AS93)</f>
        <v>0</v>
      </c>
      <c r="H93" s="294"/>
      <c r="I93" s="295"/>
      <c r="J93" s="295"/>
      <c r="K93" s="232"/>
      <c r="L93" s="232"/>
      <c r="M93" s="232"/>
      <c r="N93" s="232"/>
      <c r="O93" s="232"/>
      <c r="P93" s="232"/>
      <c r="Q93" s="233"/>
      <c r="R93" s="233"/>
      <c r="S93" s="234"/>
      <c r="T93" s="296"/>
      <c r="U93" s="236"/>
      <c r="V93" s="236"/>
      <c r="W93" s="236"/>
      <c r="X93" s="236"/>
      <c r="Y93" s="236"/>
      <c r="Z93" s="297"/>
      <c r="AA93" s="272"/>
      <c r="AB93" s="298"/>
      <c r="AC93" s="236"/>
      <c r="AD93" s="236"/>
      <c r="AE93" s="236"/>
      <c r="AF93" s="236"/>
      <c r="AG93" s="236"/>
      <c r="AH93" s="236"/>
      <c r="AI93" s="236"/>
      <c r="AJ93" s="236"/>
      <c r="AK93" s="236"/>
      <c r="AL93" s="236"/>
      <c r="AM93" s="236"/>
      <c r="AN93" s="236"/>
      <c r="AO93" s="236"/>
      <c r="AP93" s="236"/>
      <c r="AQ93" s="236"/>
      <c r="AR93" s="236"/>
      <c r="AS93" s="299"/>
    </row>
    <row r="94" spans="2:45" ht="18" customHeight="1" outlineLevel="1">
      <c r="B94" s="293" t="s">
        <v>548</v>
      </c>
      <c r="C94" s="257"/>
      <c r="D94" s="257"/>
      <c r="E94" s="257">
        <f>利润表!D36</f>
        <v>0</v>
      </c>
      <c r="F94" s="231">
        <f t="shared" si="10"/>
        <v>0</v>
      </c>
      <c r="G94" s="268">
        <f t="shared" si="11"/>
        <v>0</v>
      </c>
      <c r="H94" s="294"/>
      <c r="I94" s="295"/>
      <c r="J94" s="295"/>
      <c r="K94" s="232"/>
      <c r="L94" s="232"/>
      <c r="M94" s="232"/>
      <c r="N94" s="232"/>
      <c r="O94" s="232"/>
      <c r="P94" s="232"/>
      <c r="Q94" s="233"/>
      <c r="R94" s="233"/>
      <c r="S94" s="234"/>
      <c r="T94" s="296"/>
      <c r="U94" s="236"/>
      <c r="V94" s="236"/>
      <c r="W94" s="236"/>
      <c r="X94" s="236"/>
      <c r="Y94" s="236"/>
      <c r="Z94" s="297"/>
      <c r="AA94" s="272"/>
      <c r="AB94" s="298"/>
      <c r="AC94" s="236"/>
      <c r="AD94" s="236"/>
      <c r="AE94" s="236"/>
      <c r="AF94" s="236"/>
      <c r="AG94" s="236"/>
      <c r="AH94" s="236"/>
      <c r="AI94" s="236"/>
      <c r="AJ94" s="236"/>
      <c r="AK94" s="236"/>
      <c r="AL94" s="236"/>
      <c r="AM94" s="236"/>
      <c r="AN94" s="236"/>
      <c r="AO94" s="236"/>
      <c r="AP94" s="236"/>
      <c r="AQ94" s="236"/>
      <c r="AR94" s="236"/>
      <c r="AS94" s="299"/>
    </row>
    <row r="95" spans="2:45" ht="18" customHeight="1" outlineLevel="1">
      <c r="B95" s="293" t="s">
        <v>549</v>
      </c>
      <c r="C95" s="257"/>
      <c r="D95" s="257"/>
      <c r="E95" s="257">
        <f>-利润表!D37-E96</f>
        <v>0</v>
      </c>
      <c r="F95" s="231">
        <f t="shared" si="10"/>
        <v>0</v>
      </c>
      <c r="G95" s="268">
        <f t="shared" si="11"/>
        <v>0</v>
      </c>
      <c r="H95" s="294"/>
      <c r="I95" s="295"/>
      <c r="J95" s="295"/>
      <c r="K95" s="232"/>
      <c r="L95" s="232"/>
      <c r="M95" s="232"/>
      <c r="N95" s="232"/>
      <c r="O95" s="232"/>
      <c r="P95" s="232"/>
      <c r="Q95" s="233"/>
      <c r="R95" s="233"/>
      <c r="S95" s="234"/>
      <c r="T95" s="296"/>
      <c r="U95" s="236"/>
      <c r="V95" s="236"/>
      <c r="W95" s="236"/>
      <c r="X95" s="236"/>
      <c r="Y95" s="236"/>
      <c r="Z95" s="297"/>
      <c r="AA95" s="272"/>
      <c r="AB95" s="298"/>
      <c r="AC95" s="236"/>
      <c r="AD95" s="236"/>
      <c r="AE95" s="236"/>
      <c r="AF95" s="236"/>
      <c r="AG95" s="236"/>
      <c r="AH95" s="236"/>
      <c r="AI95" s="236"/>
      <c r="AJ95" s="236"/>
      <c r="AK95" s="236"/>
      <c r="AL95" s="236"/>
      <c r="AM95" s="236"/>
      <c r="AN95" s="236"/>
      <c r="AO95" s="236"/>
      <c r="AP95" s="236"/>
      <c r="AQ95" s="236"/>
      <c r="AR95" s="236"/>
      <c r="AS95" s="299"/>
    </row>
    <row r="96" spans="2:45" ht="18" customHeight="1" outlineLevel="1">
      <c r="B96" s="293" t="s">
        <v>550</v>
      </c>
      <c r="C96" s="257"/>
      <c r="D96" s="257"/>
      <c r="E96" s="274"/>
      <c r="F96" s="231">
        <f t="shared" si="10"/>
        <v>0</v>
      </c>
      <c r="G96" s="268">
        <f t="shared" si="11"/>
        <v>0</v>
      </c>
      <c r="H96" s="302"/>
      <c r="I96" s="303"/>
      <c r="J96" s="303"/>
      <c r="K96" s="258"/>
      <c r="L96" s="258"/>
      <c r="M96" s="258"/>
      <c r="N96" s="258"/>
      <c r="O96" s="258"/>
      <c r="P96" s="258"/>
      <c r="Q96" s="259"/>
      <c r="R96" s="259"/>
      <c r="S96" s="234"/>
      <c r="T96" s="304"/>
      <c r="U96" s="262"/>
      <c r="V96" s="262"/>
      <c r="W96" s="262"/>
      <c r="X96" s="262"/>
      <c r="Y96" s="262"/>
      <c r="Z96" s="305"/>
      <c r="AA96" s="272"/>
      <c r="AB96" s="306"/>
      <c r="AC96" s="262"/>
      <c r="AD96" s="262"/>
      <c r="AE96" s="262"/>
      <c r="AF96" s="262"/>
      <c r="AG96" s="262"/>
      <c r="AH96" s="262"/>
      <c r="AI96" s="262"/>
      <c r="AJ96" s="262"/>
      <c r="AK96" s="262"/>
      <c r="AL96" s="262"/>
      <c r="AM96" s="262"/>
      <c r="AN96" s="262"/>
      <c r="AO96" s="262"/>
      <c r="AP96" s="262"/>
      <c r="AQ96" s="262"/>
      <c r="AR96" s="262"/>
      <c r="AS96" s="307"/>
    </row>
    <row r="97" spans="2:45" ht="18" customHeight="1" outlineLevel="1" thickBot="1">
      <c r="B97" s="293" t="s">
        <v>551</v>
      </c>
      <c r="C97" s="257"/>
      <c r="D97" s="257"/>
      <c r="E97" s="257">
        <f>-利润表!D39</f>
        <v>0</v>
      </c>
      <c r="F97" s="231">
        <f t="shared" si="10"/>
        <v>0</v>
      </c>
      <c r="G97" s="268">
        <f t="shared" si="11"/>
        <v>0</v>
      </c>
      <c r="H97" s="308"/>
      <c r="I97" s="309"/>
      <c r="J97" s="309"/>
      <c r="K97" s="310"/>
      <c r="L97" s="310"/>
      <c r="M97" s="310"/>
      <c r="N97" s="310"/>
      <c r="O97" s="310"/>
      <c r="P97" s="310"/>
      <c r="Q97" s="311"/>
      <c r="R97" s="311"/>
      <c r="S97" s="234"/>
      <c r="T97" s="312"/>
      <c r="U97" s="313"/>
      <c r="V97" s="313"/>
      <c r="W97" s="313"/>
      <c r="X97" s="313"/>
      <c r="Y97" s="313"/>
      <c r="Z97" s="314"/>
      <c r="AA97" s="272"/>
      <c r="AB97" s="315"/>
      <c r="AC97" s="316"/>
      <c r="AD97" s="316"/>
      <c r="AE97" s="316"/>
      <c r="AF97" s="316"/>
      <c r="AG97" s="316"/>
      <c r="AH97" s="316"/>
      <c r="AI97" s="316"/>
      <c r="AJ97" s="316"/>
      <c r="AK97" s="316"/>
      <c r="AL97" s="316"/>
      <c r="AM97" s="316"/>
      <c r="AN97" s="316"/>
      <c r="AO97" s="316"/>
      <c r="AP97" s="316"/>
      <c r="AQ97" s="316"/>
      <c r="AR97" s="316"/>
      <c r="AS97" s="317"/>
    </row>
    <row r="98" spans="2:45" ht="18" customHeight="1" thickTop="1"/>
    <row r="99" spans="2:45" ht="18" customHeight="1">
      <c r="E99" s="318"/>
      <c r="AD99" s="319"/>
    </row>
    <row r="100" spans="2:45" ht="18" customHeight="1">
      <c r="B100" s="189" t="s">
        <v>552</v>
      </c>
      <c r="E100" s="318"/>
      <c r="F100" s="320"/>
      <c r="G100" s="321"/>
    </row>
    <row r="101" spans="2:45" ht="18" customHeight="1">
      <c r="E101" s="318"/>
      <c r="G101" s="322" t="s">
        <v>553</v>
      </c>
      <c r="I101" s="323"/>
    </row>
    <row r="102" spans="2:45" ht="18" customHeight="1" thickBot="1">
      <c r="B102" s="324" t="s">
        <v>554</v>
      </c>
      <c r="C102" s="325"/>
      <c r="D102" s="325"/>
      <c r="E102" s="325"/>
      <c r="F102" s="326">
        <f>SUM(E81:E97)</f>
        <v>0</v>
      </c>
      <c r="G102" s="327">
        <f>F102-利润表!D40</f>
        <v>0</v>
      </c>
      <c r="H102" s="328"/>
      <c r="I102" s="328"/>
      <c r="J102" s="328"/>
      <c r="X102" s="329"/>
    </row>
    <row r="103" spans="2:45" s="191" customFormat="1" ht="18" customHeight="1" thickTop="1">
      <c r="B103" s="330" t="s">
        <v>555</v>
      </c>
      <c r="C103" s="331"/>
      <c r="D103" s="331"/>
      <c r="E103" s="331"/>
      <c r="F103" s="332">
        <f>-SUM(J80:J97)</f>
        <v>0</v>
      </c>
      <c r="G103" s="333" t="s">
        <v>556</v>
      </c>
    </row>
    <row r="104" spans="2:45" s="191" customFormat="1" ht="18" customHeight="1">
      <c r="B104" s="334" t="s">
        <v>557</v>
      </c>
      <c r="C104" s="335"/>
      <c r="D104" s="335"/>
      <c r="E104" s="335"/>
      <c r="F104" s="336">
        <f>-SUM(K80:K97)</f>
        <v>0</v>
      </c>
      <c r="G104" s="333"/>
    </row>
    <row r="105" spans="2:45" s="191" customFormat="1" ht="18" customHeight="1">
      <c r="B105" s="334" t="s">
        <v>558</v>
      </c>
      <c r="C105" s="337"/>
      <c r="D105" s="337"/>
      <c r="E105" s="337"/>
      <c r="F105" s="338">
        <f>-SUM(N80:N97)</f>
        <v>0</v>
      </c>
      <c r="G105" s="333" t="s">
        <v>559</v>
      </c>
    </row>
    <row r="106" spans="2:45" s="191" customFormat="1" ht="18" customHeight="1">
      <c r="B106" s="334" t="s">
        <v>560</v>
      </c>
      <c r="C106" s="337"/>
      <c r="D106" s="337"/>
      <c r="E106" s="337"/>
      <c r="F106" s="338">
        <f>-SUM(O80:O97)</f>
        <v>0</v>
      </c>
      <c r="G106" s="333" t="s">
        <v>561</v>
      </c>
    </row>
    <row r="107" spans="2:45" s="191" customFormat="1" ht="18" customHeight="1">
      <c r="B107" s="334" t="s">
        <v>562</v>
      </c>
      <c r="C107" s="337"/>
      <c r="D107" s="337"/>
      <c r="E107" s="337"/>
      <c r="F107" s="338">
        <f>-SUM(P80:P97)</f>
        <v>0</v>
      </c>
      <c r="G107" s="333" t="s">
        <v>563</v>
      </c>
    </row>
    <row r="108" spans="2:45" s="191" customFormat="1" ht="18" customHeight="1">
      <c r="B108" s="334" t="s">
        <v>564</v>
      </c>
      <c r="C108" s="339"/>
      <c r="D108" s="339"/>
      <c r="E108" s="339"/>
      <c r="F108" s="338">
        <f>-SUM(M80:M97)</f>
        <v>0</v>
      </c>
      <c r="G108" s="333" t="s">
        <v>565</v>
      </c>
    </row>
    <row r="109" spans="2:45" s="191" customFormat="1" ht="18" customHeight="1">
      <c r="B109" s="334" t="s">
        <v>566</v>
      </c>
      <c r="C109" s="339"/>
      <c r="D109" s="339"/>
      <c r="E109" s="339"/>
      <c r="F109" s="338">
        <f>-SUM(H80:H97)</f>
        <v>0</v>
      </c>
      <c r="G109" s="333" t="s">
        <v>567</v>
      </c>
    </row>
    <row r="110" spans="2:45" s="191" customFormat="1" ht="18" customHeight="1">
      <c r="B110" s="334" t="s">
        <v>568</v>
      </c>
      <c r="C110" s="339"/>
      <c r="D110" s="339"/>
      <c r="E110" s="339"/>
      <c r="F110" s="338">
        <f>-SUM(I80:I97)</f>
        <v>0</v>
      </c>
      <c r="G110" s="333" t="s">
        <v>569</v>
      </c>
    </row>
    <row r="111" spans="2:45" s="191" customFormat="1" ht="18" customHeight="1" thickBot="1">
      <c r="B111" s="340"/>
      <c r="C111" s="341"/>
      <c r="D111" s="341"/>
      <c r="E111" s="341"/>
      <c r="F111" s="342">
        <f>-SUM(H80:R97)-SUM(F103:F110)</f>
        <v>0</v>
      </c>
      <c r="G111" s="333"/>
      <c r="L111" s="343"/>
    </row>
    <row r="112" spans="2:45" s="191" customFormat="1" ht="18" customHeight="1" thickTop="1" thickBot="1">
      <c r="B112" s="344"/>
      <c r="F112" s="345">
        <f>SUM(F103:F110)</f>
        <v>0</v>
      </c>
    </row>
    <row r="113" spans="2:45" s="191" customFormat="1" ht="18" customHeight="1" thickTop="1">
      <c r="B113" s="346" t="s">
        <v>570</v>
      </c>
      <c r="C113" s="347"/>
      <c r="D113" s="347"/>
      <c r="E113" s="347"/>
      <c r="F113" s="348">
        <f>-SUM(AB87:AS87)</f>
        <v>0</v>
      </c>
      <c r="G113" s="349" t="s">
        <v>571</v>
      </c>
    </row>
    <row r="114" spans="2:45" s="191" customFormat="1" ht="18" customHeight="1">
      <c r="B114" s="350" t="s">
        <v>572</v>
      </c>
      <c r="C114" s="351"/>
      <c r="D114" s="351"/>
      <c r="E114" s="351"/>
      <c r="F114" s="352">
        <f>-SUM(AB89:AS89)</f>
        <v>0</v>
      </c>
      <c r="G114" s="349" t="s">
        <v>573</v>
      </c>
    </row>
    <row r="115" spans="2:45" s="191" customFormat="1" ht="18" customHeight="1">
      <c r="B115" s="350" t="s">
        <v>574</v>
      </c>
      <c r="C115" s="351"/>
      <c r="D115" s="351"/>
      <c r="E115" s="351"/>
      <c r="F115" s="352">
        <f>-SUM(AB93:AS93)-AD95</f>
        <v>0</v>
      </c>
      <c r="G115" s="349" t="s">
        <v>575</v>
      </c>
    </row>
    <row r="116" spans="2:45" s="191" customFormat="1" ht="18" customHeight="1">
      <c r="B116" s="350" t="s">
        <v>576</v>
      </c>
      <c r="C116" s="351"/>
      <c r="D116" s="351"/>
      <c r="E116" s="351"/>
      <c r="F116" s="352">
        <f>-SUM(H96:AS96)</f>
        <v>0</v>
      </c>
      <c r="G116" s="349" t="s">
        <v>577</v>
      </c>
    </row>
    <row r="117" spans="2:45" s="191" customFormat="1" ht="18" customHeight="1" thickBot="1">
      <c r="B117" s="353"/>
      <c r="C117" s="354"/>
      <c r="D117" s="354"/>
      <c r="E117" s="354"/>
      <c r="F117" s="355">
        <f>-SUM(AB80:AS97)-SUM(F113:F116)</f>
        <v>0</v>
      </c>
      <c r="G117" s="349"/>
    </row>
    <row r="118" spans="2:45" s="191" customFormat="1" ht="18" customHeight="1" thickTop="1" thickBot="1">
      <c r="B118" s="356"/>
      <c r="F118" s="345">
        <f>SUM(F113:F116)</f>
        <v>0</v>
      </c>
    </row>
    <row r="119" spans="2:45" s="191" customFormat="1" ht="18" customHeight="1" thickTop="1">
      <c r="B119" s="357" t="s">
        <v>578</v>
      </c>
      <c r="C119" s="358"/>
      <c r="D119" s="358"/>
      <c r="E119" s="358"/>
      <c r="F119" s="359">
        <f>SUM(T18:Z18)</f>
        <v>0</v>
      </c>
      <c r="G119" s="360" t="s">
        <v>579</v>
      </c>
    </row>
    <row r="120" spans="2:45" s="191" customFormat="1" ht="18" customHeight="1">
      <c r="B120" s="361" t="s">
        <v>580</v>
      </c>
      <c r="C120" s="362"/>
      <c r="D120" s="362"/>
      <c r="E120" s="362"/>
      <c r="F120" s="363">
        <f>SUM(T8:Z42)-F119</f>
        <v>0</v>
      </c>
      <c r="G120" s="360" t="s">
        <v>581</v>
      </c>
    </row>
    <row r="121" spans="2:45" s="191" customFormat="1" ht="18" customHeight="1">
      <c r="B121" s="361" t="s">
        <v>582</v>
      </c>
      <c r="C121" s="362"/>
      <c r="D121" s="362"/>
      <c r="E121" s="362"/>
      <c r="F121" s="363">
        <f>SUM(T45:Z67)</f>
        <v>0</v>
      </c>
      <c r="G121" s="360" t="s">
        <v>583</v>
      </c>
    </row>
    <row r="122" spans="2:45" s="191" customFormat="1" ht="18" customHeight="1" thickBot="1">
      <c r="B122" s="364"/>
      <c r="C122" s="365"/>
      <c r="D122" s="365"/>
      <c r="E122" s="365"/>
      <c r="F122" s="366">
        <f>SUM(T9:Z77)-SUM(F119:F121)</f>
        <v>0</v>
      </c>
    </row>
    <row r="123" spans="2:45" s="191" customFormat="1" ht="18" customHeight="1" thickTop="1">
      <c r="B123" s="367"/>
      <c r="C123" s="368"/>
      <c r="D123" s="368"/>
      <c r="E123" s="368"/>
      <c r="F123" s="369">
        <f>SUM(F119:F121)</f>
        <v>0</v>
      </c>
    </row>
    <row r="124" spans="2:45" s="191" customFormat="1" ht="18" customHeight="1">
      <c r="B124" s="370" t="s">
        <v>584</v>
      </c>
      <c r="C124" s="371"/>
      <c r="D124" s="371"/>
      <c r="E124" s="371"/>
      <c r="F124" s="372">
        <f>F111+F117+F122</f>
        <v>0</v>
      </c>
    </row>
    <row r="125" spans="2:45" s="191" customFormat="1" ht="18" customHeight="1">
      <c r="B125" s="373" t="s">
        <v>585</v>
      </c>
      <c r="C125" s="374"/>
      <c r="D125" s="374"/>
      <c r="E125" s="374"/>
      <c r="F125" s="375">
        <f>F102+F112+F118+F123+F124</f>
        <v>0</v>
      </c>
    </row>
    <row r="126" spans="2:45" ht="12.75">
      <c r="C126" s="376"/>
      <c r="D126" s="376"/>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5"/>
      <c r="AP126" s="195"/>
      <c r="AQ126" s="195"/>
      <c r="AR126" s="195"/>
      <c r="AS126" s="195"/>
    </row>
    <row r="127" spans="2:45" ht="12.75">
      <c r="C127" s="376"/>
      <c r="D127" s="376"/>
      <c r="F127" s="377">
        <f>F125-T7</f>
        <v>0</v>
      </c>
      <c r="G127" s="378" t="s">
        <v>586</v>
      </c>
      <c r="T127" s="195"/>
      <c r="U127" s="195"/>
      <c r="V127" s="195"/>
      <c r="W127" s="195"/>
      <c r="X127" s="195"/>
      <c r="Y127" s="195"/>
      <c r="Z127" s="195"/>
      <c r="AA127" s="195"/>
      <c r="AB127" s="195"/>
      <c r="AC127" s="195"/>
      <c r="AD127" s="195"/>
      <c r="AE127" s="195"/>
      <c r="AF127" s="195"/>
      <c r="AG127" s="195"/>
      <c r="AH127" s="195"/>
      <c r="AI127" s="195"/>
      <c r="AJ127" s="195"/>
      <c r="AK127" s="195"/>
      <c r="AL127" s="195"/>
      <c r="AM127" s="195"/>
      <c r="AN127" s="195"/>
      <c r="AO127" s="195"/>
      <c r="AP127" s="195"/>
      <c r="AQ127" s="195"/>
      <c r="AR127" s="195"/>
      <c r="AS127" s="195"/>
    </row>
    <row r="128" spans="2:45" ht="12.75">
      <c r="C128" s="376"/>
      <c r="D128" s="376"/>
      <c r="T128" s="195"/>
      <c r="U128" s="195"/>
      <c r="V128" s="195"/>
      <c r="W128" s="195"/>
      <c r="X128" s="195"/>
      <c r="Y128" s="195"/>
      <c r="Z128" s="195"/>
      <c r="AA128" s="195"/>
      <c r="AB128" s="195"/>
      <c r="AC128" s="195"/>
      <c r="AD128" s="195"/>
      <c r="AE128" s="195"/>
      <c r="AF128" s="195"/>
      <c r="AG128" s="195"/>
      <c r="AH128" s="195"/>
      <c r="AI128" s="195"/>
      <c r="AJ128" s="195"/>
      <c r="AK128" s="195"/>
      <c r="AL128" s="195"/>
      <c r="AM128" s="195"/>
      <c r="AN128" s="195"/>
      <c r="AO128" s="195"/>
      <c r="AP128" s="195"/>
      <c r="AQ128" s="195"/>
      <c r="AR128" s="195"/>
      <c r="AS128" s="195"/>
    </row>
    <row r="131" spans="6:45" ht="20.25">
      <c r="H131" s="379"/>
      <c r="T131" s="195"/>
      <c r="U131" s="195"/>
      <c r="V131" s="195"/>
      <c r="W131" s="195"/>
      <c r="X131" s="195"/>
      <c r="Y131" s="195"/>
      <c r="Z131" s="195"/>
      <c r="AA131" s="195"/>
      <c r="AB131" s="195"/>
      <c r="AC131" s="195"/>
      <c r="AD131" s="195"/>
      <c r="AE131" s="195"/>
      <c r="AF131" s="195"/>
      <c r="AG131" s="195"/>
      <c r="AH131" s="195"/>
      <c r="AI131" s="195"/>
      <c r="AJ131" s="195"/>
      <c r="AK131" s="195"/>
      <c r="AL131" s="195"/>
      <c r="AM131" s="195"/>
      <c r="AN131" s="195"/>
      <c r="AO131" s="195"/>
      <c r="AP131" s="195"/>
      <c r="AQ131" s="195"/>
      <c r="AR131" s="195"/>
      <c r="AS131" s="195"/>
    </row>
    <row r="132" spans="6:45">
      <c r="F132" s="321"/>
      <c r="T132" s="195"/>
      <c r="U132" s="195"/>
      <c r="V132" s="195"/>
      <c r="W132" s="195"/>
      <c r="X132" s="195"/>
      <c r="Y132" s="195"/>
      <c r="Z132" s="195"/>
      <c r="AA132" s="195"/>
      <c r="AB132" s="195"/>
      <c r="AC132" s="195"/>
      <c r="AD132" s="195"/>
      <c r="AE132" s="195"/>
      <c r="AF132" s="195"/>
      <c r="AG132" s="195"/>
      <c r="AH132" s="195"/>
      <c r="AI132" s="195"/>
      <c r="AJ132" s="195"/>
      <c r="AK132" s="195"/>
      <c r="AL132" s="195"/>
      <c r="AM132" s="195"/>
      <c r="AN132" s="195"/>
      <c r="AO132" s="195"/>
      <c r="AP132" s="195"/>
      <c r="AQ132" s="195"/>
      <c r="AR132" s="195"/>
      <c r="AS132" s="195"/>
    </row>
    <row r="133" spans="6:45" ht="22.5">
      <c r="F133" s="318"/>
      <c r="H133" s="380"/>
      <c r="T133" s="195"/>
      <c r="U133" s="195"/>
      <c r="V133" s="195"/>
      <c r="W133" s="195"/>
      <c r="X133" s="195"/>
      <c r="Y133" s="195"/>
      <c r="Z133" s="195"/>
      <c r="AA133" s="195"/>
      <c r="AB133" s="195"/>
      <c r="AC133" s="195"/>
      <c r="AD133" s="195"/>
      <c r="AE133" s="195"/>
      <c r="AF133" s="195"/>
      <c r="AG133" s="195"/>
      <c r="AH133" s="195"/>
      <c r="AI133" s="195"/>
      <c r="AJ133" s="195"/>
      <c r="AK133" s="195"/>
      <c r="AL133" s="195"/>
      <c r="AM133" s="195"/>
      <c r="AN133" s="195"/>
      <c r="AO133" s="195"/>
      <c r="AP133" s="195"/>
      <c r="AQ133" s="195"/>
      <c r="AR133" s="195"/>
      <c r="AS133" s="195"/>
    </row>
    <row r="136" spans="6:45" ht="22.5">
      <c r="H136" s="380"/>
      <c r="T136" s="195"/>
      <c r="U136" s="195"/>
      <c r="V136" s="195"/>
      <c r="W136" s="195"/>
      <c r="X136" s="195"/>
      <c r="Y136" s="195"/>
      <c r="Z136" s="195"/>
      <c r="AA136" s="195"/>
      <c r="AB136" s="195"/>
      <c r="AC136" s="195"/>
      <c r="AD136" s="195"/>
      <c r="AE136" s="195"/>
      <c r="AF136" s="195"/>
      <c r="AG136" s="195"/>
      <c r="AH136" s="195"/>
      <c r="AI136" s="195"/>
      <c r="AJ136" s="195"/>
      <c r="AK136" s="195"/>
      <c r="AL136" s="195"/>
      <c r="AM136" s="195"/>
      <c r="AN136" s="195"/>
      <c r="AO136" s="195"/>
      <c r="AP136" s="195"/>
      <c r="AQ136" s="195"/>
      <c r="AR136" s="195"/>
      <c r="AS136" s="195"/>
    </row>
    <row r="144" spans="6:45">
      <c r="T144" s="191">
        <v>-3062870.7099999934</v>
      </c>
      <c r="U144" s="195"/>
      <c r="V144" s="195"/>
      <c r="W144" s="195"/>
      <c r="X144" s="195"/>
      <c r="Y144" s="195"/>
      <c r="Z144" s="195"/>
      <c r="AA144" s="195"/>
      <c r="AB144" s="195"/>
      <c r="AC144" s="195"/>
      <c r="AD144" s="195"/>
      <c r="AE144" s="195"/>
      <c r="AF144" s="195"/>
      <c r="AG144" s="195"/>
      <c r="AH144" s="195"/>
      <c r="AI144" s="195"/>
      <c r="AJ144" s="195"/>
      <c r="AK144" s="195"/>
      <c r="AL144" s="195"/>
      <c r="AM144" s="195"/>
      <c r="AN144" s="195"/>
      <c r="AO144" s="195"/>
      <c r="AP144" s="195"/>
      <c r="AQ144" s="195"/>
      <c r="AR144" s="195"/>
      <c r="AS144" s="195"/>
    </row>
  </sheetData>
  <mergeCells count="29">
    <mergeCell ref="T2:Z2"/>
    <mergeCell ref="AB2:AJ2"/>
    <mergeCell ref="AL2:AQ2"/>
    <mergeCell ref="B3:B4"/>
    <mergeCell ref="C3:C4"/>
    <mergeCell ref="D3:D4"/>
    <mergeCell ref="E3:E4"/>
    <mergeCell ref="F3:F4"/>
    <mergeCell ref="G3:G4"/>
    <mergeCell ref="H3:R3"/>
    <mergeCell ref="E5:E7"/>
    <mergeCell ref="H6:R7"/>
    <mergeCell ref="T6:V6"/>
    <mergeCell ref="W6:Z6"/>
    <mergeCell ref="AB6:AF6"/>
    <mergeCell ref="S3:S7"/>
    <mergeCell ref="T3:V3"/>
    <mergeCell ref="W3:Z3"/>
    <mergeCell ref="AB3:AF3"/>
    <mergeCell ref="AS6:AS7"/>
    <mergeCell ref="T7:Z7"/>
    <mergeCell ref="AB7:AJ7"/>
    <mergeCell ref="AL7:AQ7"/>
    <mergeCell ref="AO3:AQ3"/>
    <mergeCell ref="AG6:AJ6"/>
    <mergeCell ref="AL6:AN6"/>
    <mergeCell ref="AO6:AQ6"/>
    <mergeCell ref="AG3:AJ3"/>
    <mergeCell ref="AL3:AN3"/>
  </mergeCells>
  <phoneticPr fontId="4" type="noConversion"/>
  <conditionalFormatting sqref="F5:F7">
    <cfRule type="expression" dxfId="7" priority="7" stopIfTrue="1">
      <formula>ABS($F$5+$E$8)&gt;0.5</formula>
    </cfRule>
  </conditionalFormatting>
  <conditionalFormatting sqref="H6:J6 T6 W6 AB6:AJ6 AL6:AQ6 AS6">
    <cfRule type="cellIs" dxfId="6" priority="5" stopIfTrue="1" operator="notEqual">
      <formula>0</formula>
    </cfRule>
  </conditionalFormatting>
  <conditionalFormatting sqref="H8:AS84 H85:N86 H87:AS95 Z96 H96:Y97 AA96:AS97">
    <cfRule type="cellIs" dxfId="5" priority="6" stopIfTrue="1" operator="notEqual">
      <formula>0</formula>
    </cfRule>
  </conditionalFormatting>
  <conditionalFormatting sqref="O85">
    <cfRule type="cellIs" dxfId="4" priority="2" stopIfTrue="1" operator="notEqual">
      <formula>0</formula>
    </cfRule>
  </conditionalFormatting>
  <conditionalFormatting sqref="P85:AS86">
    <cfRule type="cellIs" dxfId="3" priority="1" stopIfTrue="1" operator="notEqual">
      <formula>0</formula>
    </cfRule>
  </conditionalFormatting>
  <conditionalFormatting sqref="T7 AB7:AJ7 AL7:AQ7 AS7">
    <cfRule type="expression" dxfId="2" priority="4" stopIfTrue="1">
      <formula>ABS(T8)&lt;&gt;0</formula>
    </cfRule>
  </conditionalFormatting>
  <dataValidations count="3">
    <dataValidation allowBlank="1" showInputMessage="1" showErrorMessage="1" prompt="如出现漏项会在此处后下面几个浅黄色区域出现差值，如确实为不能归集的数据，请在最后合并到其他项中。" sqref="F111" xr:uid="{C3EC9F65-4C82-4F8F-82FD-E1A4A0DF942B}"/>
    <dataValidation allowBlank="1" showInputMessage="1" showErrorMessage="1" prompt="此表绿色区域为零值区域。" sqref="E5:E7" xr:uid="{961C4C18-0615-4A41-A5A3-F18B28E08DEA}"/>
    <dataValidation allowBlank="1" showInputMessage="1" showErrorMessage="1" prompt="与货币资金变对值的差值绝对值大于0.5时，显示红色警告。" sqref="F5:F7" xr:uid="{7DAE3EF8-C587-4C04-9DDB-B8BB62D3F2F8}"/>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5</vt:i4>
      </vt:variant>
    </vt:vector>
  </HeadingPairs>
  <TitlesOfParts>
    <vt:vector size="18" baseType="lpstr">
      <vt:lpstr>资产负债表</vt:lpstr>
      <vt:lpstr>资产负债表（续）</vt:lpstr>
      <vt:lpstr>利润表</vt:lpstr>
      <vt:lpstr>现金流量表</vt:lpstr>
      <vt:lpstr>所有者权益变动表</vt:lpstr>
      <vt:lpstr>附注</vt:lpstr>
      <vt:lpstr>附注 (2)</vt:lpstr>
      <vt:lpstr>现金流量表模板</vt:lpstr>
      <vt:lpstr>现金流量表模板 -上期</vt:lpstr>
      <vt:lpstr>调整分录-上期</vt:lpstr>
      <vt:lpstr>TB-上期</vt:lpstr>
      <vt:lpstr>调整分录-本期</vt:lpstr>
      <vt:lpstr>TB-本期</vt:lpstr>
      <vt:lpstr>利润表!Print_Area</vt:lpstr>
      <vt:lpstr>所有者权益变动表!Print_Area</vt:lpstr>
      <vt:lpstr>现金流量表!Print_Area</vt:lpstr>
      <vt:lpstr>资产负债表!Print_Area</vt:lpstr>
      <vt:lpstr>'资产负债表（续）'!Print_Area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009</dc:creator>
  <cp:lastModifiedBy>个人用户</cp:lastModifiedBy>
  <cp:lastPrinted>2023-05-20T13:27:40Z</cp:lastPrinted>
  <dcterms:created xsi:type="dcterms:W3CDTF">2015-06-05T18:19:34Z</dcterms:created>
  <dcterms:modified xsi:type="dcterms:W3CDTF">2023-06-30T15:03:47Z</dcterms:modified>
</cp:coreProperties>
</file>