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dministrator\Desktop\各科目底稿\22非经常性损益\"/>
    </mc:Choice>
  </mc:AlternateContent>
  <xr:revisionPtr revIDLastSave="0" documentId="13_ncr:1_{6EE1FBB6-9C52-4975-A8E3-E537D26AC1FE}" xr6:coauthVersionLast="47" xr6:coauthVersionMax="47" xr10:uidLastSave="{00000000-0000-0000-0000-000000000000}"/>
  <bookViews>
    <workbookView xWindow="-120" yWindow="-120" windowWidth="21840" windowHeight="13140" activeTab="2" xr2:uid="{441B9DE8-B227-4E71-A550-806E3AD2452F}"/>
  </bookViews>
  <sheets>
    <sheet name="所得税的影响" sheetId="3" r:id="rId1"/>
    <sheet name="少数股东损益影响" sheetId="5" r:id="rId2"/>
    <sheet name="上市公司案例" sheetId="2"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6" i="2" l="1"/>
  <c r="F26" i="2"/>
  <c r="C27" i="5"/>
  <c r="D23" i="3"/>
  <c r="D21" i="3"/>
  <c r="F26" i="5" l="1"/>
  <c r="F28" i="5" s="1"/>
  <c r="F27" i="5"/>
  <c r="F25" i="5"/>
  <c r="C35" i="3"/>
  <c r="C32" i="3"/>
  <c r="D11" i="3"/>
  <c r="D27" i="5"/>
  <c r="E27" i="5"/>
  <c r="D25" i="5"/>
  <c r="D28" i="5" s="1"/>
  <c r="C25" i="5"/>
  <c r="G21" i="5"/>
  <c r="G17" i="5"/>
  <c r="G13" i="5"/>
  <c r="G9" i="5"/>
  <c r="G5" i="5"/>
  <c r="E26" i="5"/>
  <c r="G26" i="5" s="1"/>
  <c r="E24" i="5"/>
  <c r="G24" i="5" s="1"/>
  <c r="E23" i="5"/>
  <c r="G23" i="5" s="1"/>
  <c r="E22" i="5"/>
  <c r="G22" i="5" s="1"/>
  <c r="E21" i="5"/>
  <c r="E20" i="5"/>
  <c r="G20" i="5" s="1"/>
  <c r="E19" i="5"/>
  <c r="G19" i="5" s="1"/>
  <c r="E18" i="5"/>
  <c r="G18" i="5" s="1"/>
  <c r="E17" i="5"/>
  <c r="E16" i="5"/>
  <c r="G16" i="5" s="1"/>
  <c r="E15" i="5"/>
  <c r="G15" i="5" s="1"/>
  <c r="E14" i="5"/>
  <c r="G14" i="5" s="1"/>
  <c r="E13" i="5"/>
  <c r="E12" i="5"/>
  <c r="G12" i="5" s="1"/>
  <c r="E11" i="5"/>
  <c r="G11" i="5" s="1"/>
  <c r="E10" i="5"/>
  <c r="G10" i="5" s="1"/>
  <c r="E9" i="5"/>
  <c r="E8" i="5"/>
  <c r="G8" i="5" s="1"/>
  <c r="E7" i="5"/>
  <c r="G7" i="5" s="1"/>
  <c r="E6" i="5"/>
  <c r="G6" i="5" s="1"/>
  <c r="E5" i="5"/>
  <c r="E4" i="5"/>
  <c r="G4" i="5" s="1"/>
  <c r="B26" i="5"/>
  <c r="B25" i="5"/>
  <c r="G27" i="5" l="1"/>
  <c r="E25" i="5"/>
  <c r="G25" i="5" s="1"/>
  <c r="C28" i="5"/>
  <c r="E28" i="5" s="1"/>
  <c r="G28" i="5" s="1"/>
  <c r="B28" i="5"/>
  <c r="F25" i="2"/>
  <c r="F15" i="2"/>
  <c r="F19" i="2"/>
  <c r="F7" i="2"/>
  <c r="B25" i="3"/>
  <c r="B26" i="3" s="1"/>
  <c r="D28" i="2"/>
  <c r="B25" i="2"/>
  <c r="B28" i="2" s="1"/>
  <c r="C25" i="2"/>
  <c r="C32" i="2" s="1"/>
  <c r="D25" i="2"/>
  <c r="D32" i="2" s="1"/>
  <c r="C28" i="2" l="1"/>
  <c r="B32" i="2"/>
  <c r="F27" i="2"/>
  <c r="B28" i="3"/>
</calcChain>
</file>

<file path=xl/sharedStrings.xml><?xml version="1.0" encoding="utf-8"?>
<sst xmlns="http://schemas.openxmlformats.org/spreadsheetml/2006/main" count="113" uniqueCount="53">
  <si>
    <t>B公司</t>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</si>
  <si>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主管会计工作的负责人：</t>
    </r>
    <r>
      <rPr>
        <b/>
        <sz val="10"/>
        <rFont val="Arial"/>
        <family val="2"/>
      </rPr>
      <t xml:space="preserve">                                                                  </t>
    </r>
    <r>
      <rPr>
        <b/>
        <sz val="10"/>
        <rFont val="宋体"/>
        <family val="3"/>
        <charset val="134"/>
      </rPr>
      <t>会计机构负责人：</t>
    </r>
    <phoneticPr fontId="2" type="noConversion"/>
  </si>
  <si>
    <r>
      <rPr>
        <sz val="10"/>
        <rFont val="宋体"/>
        <family val="3"/>
        <charset val="134"/>
      </rPr>
      <t>注：表中数字除特别说明外，</t>
    </r>
    <r>
      <rPr>
        <sz val="10"/>
        <rFont val="Arial"/>
        <family val="2"/>
      </rPr>
      <t>“+”</t>
    </r>
    <r>
      <rPr>
        <sz val="10"/>
        <rFont val="宋体"/>
        <family val="3"/>
        <charset val="134"/>
      </rPr>
      <t>表示收益及收入</t>
    </r>
    <r>
      <rPr>
        <sz val="10"/>
        <rFont val="Arial"/>
        <family val="2"/>
      </rPr>
      <t>,"-"</t>
    </r>
    <r>
      <rPr>
        <sz val="10"/>
        <rFont val="宋体"/>
        <family val="3"/>
        <charset val="134"/>
      </rPr>
      <t>表示损失或支出。</t>
    </r>
    <phoneticPr fontId="2" type="noConversion"/>
  </si>
  <si>
    <r>
      <rPr>
        <b/>
        <sz val="10"/>
        <rFont val="宋体"/>
        <family val="3"/>
        <charset val="134"/>
      </rPr>
      <t>合</t>
    </r>
    <r>
      <rPr>
        <b/>
        <sz val="10"/>
        <rFont val="Arial"/>
        <family val="2"/>
      </rPr>
      <t xml:space="preserve">   </t>
    </r>
    <r>
      <rPr>
        <b/>
        <sz val="10"/>
        <rFont val="宋体"/>
        <family val="3"/>
        <charset val="134"/>
      </rPr>
      <t>计</t>
    </r>
    <phoneticPr fontId="2" type="noConversion"/>
  </si>
  <si>
    <r>
      <rPr>
        <sz val="10"/>
        <rFont val="宋体"/>
        <family val="3"/>
        <charset val="134"/>
      </rPr>
      <t>减：少数股东权益影响额</t>
    </r>
    <r>
      <rPr>
        <sz val="10"/>
        <rFont val="Arial"/>
        <family val="2"/>
      </rPr>
      <t>(</t>
    </r>
    <r>
      <rPr>
        <sz val="10"/>
        <rFont val="宋体"/>
        <family val="3"/>
        <charset val="134"/>
      </rPr>
      <t>税后</t>
    </r>
    <r>
      <rPr>
        <sz val="10"/>
        <rFont val="Arial"/>
        <family val="2"/>
      </rPr>
      <t>)</t>
    </r>
    <phoneticPr fontId="2" type="noConversion"/>
  </si>
  <si>
    <t>减：所得税影响额（如果减少所得税影响额，以负数填列）</t>
    <phoneticPr fontId="2" type="noConversion"/>
  </si>
  <si>
    <r>
      <rPr>
        <b/>
        <sz val="10"/>
        <rFont val="宋体"/>
        <family val="3"/>
        <charset val="134"/>
      </rPr>
      <t>小</t>
    </r>
    <r>
      <rPr>
        <b/>
        <sz val="10"/>
        <rFont val="Arial"/>
        <family val="2"/>
      </rPr>
      <t xml:space="preserve">   </t>
    </r>
    <r>
      <rPr>
        <b/>
        <sz val="10"/>
        <rFont val="宋体"/>
        <family val="3"/>
        <charset val="134"/>
      </rPr>
      <t>计</t>
    </r>
    <phoneticPr fontId="2" type="noConversion"/>
  </si>
  <si>
    <r>
      <rPr>
        <sz val="10"/>
        <rFont val="宋体"/>
        <family val="3"/>
        <charset val="134"/>
      </rPr>
      <t>其他符合非经常性损益定义的损益项目</t>
    </r>
  </si>
  <si>
    <r>
      <rPr>
        <sz val="10"/>
        <rFont val="宋体"/>
        <family val="3"/>
        <charset val="134"/>
      </rPr>
      <t>除上述各项之外的其他营业外收入和支出</t>
    </r>
  </si>
  <si>
    <r>
      <rPr>
        <sz val="10"/>
        <rFont val="宋体"/>
        <family val="3"/>
        <charset val="134"/>
      </rPr>
      <t>受托经营取得的托管费收入</t>
    </r>
  </si>
  <si>
    <r>
      <rPr>
        <sz val="10"/>
        <rFont val="宋体"/>
        <family val="3"/>
        <charset val="134"/>
      </rPr>
      <t>根据税收、会计等法律、法规的要求对当期损益进行一次性调整对当期损益的影响</t>
    </r>
  </si>
  <si>
    <r>
      <rPr>
        <sz val="10"/>
        <rFont val="宋体"/>
        <family val="3"/>
        <charset val="134"/>
      </rPr>
      <t>采用公允价值模式进行后续计量的投资性房地产公允价值变动产生的损益</t>
    </r>
  </si>
  <si>
    <r>
      <rPr>
        <sz val="10"/>
        <rFont val="宋体"/>
        <family val="3"/>
        <charset val="134"/>
      </rPr>
      <t>对外委托贷款取得的损益</t>
    </r>
  </si>
  <si>
    <r>
      <rPr>
        <sz val="10"/>
        <rFont val="宋体"/>
        <family val="3"/>
        <charset val="134"/>
      </rPr>
      <t>单独进行减值测试的应收款项减值准备转回</t>
    </r>
  </si>
  <si>
    <r>
      <rPr>
        <sz val="10"/>
        <rFont val="宋体"/>
        <family val="3"/>
        <charset val="134"/>
      </rPr>
      <t>除同公司正常经营业务相关的有效套期保值业务外，持有交易性金融资产、交易性金融负债产生的公允价值变动损益，以及处置交易性金融资产、交易性金融负债和可供出售金融资产取得的投资收益</t>
    </r>
  </si>
  <si>
    <r>
      <rPr>
        <sz val="10"/>
        <rFont val="宋体"/>
        <family val="3"/>
        <charset val="134"/>
      </rPr>
      <t>与公司正常经营业务无关的或有事项产生的损益</t>
    </r>
  </si>
  <si>
    <r>
      <rPr>
        <sz val="10"/>
        <rFont val="宋体"/>
        <family val="3"/>
        <charset val="134"/>
      </rPr>
      <t>同一控制下企业合并产生的子公司期初至合并日的当期净损益</t>
    </r>
  </si>
  <si>
    <r>
      <rPr>
        <sz val="10"/>
        <rFont val="宋体"/>
        <family val="3"/>
        <charset val="134"/>
      </rPr>
      <t>交易价格显失公允的交易产生的超过公允价值部分的损益</t>
    </r>
  </si>
  <si>
    <r>
      <rPr>
        <sz val="10"/>
        <rFont val="宋体"/>
        <family val="3"/>
        <charset val="134"/>
      </rPr>
      <t>企业重组费用，如安置职工的支出、整合费用等</t>
    </r>
  </si>
  <si>
    <r>
      <rPr>
        <sz val="10"/>
        <rFont val="宋体"/>
        <family val="3"/>
        <charset val="134"/>
      </rPr>
      <t>债务重组损益</t>
    </r>
  </si>
  <si>
    <r>
      <rPr>
        <sz val="10"/>
        <rFont val="宋体"/>
        <family val="3"/>
        <charset val="134"/>
      </rPr>
      <t>因不可抗力因素，如遭受自然灾害而计提的各项资产减值准备</t>
    </r>
  </si>
  <si>
    <r>
      <rPr>
        <sz val="10"/>
        <rFont val="宋体"/>
        <family val="3"/>
        <charset val="134"/>
      </rPr>
      <t>委托他人投资或管理资产的损益</t>
    </r>
  </si>
  <si>
    <r>
      <rPr>
        <sz val="10"/>
        <rFont val="宋体"/>
        <family val="3"/>
        <charset val="134"/>
      </rPr>
      <t>非货币性资产交换损益</t>
    </r>
  </si>
  <si>
    <r>
      <rPr>
        <sz val="10"/>
        <rFont val="宋体"/>
        <family val="3"/>
        <charset val="134"/>
      </rPr>
      <t>企业取得子公司、联营企业及合营企业的投资成本小于取得投资时应享有被投资单位可辨认净资产公允价值产生的收益</t>
    </r>
  </si>
  <si>
    <r>
      <rPr>
        <sz val="10"/>
        <rFont val="宋体"/>
        <family val="3"/>
        <charset val="134"/>
      </rPr>
      <t>计入当期损益的对非金融企业收取的资金占用费</t>
    </r>
  </si>
  <si>
    <r>
      <rPr>
        <sz val="10"/>
        <rFont val="宋体"/>
        <family val="3"/>
        <charset val="134"/>
      </rPr>
      <t>计入当期损益的政府补助，但与企业正常经营业务密切相关，符合国家政策规定，按照一定标准定额或定量持续享受的政府补助除外</t>
    </r>
    <phoneticPr fontId="2" type="noConversion"/>
  </si>
  <si>
    <r>
      <rPr>
        <sz val="10"/>
        <rFont val="宋体"/>
        <family val="3"/>
        <charset val="134"/>
      </rPr>
      <t>越权审批，或无正式批准文件，或偶发的税收返还、减免</t>
    </r>
    <phoneticPr fontId="2" type="noConversion"/>
  </si>
  <si>
    <t>非流动性资产处置损益，包括已计提资产减值准备的冲销部分</t>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</si>
  <si>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</si>
  <si>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r>
      <rPr>
        <b/>
        <sz val="10"/>
        <rFont val="宋体"/>
        <family val="3"/>
        <charset val="134"/>
      </rPr>
      <t>金额单位：人民币元</t>
    </r>
    <phoneticPr fontId="2" type="noConversion"/>
  </si>
  <si>
    <r>
      <rPr>
        <b/>
        <sz val="10"/>
        <rFont val="宋体"/>
        <family val="3"/>
        <charset val="134"/>
      </rPr>
      <t>编制单位：</t>
    </r>
    <r>
      <rPr>
        <sz val="10"/>
        <rFont val="Times New Roman"/>
        <family val="1"/>
      </rPr>
      <t/>
    </r>
    <phoneticPr fontId="2" type="noConversion"/>
  </si>
  <si>
    <r>
      <rPr>
        <b/>
        <sz val="18"/>
        <rFont val="宋体"/>
        <family val="3"/>
        <charset val="134"/>
      </rPr>
      <t>非经常性损益明细表</t>
    </r>
    <phoneticPr fontId="2" type="noConversion"/>
  </si>
  <si>
    <t>全筑股份</t>
  </si>
  <si>
    <t>特发信息</t>
  </si>
  <si>
    <r>
      <t>2021</t>
    </r>
    <r>
      <rPr>
        <b/>
        <sz val="10"/>
        <rFont val="宋体"/>
        <family val="3"/>
        <charset val="134"/>
      </rPr>
      <t>年</t>
    </r>
    <phoneticPr fontId="2" type="noConversion"/>
  </si>
  <si>
    <t>营业外收入</t>
    <phoneticPr fontId="2" type="noConversion"/>
  </si>
  <si>
    <t>营业外支出</t>
    <phoneticPr fontId="2" type="noConversion"/>
  </si>
  <si>
    <t>非流动资产报废损失</t>
    <phoneticPr fontId="2" type="noConversion"/>
  </si>
  <si>
    <t>贵州茅台</t>
    <phoneticPr fontId="2" type="noConversion"/>
  </si>
  <si>
    <t>非流动资产报废利得合计</t>
    <phoneticPr fontId="2" type="noConversion"/>
  </si>
  <si>
    <t>处置其他非流动金融资产取得投资收益</t>
  </si>
  <si>
    <t>其他非流动金融资产</t>
  </si>
  <si>
    <r>
      <rPr>
        <sz val="10"/>
        <rFont val="宋体"/>
        <family val="3"/>
        <charset val="134"/>
      </rPr>
      <t>税率</t>
    </r>
    <r>
      <rPr>
        <sz val="10"/>
        <rFont val="Arial"/>
        <family val="2"/>
      </rPr>
      <t>25%</t>
    </r>
    <phoneticPr fontId="2" type="noConversion"/>
  </si>
  <si>
    <r>
      <rPr>
        <sz val="10"/>
        <rFont val="宋体"/>
        <family val="3"/>
        <charset val="134"/>
      </rPr>
      <t>交易性金融资产的分红</t>
    </r>
    <r>
      <rPr>
        <sz val="10"/>
        <rFont val="Arial"/>
        <family val="2"/>
      </rPr>
      <t/>
    </r>
    <phoneticPr fontId="2" type="noConversion"/>
  </si>
  <si>
    <t>理财产品收益</t>
    <phoneticPr fontId="2" type="noConversion"/>
  </si>
  <si>
    <r>
      <t>A</t>
    </r>
    <r>
      <rPr>
        <b/>
        <sz val="10"/>
        <rFont val="宋体"/>
        <family val="3"/>
        <charset val="134"/>
      </rPr>
      <t>公司</t>
    </r>
    <phoneticPr fontId="2" type="noConversion"/>
  </si>
  <si>
    <t>母公司</t>
    <phoneticPr fontId="2" type="noConversion"/>
  </si>
  <si>
    <t>汇总</t>
    <phoneticPr fontId="2" type="noConversion"/>
  </si>
  <si>
    <t>合并层面</t>
    <phoneticPr fontId="2" type="noConversion"/>
  </si>
  <si>
    <t>合并抵消后</t>
    <phoneticPr fontId="2" type="noConversion"/>
  </si>
  <si>
    <t>B公司是A公司的子公司，A公司对它持股80%</t>
    <phoneticPr fontId="2" type="noConversion"/>
  </si>
  <si>
    <t>当期所得税</t>
    <phoneticPr fontId="2" type="noConversion"/>
  </si>
  <si>
    <t>递延所得税费用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</si>
</sst>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81" formatCode="#,##0.00_ "/>
  </numFmts>
  <fonts count="12">
    <font>
      <sz val="12"/>
      <name val="宋体"/>
      <family val="3"/>
      <charset val="134"/>
    </font>
    <font>
      <sz val="12"/>
      <name val="宋体"/>
      <family val="3"/>
      <charset val="134"/>
    </font>
    <font>
      <sz val="9"/>
      <name val="宋体"/>
      <family val="3"/>
      <charset val="134"/>
    </font>
    <font>
      <sz val="12"/>
      <name val="Arial"/>
      <family val="2"/>
    </font>
    <font>
      <b/>
      <sz val="10"/>
      <name val="Arial"/>
      <family val="2"/>
    </font>
    <font>
      <b/>
      <sz val="10"/>
      <name val="宋体"/>
      <family val="3"/>
      <charset val="134"/>
    </font>
    <font>
      <sz val="10"/>
      <name val="Arial"/>
      <family val="2"/>
    </font>
    <font>
      <sz val="10"/>
      <name val="宋体"/>
      <family val="3"/>
      <charset val="134"/>
    </font>
    <font>
      <sz val="10"/>
      <name val="Times New Roman"/>
      <family val="1"/>
    </font>
    <font>
      <b/>
      <sz val="18"/>
      <name val="Arial"/>
      <family val="2"/>
    </font>
    <font>
      <b/>
      <sz val="18"/>
      <name val="宋体"/>
      <family val="3"/>
      <charset val="134"/>
    </font>
    <font>
      <sz val="10"/>
      <name val="Arial"/>
      <family val="3"/>
      <charset val="134"/>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alignment vertical="center"/>
    </xf>
    <xf numFmtId="43" fontId="1" fillId="0" borderId="0" applyFont="0" applyFill="0" applyBorder="0" applyAlignment="0" applyProtection="0"/>
    <xf numFmtId="9" fontId="1" fillId="0" borderId="0" applyFont="0" applyFill="0" applyBorder="0" applyAlignment="0" applyProtection="0">
      <alignment vertical="center"/>
    </xf>
  </cellStyleXfs>
  <cellXfs count="53">
    <xf numFmtId="0" fontId="0" fillId="0" borderId="0" xfId="0"/>
    <xf numFmtId="0" fontId="3" fillId="0" borderId="0" xfId="0" applyFont="1"/>
    <xf numFmtId="0" fontId="4" fillId="0" borderId="0" xfId="0" applyFont="1"/>
    <xf numFmtId="0" fontId="4" fillId="0" borderId="0" xfId="0" applyFont="1" applyAlignment="1">
      <alignment horizontal="left" vertical="center" wrapText="1"/>
    </xf>
    <xf numFmtId="0" fontId="6" fillId="0" borderId="0" xfId="0" applyFont="1"/>
    <xf numFmtId="0" fontId="6" fillId="0" borderId="0" xfId="0" applyFont="1" applyAlignment="1">
      <alignment vertical="center"/>
    </xf>
    <xf numFmtId="43" fontId="6" fillId="0" borderId="1" xfId="2" applyFont="1" applyBorder="1" applyAlignment="1">
      <alignment horizontal="right" vertical="center" wrapText="1"/>
    </xf>
    <xf numFmtId="43" fontId="6" fillId="0" borderId="2" xfId="2" applyFont="1" applyBorder="1" applyAlignment="1">
      <alignment horizontal="right" vertical="center" wrapText="1"/>
    </xf>
    <xf numFmtId="0" fontId="4" fillId="0" borderId="3" xfId="0" applyFont="1" applyBorder="1" applyAlignment="1">
      <alignment horizontal="center" vertical="center" wrapText="1"/>
    </xf>
    <xf numFmtId="43" fontId="6" fillId="0" borderId="4" xfId="2" applyFont="1" applyBorder="1" applyAlignment="1">
      <alignment horizontal="right" vertical="center" wrapText="1"/>
    </xf>
    <xf numFmtId="43" fontId="6" fillId="0" borderId="5" xfId="2" applyFont="1" applyBorder="1" applyAlignment="1">
      <alignment horizontal="right" vertical="center" wrapText="1"/>
    </xf>
    <xf numFmtId="0" fontId="6" fillId="0" borderId="6" xfId="0" applyFont="1" applyBorder="1" applyAlignment="1">
      <alignment horizontal="left" vertical="center" wrapText="1"/>
    </xf>
    <xf numFmtId="0" fontId="7" fillId="0" borderId="6" xfId="0" applyFont="1" applyBorder="1" applyAlignment="1">
      <alignment horizontal="left" vertical="center" wrapText="1"/>
    </xf>
    <xf numFmtId="0" fontId="4" fillId="0" borderId="6" xfId="0" applyFont="1" applyBorder="1" applyAlignment="1">
      <alignment horizontal="center" vertical="center" wrapText="1"/>
    </xf>
    <xf numFmtId="0" fontId="6" fillId="0" borderId="6" xfId="0" applyFont="1" applyBorder="1" applyAlignment="1">
      <alignment horizontal="justify" vertical="center" wrapText="1"/>
    </xf>
    <xf numFmtId="0" fontId="7" fillId="0" borderId="6" xfId="0" applyFont="1" applyBorder="1" applyAlignment="1">
      <alignment horizontal="justify" vertical="center" wrapText="1"/>
    </xf>
    <xf numFmtId="43" fontId="4" fillId="0" borderId="9" xfId="2"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43" fontId="4" fillId="2" borderId="8" xfId="2" applyFont="1" applyFill="1" applyBorder="1" applyAlignment="1">
      <alignment horizontal="center" vertical="center" wrapText="1"/>
    </xf>
    <xf numFmtId="43" fontId="4" fillId="2" borderId="7" xfId="2" applyFont="1" applyFill="1" applyBorder="1" applyAlignment="1">
      <alignment horizontal="center" vertical="center" wrapText="1"/>
    </xf>
    <xf numFmtId="4" fontId="0" fillId="0" borderId="0" xfId="0" applyNumberFormat="1"/>
    <xf numFmtId="43" fontId="6" fillId="0" borderId="0" xfId="0" applyNumberFormat="1" applyFont="1"/>
    <xf numFmtId="181" fontId="6" fillId="0" borderId="0" xfId="0" applyNumberFormat="1" applyFont="1"/>
    <xf numFmtId="4" fontId="6" fillId="0" borderId="0" xfId="0" applyNumberFormat="1" applyFont="1"/>
    <xf numFmtId="43" fontId="3" fillId="0" borderId="0" xfId="0" applyNumberFormat="1" applyFont="1"/>
    <xf numFmtId="43" fontId="3" fillId="0" borderId="0" xfId="1" applyFont="1" applyAlignment="1"/>
    <xf numFmtId="10" fontId="3" fillId="0" borderId="0" xfId="3" applyNumberFormat="1" applyFont="1" applyAlignment="1"/>
    <xf numFmtId="43" fontId="6" fillId="0" borderId="0" xfId="1" applyFont="1" applyAlignment="1"/>
    <xf numFmtId="9" fontId="3" fillId="0" borderId="0" xfId="3" applyNumberFormat="1" applyFont="1" applyAlignment="1"/>
    <xf numFmtId="10" fontId="3" fillId="2" borderId="0" xfId="3" applyNumberFormat="1" applyFont="1" applyFill="1" applyAlignment="1"/>
    <xf numFmtId="0" fontId="7" fillId="0" borderId="0" xfId="0" applyFont="1"/>
    <xf numFmtId="4" fontId="7" fillId="0" borderId="0" xfId="0" applyNumberFormat="1" applyFont="1"/>
    <xf numFmtId="43" fontId="6" fillId="2" borderId="0" xfId="0" applyNumberFormat="1" applyFont="1" applyFill="1"/>
    <xf numFmtId="4" fontId="3" fillId="0" borderId="0" xfId="0" applyNumberFormat="1" applyFont="1"/>
    <xf numFmtId="0" fontId="0" fillId="0" borderId="0" xfId="0" applyFont="1"/>
    <xf numFmtId="43" fontId="5" fillId="2" borderId="8" xfId="2" applyFont="1" applyFill="1" applyBorder="1" applyAlignment="1">
      <alignment horizontal="center" vertical="center" wrapText="1"/>
    </xf>
    <xf numFmtId="0" fontId="11" fillId="0" borderId="0" xfId="0" applyFont="1"/>
    <xf numFmtId="4" fontId="11" fillId="0" borderId="0" xfId="0" applyNumberFormat="1" applyFont="1" applyAlignment="1">
      <alignment horizontal="left" vertical="center"/>
    </xf>
    <xf numFmtId="4" fontId="7" fillId="0" borderId="0" xfId="0" applyNumberFormat="1" applyFont="1" applyAlignment="1">
      <alignment horizontal="left" vertical="center"/>
    </xf>
    <xf numFmtId="43" fontId="6" fillId="0" borderId="0" xfId="1" applyFont="1" applyAlignment="1">
      <alignment horizontal="center" vertical="center"/>
    </xf>
    <xf numFmtId="9" fontId="6" fillId="0" borderId="0" xfId="0" applyNumberFormat="1" applyFont="1"/>
    <xf numFmtId="43" fontId="5" fillId="2" borderId="7" xfId="2" applyFont="1" applyFill="1" applyBorder="1" applyAlignment="1">
      <alignment horizontal="center" vertical="center" wrapText="1"/>
    </xf>
    <xf numFmtId="9" fontId="4" fillId="0" borderId="0" xfId="0" applyNumberFormat="1" applyFont="1" applyAlignment="1">
      <alignment horizontal="right" vertical="center"/>
    </xf>
    <xf numFmtId="9" fontId="4" fillId="0" borderId="0" xfId="0" applyNumberFormat="1" applyFont="1" applyAlignment="1">
      <alignment horizontal="center" vertical="center"/>
    </xf>
    <xf numFmtId="0" fontId="10" fillId="0" borderId="0" xfId="0" applyFont="1" applyAlignment="1">
      <alignment horizontal="left" vertical="center"/>
    </xf>
    <xf numFmtId="0" fontId="7" fillId="2" borderId="0" xfId="0" applyFont="1" applyFill="1"/>
    <xf numFmtId="43" fontId="6" fillId="2" borderId="0" xfId="1" applyFont="1" applyFill="1" applyAlignment="1"/>
    <xf numFmtId="181" fontId="6" fillId="2" borderId="0" xfId="0" applyNumberFormat="1" applyFont="1" applyFill="1"/>
  </cellXfs>
  <cellStyles count="4">
    <cellStyle name="百分比" xfId="3" builtinId="5"/>
    <cellStyle name="常规" xfId="0" builtinId="0"/>
    <cellStyle name="千位分隔" xfId="1" builtinId="3"/>
    <cellStyle name="千位分隔_Sheet3" xfId="2" xr:uid="{A9734DDC-A267-4E91-873C-2F26442EAE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72EA-04B8-43B4-88AC-131A8B910BFF}">
  <dimension ref="A1:D35"/>
  <sheetViews>
    <sheetView topLeftCell="A2" zoomScaleNormal="100" zoomScaleSheetLayoutView="100" workbookViewId="0">
      <selection activeCell="B14" sqref="B14"/>
    </sheetView>
  </sheetViews>
  <sheetFormatPr defaultRowHeight="15"/>
  <cols>
    <col min="1" max="1" width="64" style="1" customWidth="1"/>
    <col min="2" max="2" width="17.5" style="1" customWidth="1"/>
    <col min="3" max="3" width="18" style="1" customWidth="1"/>
    <col min="4" max="4" width="16.125" style="1" bestFit="1" customWidth="1"/>
    <col min="5" max="16384" width="9" style="1"/>
  </cols>
  <sheetData>
    <row r="1" spans="1:4" ht="44.25" customHeight="1">
      <c r="A1" s="20" t="s">
        <v>31</v>
      </c>
      <c r="B1" s="20"/>
    </row>
    <row r="2" spans="1:4" s="2" customFormat="1" ht="17.25" customHeight="1" thickBot="1">
      <c r="A2" s="18" t="s">
        <v>30</v>
      </c>
      <c r="B2" s="17"/>
    </row>
    <row r="3" spans="1:4" s="4" customFormat="1" ht="12.75">
      <c r="A3" s="16" t="s">
        <v>28</v>
      </c>
      <c r="B3" s="24" t="s">
        <v>34</v>
      </c>
    </row>
    <row r="4" spans="1:4" s="4" customFormat="1" ht="12.75">
      <c r="A4" s="15" t="s">
        <v>27</v>
      </c>
      <c r="B4" s="9">
        <v>1000000</v>
      </c>
    </row>
    <row r="5" spans="1:4" s="4" customFormat="1" ht="12.75">
      <c r="A5" s="14" t="s">
        <v>26</v>
      </c>
      <c r="B5" s="9"/>
    </row>
    <row r="6" spans="1:4" s="4" customFormat="1" ht="24">
      <c r="A6" s="14" t="s">
        <v>25</v>
      </c>
      <c r="B6" s="9">
        <v>20000000</v>
      </c>
      <c r="D6" s="45"/>
    </row>
    <row r="7" spans="1:4" s="4" customFormat="1" ht="12.75">
      <c r="A7" s="14" t="s">
        <v>24</v>
      </c>
      <c r="B7" s="9"/>
    </row>
    <row r="8" spans="1:4" s="4" customFormat="1" ht="24">
      <c r="A8" s="14" t="s">
        <v>23</v>
      </c>
      <c r="B8" s="9"/>
    </row>
    <row r="9" spans="1:4" s="4" customFormat="1" ht="12.75">
      <c r="A9" s="14" t="s">
        <v>22</v>
      </c>
      <c r="B9" s="9"/>
    </row>
    <row r="10" spans="1:4" s="4" customFormat="1" ht="12.75">
      <c r="A10" s="14" t="s">
        <v>21</v>
      </c>
      <c r="B10" s="9"/>
    </row>
    <row r="11" spans="1:4" s="4" customFormat="1">
      <c r="A11" s="14" t="s">
        <v>20</v>
      </c>
      <c r="B11" s="9"/>
      <c r="D11">
        <f xml:space="preserve"> 100+2000+100+200+100+1000-500</f>
        <v>3000</v>
      </c>
    </row>
    <row r="12" spans="1:4" s="4" customFormat="1" ht="12.75">
      <c r="A12" s="14" t="s">
        <v>19</v>
      </c>
      <c r="B12" s="9"/>
    </row>
    <row r="13" spans="1:4" s="4" customFormat="1" ht="12.75">
      <c r="A13" s="14" t="s">
        <v>18</v>
      </c>
      <c r="B13" s="9"/>
    </row>
    <row r="14" spans="1:4" s="4" customFormat="1" ht="12.75">
      <c r="A14" s="14" t="s">
        <v>17</v>
      </c>
      <c r="B14" s="9"/>
    </row>
    <row r="15" spans="1:4" s="4" customFormat="1" ht="12.75">
      <c r="A15" s="14" t="s">
        <v>16</v>
      </c>
      <c r="B15" s="9"/>
    </row>
    <row r="16" spans="1:4" s="4" customFormat="1" ht="12.75">
      <c r="A16" s="14" t="s">
        <v>15</v>
      </c>
      <c r="B16" s="9"/>
    </row>
    <row r="17" spans="1:4" s="4" customFormat="1" ht="36">
      <c r="A17" s="14" t="s">
        <v>14</v>
      </c>
      <c r="B17" s="9">
        <v>3000000</v>
      </c>
      <c r="C17" s="42" t="s">
        <v>43</v>
      </c>
      <c r="D17" s="44">
        <v>1000000</v>
      </c>
    </row>
    <row r="18" spans="1:4" s="4" customFormat="1" ht="12.75">
      <c r="A18" s="14" t="s">
        <v>13</v>
      </c>
      <c r="B18" s="9">
        <v>1000000</v>
      </c>
      <c r="C18" s="43" t="s">
        <v>44</v>
      </c>
      <c r="D18" s="44">
        <v>2000000</v>
      </c>
    </row>
    <row r="19" spans="1:4" s="4" customFormat="1" ht="12.75">
      <c r="A19" s="14" t="s">
        <v>12</v>
      </c>
      <c r="B19" s="9"/>
    </row>
    <row r="20" spans="1:4" s="4" customFormat="1" ht="12.75">
      <c r="A20" s="14" t="s">
        <v>11</v>
      </c>
      <c r="B20" s="9"/>
    </row>
    <row r="21" spans="1:4" s="4" customFormat="1" ht="12.75">
      <c r="A21" s="14" t="s">
        <v>10</v>
      </c>
      <c r="B21" s="9"/>
      <c r="C21" s="50" t="s">
        <v>51</v>
      </c>
      <c r="D21" s="37">
        <f>(30000000-D17-B18)*25%</f>
        <v>7000000</v>
      </c>
    </row>
    <row r="22" spans="1:4" s="4" customFormat="1" ht="12.75">
      <c r="A22" s="14" t="s">
        <v>9</v>
      </c>
      <c r="B22" s="9"/>
      <c r="C22" s="50" t="s">
        <v>52</v>
      </c>
      <c r="D22" s="51">
        <v>250000</v>
      </c>
    </row>
    <row r="23" spans="1:4" s="4" customFormat="1">
      <c r="A23" s="14" t="s">
        <v>8</v>
      </c>
      <c r="B23" s="9">
        <v>5000000</v>
      </c>
      <c r="C23" s="25"/>
      <c r="D23" s="52">
        <f>SUM(D21:D22)</f>
        <v>7250000</v>
      </c>
    </row>
    <row r="24" spans="1:4" s="4" customFormat="1">
      <c r="A24" s="14" t="s">
        <v>7</v>
      </c>
      <c r="B24" s="9"/>
      <c r="C24" s="25"/>
      <c r="D24" s="26"/>
    </row>
    <row r="25" spans="1:4" s="4" customFormat="1" ht="12.75">
      <c r="A25" s="13" t="s">
        <v>6</v>
      </c>
      <c r="B25" s="9">
        <f>SUM(B4:B24)</f>
        <v>30000000</v>
      </c>
      <c r="D25" s="32"/>
    </row>
    <row r="26" spans="1:4" s="4" customFormat="1" ht="12.75">
      <c r="A26" s="12" t="s">
        <v>5</v>
      </c>
      <c r="B26" s="9">
        <f>(B25-D17)*25%</f>
        <v>7250000</v>
      </c>
      <c r="C26" s="41" t="s">
        <v>42</v>
      </c>
      <c r="D26" s="32"/>
    </row>
    <row r="27" spans="1:4" s="4" customFormat="1" ht="12.75">
      <c r="A27" s="11" t="s">
        <v>4</v>
      </c>
      <c r="B27" s="9"/>
      <c r="D27" s="26"/>
    </row>
    <row r="28" spans="1:4" s="4" customFormat="1" ht="13.5" thickBot="1">
      <c r="A28" s="8" t="s">
        <v>3</v>
      </c>
      <c r="B28" s="6">
        <f>B25-B26-B27</f>
        <v>22750000</v>
      </c>
      <c r="D28" s="26"/>
    </row>
    <row r="29" spans="1:4" s="4" customFormat="1" ht="12.75">
      <c r="A29" s="5" t="s">
        <v>2</v>
      </c>
    </row>
    <row r="30" spans="1:4" s="2" customFormat="1" ht="12.75">
      <c r="A30" s="22" t="s">
        <v>1</v>
      </c>
      <c r="B30" s="22"/>
    </row>
    <row r="32" spans="1:4">
      <c r="B32" s="33"/>
      <c r="C32">
        <f>2800*25%</f>
        <v>700</v>
      </c>
      <c r="D32" s="31"/>
    </row>
    <row r="35" spans="3:3">
      <c r="C35" s="1">
        <f>30000/100</f>
        <v>300</v>
      </c>
    </row>
  </sheetData>
  <mergeCells count="2">
    <mergeCell ref="A1:B1"/>
    <mergeCell ref="A30:B30"/>
  </mergeCells>
  <phoneticPr fontId="2" type="noConversion"/>
  <printOptions horizontalCentered="1"/>
  <pageMargins left="0.74803149606299213" right="0.74803149606299213" top="0.98425196850393704" bottom="0.59055118110236227" header="0.23622047244094491" footer="0.23622047244094491"/>
  <pageSetup paperSize="9" orientation="landscape" r:id="rId1"/>
  <headerFooter alignWithMargins="0">
    <oddFooter>&amp;C&amp;"Arial,常规"&amp;10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129F-A44D-4B65-B2EC-0BA1B1017F6F}">
  <dimension ref="A1:G32"/>
  <sheetViews>
    <sheetView zoomScaleNormal="100" zoomScaleSheetLayoutView="100" workbookViewId="0">
      <pane xSplit="1" ySplit="3" topLeftCell="B4" activePane="bottomRight" state="frozen"/>
      <selection pane="topRight" activeCell="B1" sqref="B1"/>
      <selection pane="bottomLeft" activeCell="A4" sqref="A4"/>
      <selection pane="bottomRight" activeCell="C32" sqref="C32"/>
    </sheetView>
  </sheetViews>
  <sheetFormatPr defaultRowHeight="15"/>
  <cols>
    <col min="1" max="1" width="64" style="1" customWidth="1"/>
    <col min="2" max="7" width="16.25" style="1" customWidth="1"/>
    <col min="8" max="16384" width="9" style="1"/>
  </cols>
  <sheetData>
    <row r="1" spans="1:7" ht="44.25" customHeight="1">
      <c r="A1" s="20" t="s">
        <v>31</v>
      </c>
      <c r="B1" s="20"/>
      <c r="C1" s="20"/>
      <c r="D1" s="49" t="s">
        <v>50</v>
      </c>
      <c r="E1" s="19"/>
      <c r="F1" s="19"/>
      <c r="G1" s="19"/>
    </row>
    <row r="2" spans="1:7" s="2" customFormat="1" ht="17.25" customHeight="1" thickBot="1">
      <c r="A2" s="18" t="s">
        <v>30</v>
      </c>
      <c r="B2" s="18"/>
      <c r="C2" s="48">
        <v>0.9</v>
      </c>
      <c r="D2" s="48">
        <v>0.72</v>
      </c>
      <c r="E2" s="17"/>
      <c r="F2" s="47">
        <v>0.9</v>
      </c>
      <c r="G2" s="17"/>
    </row>
    <row r="3" spans="1:7" s="4" customFormat="1" ht="12.75">
      <c r="A3" s="16" t="s">
        <v>28</v>
      </c>
      <c r="B3" s="40" t="s">
        <v>46</v>
      </c>
      <c r="C3" s="23" t="s">
        <v>45</v>
      </c>
      <c r="D3" s="40" t="s">
        <v>0</v>
      </c>
      <c r="E3" s="40" t="s">
        <v>47</v>
      </c>
      <c r="F3" s="40" t="s">
        <v>48</v>
      </c>
      <c r="G3" s="46" t="s">
        <v>49</v>
      </c>
    </row>
    <row r="4" spans="1:7" s="4" customFormat="1" ht="12.75">
      <c r="A4" s="15" t="s">
        <v>27</v>
      </c>
      <c r="B4" s="10">
        <v>1000000</v>
      </c>
      <c r="C4" s="10">
        <v>-11920829.77</v>
      </c>
      <c r="D4" s="10">
        <v>-558923.34</v>
      </c>
      <c r="E4" s="10">
        <f>SUM(B4:D4)</f>
        <v>-11479753.109999999</v>
      </c>
      <c r="F4" s="10">
        <v>-100000</v>
      </c>
      <c r="G4" s="9">
        <f>E4+F4</f>
        <v>-11579753.109999999</v>
      </c>
    </row>
    <row r="5" spans="1:7" s="4" customFormat="1" ht="12.75">
      <c r="A5" s="14" t="s">
        <v>26</v>
      </c>
      <c r="B5" s="10"/>
      <c r="C5" s="10"/>
      <c r="D5" s="10"/>
      <c r="E5" s="10">
        <f t="shared" ref="E5:E28" si="0">SUM(B5:D5)</f>
        <v>0</v>
      </c>
      <c r="F5" s="10"/>
      <c r="G5" s="9">
        <f t="shared" ref="G5:G28" si="1">E5+F5</f>
        <v>0</v>
      </c>
    </row>
    <row r="6" spans="1:7" s="4" customFormat="1" ht="24">
      <c r="A6" s="14" t="s">
        <v>25</v>
      </c>
      <c r="B6" s="10">
        <v>20000000</v>
      </c>
      <c r="C6" s="10">
        <v>4616000</v>
      </c>
      <c r="D6" s="10">
        <v>20468440.370000001</v>
      </c>
      <c r="E6" s="10">
        <f t="shared" si="0"/>
        <v>45084440.370000005</v>
      </c>
      <c r="F6" s="10"/>
      <c r="G6" s="9">
        <f t="shared" si="1"/>
        <v>45084440.370000005</v>
      </c>
    </row>
    <row r="7" spans="1:7" s="4" customFormat="1" ht="12.75">
      <c r="A7" s="14" t="s">
        <v>24</v>
      </c>
      <c r="B7" s="10"/>
      <c r="C7" s="10"/>
      <c r="D7" s="10"/>
      <c r="E7" s="10">
        <f t="shared" si="0"/>
        <v>0</v>
      </c>
      <c r="F7" s="10"/>
      <c r="G7" s="9">
        <f t="shared" si="1"/>
        <v>0</v>
      </c>
    </row>
    <row r="8" spans="1:7" s="4" customFormat="1" ht="24">
      <c r="A8" s="14" t="s">
        <v>23</v>
      </c>
      <c r="B8" s="10"/>
      <c r="C8" s="10"/>
      <c r="D8" s="10"/>
      <c r="E8" s="10">
        <f t="shared" si="0"/>
        <v>0</v>
      </c>
      <c r="F8" s="10"/>
      <c r="G8" s="9">
        <f t="shared" si="1"/>
        <v>0</v>
      </c>
    </row>
    <row r="9" spans="1:7" s="4" customFormat="1" ht="12.75">
      <c r="A9" s="14" t="s">
        <v>22</v>
      </c>
      <c r="B9" s="10"/>
      <c r="C9" s="10"/>
      <c r="D9" s="10"/>
      <c r="E9" s="10">
        <f t="shared" si="0"/>
        <v>0</v>
      </c>
      <c r="F9" s="10"/>
      <c r="G9" s="9">
        <f t="shared" si="1"/>
        <v>0</v>
      </c>
    </row>
    <row r="10" spans="1:7" s="4" customFormat="1" ht="12.75">
      <c r="A10" s="14" t="s">
        <v>21</v>
      </c>
      <c r="B10" s="10"/>
      <c r="C10" s="10"/>
      <c r="D10" s="10"/>
      <c r="E10" s="10">
        <f t="shared" si="0"/>
        <v>0</v>
      </c>
      <c r="F10" s="10"/>
      <c r="G10" s="9">
        <f t="shared" si="1"/>
        <v>0</v>
      </c>
    </row>
    <row r="11" spans="1:7" s="4" customFormat="1" ht="12.75">
      <c r="A11" s="14" t="s">
        <v>20</v>
      </c>
      <c r="B11" s="10"/>
      <c r="C11" s="10"/>
      <c r="D11" s="10"/>
      <c r="E11" s="10">
        <f t="shared" si="0"/>
        <v>0</v>
      </c>
      <c r="F11" s="10"/>
      <c r="G11" s="9">
        <f t="shared" si="1"/>
        <v>0</v>
      </c>
    </row>
    <row r="12" spans="1:7" s="4" customFormat="1" ht="12.75">
      <c r="A12" s="14" t="s">
        <v>19</v>
      </c>
      <c r="B12" s="10"/>
      <c r="C12" s="10"/>
      <c r="D12" s="10"/>
      <c r="E12" s="10">
        <f t="shared" si="0"/>
        <v>0</v>
      </c>
      <c r="F12" s="10"/>
      <c r="G12" s="9">
        <f t="shared" si="1"/>
        <v>0</v>
      </c>
    </row>
    <row r="13" spans="1:7" s="4" customFormat="1" ht="12.75">
      <c r="A13" s="14" t="s">
        <v>18</v>
      </c>
      <c r="B13" s="10"/>
      <c r="C13" s="10"/>
      <c r="D13" s="10"/>
      <c r="E13" s="10">
        <f t="shared" si="0"/>
        <v>0</v>
      </c>
      <c r="F13" s="10"/>
      <c r="G13" s="9">
        <f t="shared" si="1"/>
        <v>0</v>
      </c>
    </row>
    <row r="14" spans="1:7" s="4" customFormat="1" ht="12.75">
      <c r="A14" s="14" t="s">
        <v>17</v>
      </c>
      <c r="B14" s="10"/>
      <c r="C14" s="10"/>
      <c r="D14" s="10"/>
      <c r="E14" s="10">
        <f t="shared" si="0"/>
        <v>0</v>
      </c>
      <c r="F14" s="10"/>
      <c r="G14" s="9">
        <f t="shared" si="1"/>
        <v>0</v>
      </c>
    </row>
    <row r="15" spans="1:7" s="4" customFormat="1" ht="12.75">
      <c r="A15" s="14" t="s">
        <v>16</v>
      </c>
      <c r="B15" s="10"/>
      <c r="C15" s="10"/>
      <c r="D15" s="10"/>
      <c r="E15" s="10">
        <f t="shared" si="0"/>
        <v>0</v>
      </c>
      <c r="F15" s="10"/>
      <c r="G15" s="9">
        <f t="shared" si="1"/>
        <v>0</v>
      </c>
    </row>
    <row r="16" spans="1:7" s="4" customFormat="1" ht="12.75">
      <c r="A16" s="14" t="s">
        <v>15</v>
      </c>
      <c r="B16" s="10"/>
      <c r="C16" s="10"/>
      <c r="D16" s="10"/>
      <c r="E16" s="10">
        <f t="shared" si="0"/>
        <v>0</v>
      </c>
      <c r="F16" s="10"/>
      <c r="G16" s="9">
        <f t="shared" si="1"/>
        <v>0</v>
      </c>
    </row>
    <row r="17" spans="1:7" s="4" customFormat="1" ht="36">
      <c r="A17" s="14" t="s">
        <v>14</v>
      </c>
      <c r="B17" s="10">
        <v>3000000</v>
      </c>
      <c r="C17" s="10">
        <v>-3750122.23</v>
      </c>
      <c r="D17" s="10">
        <v>2006460.05</v>
      </c>
      <c r="E17" s="10">
        <f t="shared" si="0"/>
        <v>1256337.82</v>
      </c>
      <c r="F17" s="10"/>
      <c r="G17" s="9">
        <f t="shared" si="1"/>
        <v>1256337.82</v>
      </c>
    </row>
    <row r="18" spans="1:7" s="4" customFormat="1" ht="12.75">
      <c r="A18" s="14" t="s">
        <v>13</v>
      </c>
      <c r="B18" s="10"/>
      <c r="C18" s="10"/>
      <c r="D18" s="10"/>
      <c r="E18" s="10">
        <f t="shared" si="0"/>
        <v>0</v>
      </c>
      <c r="F18" s="10"/>
      <c r="G18" s="9">
        <f t="shared" si="1"/>
        <v>0</v>
      </c>
    </row>
    <row r="19" spans="1:7" s="4" customFormat="1" ht="12.75">
      <c r="A19" s="14" t="s">
        <v>12</v>
      </c>
      <c r="B19" s="10"/>
      <c r="C19" s="10"/>
      <c r="D19" s="10"/>
      <c r="E19" s="10">
        <f t="shared" si="0"/>
        <v>0</v>
      </c>
      <c r="F19" s="10"/>
      <c r="G19" s="9">
        <f t="shared" si="1"/>
        <v>0</v>
      </c>
    </row>
    <row r="20" spans="1:7" s="4" customFormat="1" ht="12.75">
      <c r="A20" s="14" t="s">
        <v>11</v>
      </c>
      <c r="B20" s="10"/>
      <c r="C20" s="10"/>
      <c r="D20" s="10"/>
      <c r="E20" s="10">
        <f t="shared" si="0"/>
        <v>0</v>
      </c>
      <c r="F20" s="10"/>
      <c r="G20" s="9">
        <f t="shared" si="1"/>
        <v>0</v>
      </c>
    </row>
    <row r="21" spans="1:7" s="4" customFormat="1" ht="12.75">
      <c r="A21" s="14" t="s">
        <v>10</v>
      </c>
      <c r="B21" s="10"/>
      <c r="C21" s="10"/>
      <c r="D21" s="10"/>
      <c r="E21" s="10">
        <f t="shared" si="0"/>
        <v>0</v>
      </c>
      <c r="F21" s="10"/>
      <c r="G21" s="9">
        <f t="shared" si="1"/>
        <v>0</v>
      </c>
    </row>
    <row r="22" spans="1:7" s="4" customFormat="1" ht="12.75">
      <c r="A22" s="14" t="s">
        <v>9</v>
      </c>
      <c r="B22" s="10"/>
      <c r="C22" s="10"/>
      <c r="D22" s="10"/>
      <c r="E22" s="10">
        <f t="shared" si="0"/>
        <v>0</v>
      </c>
      <c r="F22" s="10"/>
      <c r="G22" s="9">
        <f t="shared" si="1"/>
        <v>0</v>
      </c>
    </row>
    <row r="23" spans="1:7" s="4" customFormat="1" ht="12.75">
      <c r="A23" s="14" t="s">
        <v>8</v>
      </c>
      <c r="B23" s="10">
        <v>5000000</v>
      </c>
      <c r="C23" s="10">
        <v>-210928052.99000001</v>
      </c>
      <c r="D23" s="10">
        <v>870800.78</v>
      </c>
      <c r="E23" s="10">
        <f t="shared" si="0"/>
        <v>-205057252.21000001</v>
      </c>
      <c r="F23" s="10"/>
      <c r="G23" s="9">
        <f t="shared" si="1"/>
        <v>-205057252.21000001</v>
      </c>
    </row>
    <row r="24" spans="1:7" s="4" customFormat="1" ht="12.75">
      <c r="A24" s="14" t="s">
        <v>7</v>
      </c>
      <c r="B24" s="10"/>
      <c r="C24" s="10">
        <v>61031069.259999998</v>
      </c>
      <c r="D24" s="10"/>
      <c r="E24" s="10">
        <f t="shared" si="0"/>
        <v>61031069.259999998</v>
      </c>
      <c r="F24" s="10"/>
      <c r="G24" s="9">
        <f t="shared" si="1"/>
        <v>61031069.259999998</v>
      </c>
    </row>
    <row r="25" spans="1:7" s="4" customFormat="1" ht="12.75">
      <c r="A25" s="13" t="s">
        <v>6</v>
      </c>
      <c r="B25" s="10">
        <f>SUM(B4:B24)</f>
        <v>29000000</v>
      </c>
      <c r="C25" s="10">
        <f>SUM(C4:C24)</f>
        <v>-160951935.73000002</v>
      </c>
      <c r="D25" s="10">
        <f>SUM(D4:D24)</f>
        <v>22786777.860000003</v>
      </c>
      <c r="E25" s="10">
        <f t="shared" si="0"/>
        <v>-109165157.87000002</v>
      </c>
      <c r="F25" s="10">
        <f>SUM(F4:F24)</f>
        <v>-100000</v>
      </c>
      <c r="G25" s="9">
        <f t="shared" si="1"/>
        <v>-109265157.87000002</v>
      </c>
    </row>
    <row r="26" spans="1:7" s="4" customFormat="1" ht="12.75">
      <c r="A26" s="12" t="s">
        <v>5</v>
      </c>
      <c r="B26" s="10">
        <f>(B25-1000000)*25%</f>
        <v>7000000</v>
      </c>
      <c r="C26" s="10">
        <v>-40237983.93</v>
      </c>
      <c r="D26" s="10">
        <v>1397467.08</v>
      </c>
      <c r="E26" s="10">
        <f t="shared" si="0"/>
        <v>-31840516.850000001</v>
      </c>
      <c r="F26" s="10">
        <f>F25*25%</f>
        <v>-25000</v>
      </c>
      <c r="G26" s="9">
        <f t="shared" si="1"/>
        <v>-31865516.850000001</v>
      </c>
    </row>
    <row r="27" spans="1:7" s="4" customFormat="1" ht="12.75">
      <c r="A27" s="11" t="s">
        <v>4</v>
      </c>
      <c r="B27" s="10"/>
      <c r="C27" s="10">
        <f>(C25-C26)*(1-C2)</f>
        <v>-12071395.179999998</v>
      </c>
      <c r="D27" s="10">
        <f>(D25-D26)*(1-D2)</f>
        <v>5989007.0184000013</v>
      </c>
      <c r="E27" s="10">
        <f t="shared" si="0"/>
        <v>-6082388.1615999965</v>
      </c>
      <c r="F27" s="10">
        <f>(F25-F26)*(1-F2)</f>
        <v>-7499.9999999999982</v>
      </c>
      <c r="G27" s="9">
        <f t="shared" si="1"/>
        <v>-6089888.1615999965</v>
      </c>
    </row>
    <row r="28" spans="1:7" s="4" customFormat="1" ht="13.5" thickBot="1">
      <c r="A28" s="8" t="s">
        <v>3</v>
      </c>
      <c r="B28" s="7">
        <f>B25-B26-B27</f>
        <v>22000000</v>
      </c>
      <c r="C28" s="7">
        <f>C25-C26-C27</f>
        <v>-108642556.62000002</v>
      </c>
      <c r="D28" s="7">
        <f>D25-D26-D27</f>
        <v>15400303.761599999</v>
      </c>
      <c r="E28" s="7">
        <f t="shared" si="0"/>
        <v>-71242252.858400017</v>
      </c>
      <c r="F28" s="7">
        <f>F25-F26-F27</f>
        <v>-67500</v>
      </c>
      <c r="G28" s="6">
        <f t="shared" si="1"/>
        <v>-71309752.858400017</v>
      </c>
    </row>
    <row r="29" spans="1:7" s="4" customFormat="1" ht="12.75">
      <c r="A29" s="5" t="s">
        <v>2</v>
      </c>
      <c r="B29" s="5"/>
    </row>
    <row r="30" spans="1:7" s="2" customFormat="1" ht="12.75">
      <c r="A30" s="22" t="s">
        <v>1</v>
      </c>
      <c r="B30" s="22"/>
      <c r="C30" s="22"/>
      <c r="D30" s="3"/>
      <c r="E30" s="3"/>
      <c r="F30" s="3"/>
      <c r="G30" s="3"/>
    </row>
    <row r="32" spans="1:7">
      <c r="C32" s="33"/>
      <c r="D32" s="33"/>
      <c r="E32" s="33"/>
      <c r="F32" s="33"/>
      <c r="G32" s="33"/>
    </row>
  </sheetData>
  <mergeCells count="2">
    <mergeCell ref="A1:C1"/>
    <mergeCell ref="A30:C30"/>
  </mergeCells>
  <phoneticPr fontId="2" type="noConversion"/>
  <printOptions horizontalCentered="1"/>
  <pageMargins left="0.74803149606299213" right="0.74803149606299213" top="0.98425196850393704" bottom="0.59055118110236227" header="0.23622047244094491" footer="0.23622047244094491"/>
  <pageSetup paperSize="9" orientation="landscape" r:id="rId1"/>
  <headerFooter alignWithMargins="0">
    <oddFooter>&amp;C&amp;"Arial,常规"&amp;10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CE91-1619-4AD1-AC99-EC0BD4890927}">
  <dimension ref="A1:F48"/>
  <sheetViews>
    <sheetView tabSelected="1" zoomScaleNormal="100" zoomScaleSheetLayoutView="100" workbookViewId="0">
      <selection activeCell="B4" sqref="B4:B19"/>
    </sheetView>
  </sheetViews>
  <sheetFormatPr defaultRowHeight="15"/>
  <cols>
    <col min="1" max="1" width="64" style="1" customWidth="1"/>
    <col min="2" max="4" width="17.5" style="1" customWidth="1"/>
    <col min="5" max="5" width="26.75" style="1" customWidth="1"/>
    <col min="6" max="6" width="16.125" style="1" bestFit="1" customWidth="1"/>
    <col min="7" max="16384" width="9" style="1"/>
  </cols>
  <sheetData>
    <row r="1" spans="1:6" ht="44.25" customHeight="1">
      <c r="A1" s="20" t="s">
        <v>31</v>
      </c>
      <c r="B1" s="20"/>
      <c r="C1" s="20"/>
      <c r="D1" s="20"/>
    </row>
    <row r="2" spans="1:6" s="2" customFormat="1" ht="17.25" customHeight="1" thickBot="1">
      <c r="A2" s="18" t="s">
        <v>30</v>
      </c>
      <c r="B2" s="18"/>
      <c r="C2" s="21" t="s">
        <v>29</v>
      </c>
      <c r="D2" s="21"/>
    </row>
    <row r="3" spans="1:6" s="4" customFormat="1" ht="12.75">
      <c r="A3" s="16" t="s">
        <v>28</v>
      </c>
      <c r="B3" s="40" t="s">
        <v>38</v>
      </c>
      <c r="C3" s="23" t="s">
        <v>32</v>
      </c>
      <c r="D3" s="24" t="s">
        <v>33</v>
      </c>
    </row>
    <row r="4" spans="1:6" s="4" customFormat="1">
      <c r="A4" s="15" t="s">
        <v>27</v>
      </c>
      <c r="B4" s="10">
        <v>-11920829.77</v>
      </c>
      <c r="C4" s="10">
        <v>-558923.34</v>
      </c>
      <c r="D4" s="9">
        <v>8594784.4199999999</v>
      </c>
      <c r="E4" t="s">
        <v>39</v>
      </c>
      <c r="F4" s="28">
        <v>3437.33</v>
      </c>
    </row>
    <row r="5" spans="1:6" s="4" customFormat="1">
      <c r="A5" s="14" t="s">
        <v>26</v>
      </c>
      <c r="B5" s="10"/>
      <c r="C5" s="10"/>
      <c r="D5" s="9"/>
      <c r="E5" t="s">
        <v>37</v>
      </c>
      <c r="F5" s="28">
        <v>-11924267.1</v>
      </c>
    </row>
    <row r="6" spans="1:6" s="4" customFormat="1" ht="24">
      <c r="A6" s="14" t="s">
        <v>25</v>
      </c>
      <c r="B6" s="10">
        <v>4616000</v>
      </c>
      <c r="C6" s="10">
        <v>20468440.370000001</v>
      </c>
      <c r="D6" s="9">
        <v>32091480.02</v>
      </c>
      <c r="F6" s="28"/>
    </row>
    <row r="7" spans="1:6" s="4" customFormat="1" ht="12.75">
      <c r="A7" s="14" t="s">
        <v>24</v>
      </c>
      <c r="B7" s="10"/>
      <c r="C7" s="10"/>
      <c r="D7" s="9"/>
      <c r="F7" s="37">
        <f>B4-F4-F5</f>
        <v>0</v>
      </c>
    </row>
    <row r="8" spans="1:6" s="4" customFormat="1" ht="24">
      <c r="A8" s="14" t="s">
        <v>23</v>
      </c>
      <c r="B8" s="10"/>
      <c r="C8" s="10"/>
      <c r="D8" s="9"/>
    </row>
    <row r="9" spans="1:6" s="4" customFormat="1" ht="12.75">
      <c r="A9" s="14" t="s">
        <v>22</v>
      </c>
      <c r="B9" s="10"/>
      <c r="C9" s="10"/>
      <c r="D9" s="9"/>
    </row>
    <row r="10" spans="1:6" s="4" customFormat="1" ht="12.75">
      <c r="A10" s="14" t="s">
        <v>21</v>
      </c>
      <c r="B10" s="10"/>
      <c r="C10" s="10"/>
      <c r="D10" s="9"/>
    </row>
    <row r="11" spans="1:6" s="4" customFormat="1" ht="12.75">
      <c r="A11" s="14" t="s">
        <v>20</v>
      </c>
      <c r="B11" s="10"/>
      <c r="C11" s="10"/>
      <c r="D11" s="9"/>
    </row>
    <row r="12" spans="1:6" s="4" customFormat="1" ht="12.75">
      <c r="A12" s="14" t="s">
        <v>19</v>
      </c>
      <c r="B12" s="10"/>
      <c r="C12" s="10"/>
      <c r="D12" s="9"/>
    </row>
    <row r="13" spans="1:6" s="4" customFormat="1" ht="12.75">
      <c r="A13" s="14" t="s">
        <v>18</v>
      </c>
      <c r="B13" s="10"/>
      <c r="C13" s="10"/>
      <c r="D13" s="9"/>
      <c r="E13" s="35"/>
      <c r="F13" s="28"/>
    </row>
    <row r="14" spans="1:6" s="4" customFormat="1" ht="12.75">
      <c r="A14" s="14" t="s">
        <v>17</v>
      </c>
      <c r="B14" s="10"/>
      <c r="C14" s="10"/>
      <c r="D14" s="9"/>
      <c r="E14" s="35"/>
      <c r="F14" s="28"/>
    </row>
    <row r="15" spans="1:6" s="4" customFormat="1" ht="12.75">
      <c r="A15" s="14" t="s">
        <v>16</v>
      </c>
      <c r="B15" s="10"/>
      <c r="C15" s="10"/>
      <c r="D15" s="9"/>
      <c r="F15" s="37">
        <f>B6</f>
        <v>4616000</v>
      </c>
    </row>
    <row r="16" spans="1:6" s="4" customFormat="1" ht="12.75">
      <c r="A16" s="14" t="s">
        <v>15</v>
      </c>
      <c r="B16" s="10"/>
      <c r="C16" s="10"/>
      <c r="D16" s="9"/>
    </row>
    <row r="17" spans="1:6" s="4" customFormat="1" ht="36">
      <c r="A17" s="14" t="s">
        <v>14</v>
      </c>
      <c r="B17" s="10">
        <v>-3750122.23</v>
      </c>
      <c r="C17" s="10">
        <v>2006460.05</v>
      </c>
      <c r="D17" s="9">
        <v>21008454.57</v>
      </c>
      <c r="E17" s="36" t="s">
        <v>40</v>
      </c>
      <c r="F17" s="28">
        <v>-1505395.94</v>
      </c>
    </row>
    <row r="18" spans="1:6" s="4" customFormat="1" ht="12.75">
      <c r="A18" s="14" t="s">
        <v>13</v>
      </c>
      <c r="B18" s="10"/>
      <c r="C18" s="10"/>
      <c r="D18" s="9"/>
      <c r="E18" s="35" t="s">
        <v>41</v>
      </c>
      <c r="F18" s="28">
        <v>-2244726.29</v>
      </c>
    </row>
    <row r="19" spans="1:6" s="4" customFormat="1" ht="12.75">
      <c r="A19" s="14" t="s">
        <v>12</v>
      </c>
      <c r="B19" s="10"/>
      <c r="C19" s="10"/>
      <c r="D19" s="9"/>
      <c r="F19" s="37">
        <f>B17-F17-F18</f>
        <v>0</v>
      </c>
    </row>
    <row r="20" spans="1:6" s="4" customFormat="1" ht="12.75">
      <c r="A20" s="14" t="s">
        <v>11</v>
      </c>
      <c r="B20" s="10"/>
      <c r="C20" s="10"/>
      <c r="D20" s="9"/>
    </row>
    <row r="21" spans="1:6" s="4" customFormat="1" ht="12.75">
      <c r="A21" s="14" t="s">
        <v>10</v>
      </c>
      <c r="B21" s="10"/>
      <c r="C21" s="10"/>
      <c r="D21" s="9"/>
      <c r="F21" s="26"/>
    </row>
    <row r="22" spans="1:6" s="4" customFormat="1" ht="12.75">
      <c r="A22" s="14" t="s">
        <v>9</v>
      </c>
      <c r="B22" s="10"/>
      <c r="C22" s="10"/>
      <c r="D22" s="9"/>
    </row>
    <row r="23" spans="1:6" s="4" customFormat="1">
      <c r="A23" s="14" t="s">
        <v>8</v>
      </c>
      <c r="B23" s="10">
        <v>-210928052.99000001</v>
      </c>
      <c r="C23" s="10">
        <v>870800.78</v>
      </c>
      <c r="D23" s="9">
        <v>3438926.54</v>
      </c>
      <c r="E23" s="25" t="s">
        <v>35</v>
      </c>
      <c r="F23" s="27">
        <v>68989219.739999995</v>
      </c>
    </row>
    <row r="24" spans="1:6" s="4" customFormat="1">
      <c r="A24" s="14" t="s">
        <v>7</v>
      </c>
      <c r="B24" s="10">
        <v>61031069.259999998</v>
      </c>
      <c r="C24" s="10"/>
      <c r="D24" s="9">
        <v>-7562373.5300000003</v>
      </c>
      <c r="E24" s="25" t="s">
        <v>36</v>
      </c>
      <c r="F24" s="26">
        <v>-291838102.5</v>
      </c>
    </row>
    <row r="25" spans="1:6" s="4" customFormat="1" ht="12.75">
      <c r="A25" s="13" t="s">
        <v>6</v>
      </c>
      <c r="B25" s="10">
        <f>SUM(B4:B24)</f>
        <v>-160951935.73000002</v>
      </c>
      <c r="C25" s="10">
        <f>SUM(C4:C24)</f>
        <v>22786777.860000003</v>
      </c>
      <c r="D25" s="9">
        <f>SUM(D4:D24)</f>
        <v>57571272.019999996</v>
      </c>
      <c r="F25" s="32">
        <f>SUM(F23:F24)</f>
        <v>-222848882.75999999</v>
      </c>
    </row>
    <row r="26" spans="1:6" s="4" customFormat="1" ht="12.75">
      <c r="A26" s="12" t="s">
        <v>5</v>
      </c>
      <c r="B26" s="10">
        <v>-40237983.93</v>
      </c>
      <c r="C26" s="10">
        <v>1397467.08</v>
      </c>
      <c r="D26" s="9">
        <v>9253582.8900000006</v>
      </c>
      <c r="F26" s="32">
        <f>F25-F4-F5</f>
        <v>-210928052.99000001</v>
      </c>
    </row>
    <row r="27" spans="1:6" s="4" customFormat="1" ht="12.75">
      <c r="A27" s="11" t="s">
        <v>4</v>
      </c>
      <c r="B27" s="10">
        <v>244326.28</v>
      </c>
      <c r="C27" s="10">
        <v>2348151.61</v>
      </c>
      <c r="D27" s="9">
        <v>2427524.46</v>
      </c>
      <c r="F27" s="37">
        <f>B23-F26</f>
        <v>0</v>
      </c>
    </row>
    <row r="28" spans="1:6" s="4" customFormat="1" ht="13.5" thickBot="1">
      <c r="A28" s="8" t="s">
        <v>3</v>
      </c>
      <c r="B28" s="7">
        <f>B25-B26-B27</f>
        <v>-120958278.08000001</v>
      </c>
      <c r="C28" s="7">
        <f>C25-C26-C27</f>
        <v>19041159.170000002</v>
      </c>
      <c r="D28" s="6">
        <f>D25-D26-D27</f>
        <v>45890164.669999994</v>
      </c>
      <c r="F28" s="26"/>
    </row>
    <row r="29" spans="1:6" s="4" customFormat="1" ht="12.75">
      <c r="A29" s="5" t="s">
        <v>2</v>
      </c>
    </row>
    <row r="30" spans="1:6" s="2" customFormat="1" ht="12.75">
      <c r="A30" s="22" t="s">
        <v>1</v>
      </c>
      <c r="B30" s="22"/>
      <c r="C30" s="22"/>
      <c r="D30" s="22"/>
    </row>
    <row r="32" spans="1:6">
      <c r="B32" s="34">
        <f>B26/B25</f>
        <v>0.24999999998446737</v>
      </c>
      <c r="C32" s="34">
        <f>C26/C25</f>
        <v>6.132798101539047E-2</v>
      </c>
      <c r="D32" s="34">
        <f>D26/D25</f>
        <v>0.16073264608058943</v>
      </c>
      <c r="F32" s="29"/>
    </row>
    <row r="33" spans="1:6">
      <c r="D33" s="33"/>
      <c r="F33" s="31"/>
    </row>
    <row r="35" spans="1:6">
      <c r="E35" s="38">
        <v>59761333.329999998</v>
      </c>
    </row>
    <row r="36" spans="1:6">
      <c r="E36" s="29">
        <f>E35-B24</f>
        <v>-1269735.9299999997</v>
      </c>
    </row>
    <row r="37" spans="1:6">
      <c r="C37" s="29"/>
      <c r="E37"/>
      <c r="F37" s="38"/>
    </row>
    <row r="38" spans="1:6">
      <c r="E38"/>
      <c r="F38" s="38"/>
    </row>
    <row r="39" spans="1:6">
      <c r="C39" s="29"/>
      <c r="F39" s="38"/>
    </row>
    <row r="40" spans="1:6">
      <c r="C40" s="29"/>
      <c r="F40" s="38"/>
    </row>
    <row r="41" spans="1:6">
      <c r="F41" s="30"/>
    </row>
    <row r="42" spans="1:6">
      <c r="F42" s="30"/>
    </row>
    <row r="44" spans="1:6">
      <c r="A44" s="31"/>
    </row>
    <row r="47" spans="1:6">
      <c r="A47" s="39"/>
      <c r="B47" s="38"/>
    </row>
    <row r="48" spans="1:6">
      <c r="A48" s="39"/>
      <c r="B48" s="38"/>
    </row>
  </sheetData>
  <mergeCells count="3">
    <mergeCell ref="A1:D1"/>
    <mergeCell ref="C2:D2"/>
    <mergeCell ref="A30:D30"/>
  </mergeCells>
  <phoneticPr fontId="2" type="noConversion"/>
  <printOptions horizontalCentered="1"/>
  <pageMargins left="0.74803149606299213" right="0.74803149606299213" top="0.98425196850393704" bottom="0.59055118110236227" header="0.23622047244094491" footer="0.23622047244094491"/>
  <pageSetup paperSize="9" orientation="landscape" r:id="rId1"/>
  <headerFooter alignWithMargins="0">
    <oddFooter>&amp;C&amp;"Arial,常规"&amp;10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所得税的影响</vt:lpstr>
      <vt:lpstr>少数股东损益影响</vt:lpstr>
      <vt:lpstr>上市公司案例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2022-06-06T01:09:46Z</dcterms:created>
  <dcterms:modified xsi:type="dcterms:W3CDTF">2022-06-13T07:45:15Z</dcterms:modified>
</cp:coreProperties>
</file>