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Administrator\Desktop\各科目底稿\10所得税费用\汇算清缴报告\"/>
    </mc:Choice>
  </mc:AlternateContent>
  <xr:revisionPtr revIDLastSave="0" documentId="13_ncr:1_{829BBE8E-BF00-49E9-A454-F36C31E41836}" xr6:coauthVersionLast="47" xr6:coauthVersionMax="47" xr10:uidLastSave="{00000000-0000-0000-0000-000000000000}"/>
  <bookViews>
    <workbookView xWindow="-120" yWindow="-120" windowWidth="21840" windowHeight="13140" tabRatio="891" firstSheet="3" activeTab="13" xr2:uid="{00000000-000D-0000-FFFF-FFFF00000000}"/>
  </bookViews>
  <sheets>
    <sheet name="Z2" sheetId="1" state="hidden" r:id="rId1"/>
    <sheet name="Z3" sheetId="2" state="hidden" r:id="rId2"/>
    <sheet name="Z4" sheetId="3" state="hidden" r:id="rId3"/>
    <sheet name="表单" sheetId="4" r:id="rId4"/>
    <sheet name="S" sheetId="5" r:id="rId5"/>
    <sheet name="S0" sheetId="6" r:id="rId6"/>
    <sheet name="S101" sheetId="7" r:id="rId7"/>
    <sheet name="S102" sheetId="8" state="hidden" r:id="rId8"/>
    <sheet name="S201" sheetId="9" r:id="rId9"/>
    <sheet name="S202" sheetId="10" state="hidden" r:id="rId10"/>
    <sheet name="S300" sheetId="11" state="hidden" r:id="rId11"/>
    <sheet name="S400" sheetId="12" r:id="rId12"/>
    <sheet name="费用底稿" sheetId="43" state="hidden" r:id="rId13"/>
    <sheet name="S500" sheetId="13" r:id="rId14"/>
    <sheet name="S50-1" sheetId="14" r:id="rId15"/>
    <sheet name="销售未完工底稿" sheetId="44" state="hidden" r:id="rId16"/>
    <sheet name="S50-2" sheetId="15" state="hidden" r:id="rId17"/>
    <sheet name="S50-3" sheetId="16" state="hidden" r:id="rId18"/>
    <sheet name="S50-4" sheetId="17" state="hidden" r:id="rId19"/>
    <sheet name="S50-1 (2)" sheetId="47" r:id="rId20"/>
    <sheet name="S50-1 (3)" sheetId="48" r:id="rId21"/>
    <sheet name="S50-1 (4)" sheetId="49" r:id="rId22"/>
    <sheet name="S50-1 (5)" sheetId="50" r:id="rId23"/>
    <sheet name="S50-5" sheetId="18" r:id="rId24"/>
    <sheet name="职工薪酬" sheetId="46" state="hidden" r:id="rId25"/>
    <sheet name="S50-6" sheetId="19" r:id="rId26"/>
    <sheet name="S50-7" sheetId="20" state="hidden" r:id="rId27"/>
    <sheet name="S50-8" sheetId="21" r:id="rId28"/>
    <sheet name="固定资产折旧" sheetId="45" state="hidden" r:id="rId29"/>
    <sheet name="S50-9" sheetId="22" state="hidden" r:id="rId30"/>
    <sheet name="S51-0" sheetId="23" state="hidden" r:id="rId31"/>
    <sheet name="S51-1" sheetId="24" state="hidden" r:id="rId32"/>
    <sheet name="S51-2" sheetId="25" state="hidden" r:id="rId33"/>
    <sheet name="S600" sheetId="26" r:id="rId34"/>
    <sheet name="S701" sheetId="27" state="hidden" r:id="rId35"/>
    <sheet name="S701-1" sheetId="28" state="hidden" r:id="rId36"/>
    <sheet name="S701-2" sheetId="29" state="hidden" r:id="rId37"/>
    <sheet name="S702" sheetId="30" state="hidden" r:id="rId38"/>
    <sheet name="S703" sheetId="31" state="hidden" r:id="rId39"/>
    <sheet name="S704" sheetId="32" state="hidden" r:id="rId40"/>
    <sheet name="S704-1" sheetId="33" state="hidden" r:id="rId41"/>
    <sheet name="S704-2" sheetId="34" state="hidden" r:id="rId42"/>
    <sheet name="S705" sheetId="35" state="hidden" r:id="rId43"/>
    <sheet name="S800" sheetId="36" state="hidden" r:id="rId44"/>
    <sheet name="S80-1" sheetId="37" state="hidden" r:id="rId45"/>
    <sheet name="S80-2" sheetId="38" state="hidden" r:id="rId46"/>
    <sheet name="S80-3" sheetId="39" state="hidden" r:id="rId47"/>
    <sheet name="S900" sheetId="40" state="hidden" r:id="rId48"/>
    <sheet name="S90-1" sheetId="41" state="hidden" r:id="rId49"/>
    <sheet name="SS" sheetId="42" state="hidden"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s>
  <definedNames>
    <definedName name="_Hlk499038456" localSheetId="48">'S90-1'!#REF!</definedName>
    <definedName name="_Hlk499128624" localSheetId="39">'S704'!#REF!</definedName>
    <definedName name="_Hlk524904628" localSheetId="41">'S704-2'!#REF!</definedName>
    <definedName name="_Hlk524905848" localSheetId="39">'S704'!#REF!</definedName>
    <definedName name="_Toc24965003" localSheetId="4">S!#REF!</definedName>
    <definedName name="_Toc24965015" localSheetId="13">'S500'!#REF!</definedName>
    <definedName name="_Toc24965027" localSheetId="25">'S50-6'!#REF!</definedName>
    <definedName name="_Toc24965033" localSheetId="26">'S50-7'!#REF!</definedName>
    <definedName name="_Toc24965051" localSheetId="34">'S701'!#REF!</definedName>
    <definedName name="_Toc24965057" localSheetId="35">'S701-1'!#REF!</definedName>
    <definedName name="_Toc24965072" localSheetId="39">'S704'!#REF!</definedName>
    <definedName name="_Toc393480213" localSheetId="13">'S500'!#REF!</definedName>
    <definedName name="_Toc499456557" localSheetId="6">'S101'!#REF!</definedName>
    <definedName name="_Toc499456561" localSheetId="7">'S102'!$E$2</definedName>
    <definedName name="_Toc499456567" localSheetId="11">'S400'!#REF!</definedName>
    <definedName name="_Toc499456571" localSheetId="14">'S50-1'!#REF!</definedName>
    <definedName name="_Toc499456571" localSheetId="19">'S50-1 (2)'!#REF!</definedName>
    <definedName name="_Toc499456571" localSheetId="20">'S50-1 (3)'!#REF!</definedName>
    <definedName name="_Toc499456571" localSheetId="21">'S50-1 (4)'!#REF!</definedName>
    <definedName name="_Toc499456571" localSheetId="22">'S50-1 (5)'!#REF!</definedName>
    <definedName name="_Toc499456573" localSheetId="16">'S50-2'!#REF!</definedName>
    <definedName name="_Toc499456575" localSheetId="17">'S50-3'!#REF!</definedName>
    <definedName name="_Toc499456577" localSheetId="18">'S50-4'!#REF!</definedName>
    <definedName name="_Toc499456581" localSheetId="25">'S50-6'!#REF!</definedName>
    <definedName name="_Toc499456585" localSheetId="27">'S50-8'!#REF!</definedName>
    <definedName name="_Toc499456589" localSheetId="30">'S51-0'!#REF!</definedName>
    <definedName name="_Toc499456605" localSheetId="38">'S703'!#REF!</definedName>
    <definedName name="_Toc499456613" localSheetId="42">'S705'!#REF!</definedName>
    <definedName name="_Toc499456615" localSheetId="43">'S800'!#REF!</definedName>
    <definedName name="_Toc499456621" localSheetId="46">'S80-3'!#REF!</definedName>
    <definedName name="_Toc499456623" localSheetId="47">'S900'!#REF!</definedName>
    <definedName name="_Toc499456625" localSheetId="48">'S90-1'!#REF!</definedName>
    <definedName name="_Toc527722740" localSheetId="23">'S50-5'!#REF!</definedName>
    <definedName name="_Toc527722744" localSheetId="29">'S50-9'!#REF!</definedName>
    <definedName name="_Toc527722746" localSheetId="33">'S600'!#REF!</definedName>
    <definedName name="_Toc527722748" localSheetId="34">'S701'!#REF!</definedName>
    <definedName name="_Toc527722750" localSheetId="36">'S701-2'!#REF!</definedName>
    <definedName name="_Toc527722752" localSheetId="37">'S702'!#REF!</definedName>
    <definedName name="_Toc527722761" localSheetId="45">'S80-2'!#REF!</definedName>
    <definedName name="A">#REF!</definedName>
    <definedName name="BBMC">#REF!</definedName>
    <definedName name="CheckBox">'[1]ZH-4'!$B$10:$B$17,'[1]ZH-4'!$H$10:$K$19</definedName>
    <definedName name="CheckBox1">'[2]FD-3'!$B$9:$B$19</definedName>
    <definedName name="_xlnm.Database">#REF!</definedName>
    <definedName name="didi">#REF!</definedName>
    <definedName name="dxn">#REF!</definedName>
    <definedName name="Index">'[1]ZH-1'!$H$22:$H$27,'[1]ZH-1'!$H$31:$H$36,'[1]ZH-1'!$A$9:$A$15</definedName>
    <definedName name="jcsm">[3]W!$D$2:$D$7</definedName>
    <definedName name="LLBFB">#REF!</definedName>
    <definedName name="_xlnm.Print_Area" localSheetId="4">S!$A$1:$H$30</definedName>
    <definedName name="_xlnm.Print_Area" localSheetId="5">S0!$A$1:$E$42</definedName>
    <definedName name="_xlnm.Print_Area" localSheetId="6">'S101'!$A$1:$C$30</definedName>
    <definedName name="_xlnm.Print_Area" localSheetId="8">'S201'!$A$1:$C$30</definedName>
    <definedName name="_xlnm.Print_Area" localSheetId="11">'S400'!$A$1:$H$31</definedName>
    <definedName name="_xlnm.Print_Area" localSheetId="13">'S500'!$A$1:$F$50</definedName>
    <definedName name="_xlnm.Print_Area" localSheetId="14">'S50-1'!$A$1:$D$33</definedName>
    <definedName name="_xlnm.Print_Area" localSheetId="19">'S50-1 (2)'!$A$1:$D$33</definedName>
    <definedName name="_xlnm.Print_Area" localSheetId="20">'S50-1 (3)'!$A$1:$D$33</definedName>
    <definedName name="_xlnm.Print_Area" localSheetId="21">'S50-1 (4)'!$A$1:$D$33</definedName>
    <definedName name="_xlnm.Print_Area" localSheetId="22">'S50-1 (5)'!$A$1:$D$33</definedName>
    <definedName name="_xlnm.Print_Area" localSheetId="17">'S50-3'!$A$1:$M$16</definedName>
    <definedName name="_xlnm.Print_Area" localSheetId="23">'S50-5'!$A$1:$I$17</definedName>
    <definedName name="_xlnm.Print_Area" localSheetId="25">'S50-6'!$A$1:$D$17</definedName>
    <definedName name="_xlnm.Print_Area" localSheetId="26">'S50-7'!$A$1:$J$14</definedName>
    <definedName name="_xlnm.Print_Area" localSheetId="27">'S50-8'!$A$1:$L$42</definedName>
    <definedName name="_xlnm.Print_Area" localSheetId="29">'S50-9'!$A$1:$H$33</definedName>
    <definedName name="_xlnm.Print_Area" localSheetId="33">'S600'!$A$1:$M$12</definedName>
    <definedName name="_xlnm.Print_Area" localSheetId="34">'S701'!$A$1:$C$37</definedName>
    <definedName name="_xlnm.Print_Area" localSheetId="35">'S701-1'!$A$1:$R$18</definedName>
    <definedName name="_xlnm.Print_Area" localSheetId="36">'S701-2'!$A$1:$C$55</definedName>
    <definedName name="_xlnm.Print_Area" localSheetId="42">'S705'!$A$1:$N$17</definedName>
    <definedName name="_xlnm.Print_Area" localSheetId="43">'S800'!$A$1:$T$16</definedName>
    <definedName name="_xlnm.Print_Area" localSheetId="44">'S80-1'!$A$1:$S$16</definedName>
    <definedName name="_xlnm.Print_Area" localSheetId="45">'S80-2'!$A$1:$J$16</definedName>
    <definedName name="_xlnm.Print_Area" localSheetId="3">表单!$A$1:$C$41</definedName>
    <definedName name="Print_Area_MI">#REF!</definedName>
    <definedName name="sjl">[3]W!$A$2:$A$9</definedName>
    <definedName name="tt">[4]G!XFA12+[4]G!XFA13+[4]G!XFA21-SUM([4]G500!XEZ5:XEZ12,[4]G500!XEZ14:XEZ17,[4]G500!XEZ19,[4]G500!XEZ20,[4]G500!XEZ41,[4]G500!XEZ51:XEZ52,[4]G500!XEZ54)</definedName>
    <definedName name="yszkfz">#REF!</definedName>
    <definedName name="zhb5">[3]W!$C$2:$C$133</definedName>
    <definedName name="啊">#REF!</definedName>
    <definedName name="本年度实现的可抵扣应纳税所得额">[5]G!XFA12+[5]G!XFA13+[5]G!XFA21-SUM([5]G500!XEZ5:XEZ12,[5]G500!XEZ14:XEZ17,[5]G500!XEZ19,[5]G500!XEZ20,[5]G500!XEZ41,[5]G500!XEZ51:XEZ52,[5]G500!XEZ54)</definedName>
    <definedName name="贷方发生额">#N/A</definedName>
    <definedName name="单位名称">#N/A</definedName>
    <definedName name="二年">[6]应收账款明细表!$R$27</definedName>
    <definedName name="二年一">[6]期初帐龄辅助表MT!$C$7</definedName>
    <definedName name="借方发生额">#N/A</definedName>
    <definedName name="科目名称下拉">[7]附注取数规则!$H$2:$H$95</definedName>
    <definedName name="库存股">#REF!</definedName>
    <definedName name="利润表">#REF!</definedName>
    <definedName name="凭证抽查表">#N/A</definedName>
    <definedName name="区域.7090379_区域" hidden="1">[6]坏账准备辅助表MT!#REF!</definedName>
    <definedName name="三年">[6]应收账款明细表!$S$27</definedName>
    <definedName name="三年一">[6]期初帐龄辅助表MT!$D$7</definedName>
    <definedName name="审定1">[8]审定表!#REF!</definedName>
    <definedName name="审定11">[8]审定表!#REF!</definedName>
    <definedName name="审定12">[8]审定表!#REF!</definedName>
    <definedName name="审定13">[8]审定表!#REF!</definedName>
    <definedName name="审定14">[8]审定表!#REF!</definedName>
    <definedName name="审定2">[8]审定表!#REF!</definedName>
    <definedName name="审定5">[8]审定表!#REF!</definedName>
    <definedName name="审定6">[8]审定表!#REF!</definedName>
    <definedName name="审定7">[8]审定表!#REF!</definedName>
    <definedName name="审定8">[8]审定表!#REF!</definedName>
    <definedName name="实收资本">#REF!</definedName>
    <definedName name="税款所属期间">"税款所属期间："&amp;YEAR([9]首页!$F$9)&amp;"年"&amp;MONTH([9]首页!$F$9)&amp;"月"&amp;DAY([9]首页!$F$9)&amp;"日至"&amp;YEAR([9]首页!$H$9)&amp;"年"&amp;MONTH([9]首页!$H$9)&amp;"月"&amp;DAY([9]首页!$H$9)&amp;"日"</definedName>
    <definedName name="四年">[6]应收账款明细表!$T$27</definedName>
    <definedName name="四年一">[6]期初帐龄辅助表MT!$E$7</definedName>
    <definedName name="替代程序">#N/A</definedName>
    <definedName name="未分配利润">#REF!</definedName>
    <definedName name="五年">[6]应收账款明细表!$U$27</definedName>
    <definedName name="五年一">[6]期初帐龄辅助表MT!$F$7</definedName>
    <definedName name="五年以上">[6]应收账款明细表!$V$27</definedName>
    <definedName name="五年以上一">[6]期初帐龄辅助表MT!$G$7</definedName>
    <definedName name="现金流量表">#REF!</definedName>
    <definedName name="一年">[6]应收账款明细表!$Q$27</definedName>
    <definedName name="一年一">[6]期初帐龄辅助表MT!$B$7</definedName>
    <definedName name="应会">#REF!</definedName>
    <definedName name="应提折旧">'[10]A19-5'!$H1*(1-'[10]A19-5'!$J1)/'[10]A19-5'!$I1/12</definedName>
    <definedName name="盈余公积">#REF!</definedName>
    <definedName name="专项储备">#REF!</definedName>
    <definedName name="资本公积">#REF!</definedName>
    <definedName name="资产负债表">#REF!</definedName>
    <definedName name="资产已使用月份数">(YEAR('[10]A19-5'!$H$1)-YEAR('[10]A19-5'!$C1))*12+MONTH('[10]A19-5'!$H$1)-MONTH('[10]A19-5'!$C1)</definedName>
    <definedName name="전">#REF!</definedName>
    <definedName name="주택사업본부">#REF!</definedName>
    <definedName name="철구사업본부">#REF!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7" i="26" l="1"/>
  <c r="J6" i="26"/>
  <c r="I6" i="26"/>
  <c r="K7" i="21"/>
  <c r="H7" i="21"/>
  <c r="G8" i="21"/>
  <c r="G9" i="21"/>
  <c r="G10" i="21"/>
  <c r="G11" i="21"/>
  <c r="G12" i="21"/>
  <c r="G7" i="21"/>
  <c r="C8" i="19"/>
  <c r="C26" i="50"/>
  <c r="E33" i="50"/>
  <c r="E31" i="50"/>
  <c r="E29" i="50"/>
  <c r="E27" i="50"/>
  <c r="D33" i="50"/>
  <c r="C32" i="50"/>
  <c r="C30" i="50" s="1"/>
  <c r="D29" i="50"/>
  <c r="C28" i="50"/>
  <c r="D28" i="50" s="1"/>
  <c r="D26" i="50" s="1"/>
  <c r="D24" i="50"/>
  <c r="D23" i="50"/>
  <c r="D22" i="50"/>
  <c r="D21" i="50"/>
  <c r="D20" i="50"/>
  <c r="D19" i="50"/>
  <c r="D18" i="50"/>
  <c r="D17" i="50"/>
  <c r="D16" i="50"/>
  <c r="D15" i="50" s="1"/>
  <c r="C15" i="50"/>
  <c r="D14" i="50"/>
  <c r="D13" i="50"/>
  <c r="D12" i="50"/>
  <c r="D11" i="50"/>
  <c r="D10" i="50"/>
  <c r="D9" i="50"/>
  <c r="D8" i="50"/>
  <c r="D7" i="50"/>
  <c r="D6" i="50"/>
  <c r="D5" i="50" s="1"/>
  <c r="C5" i="50"/>
  <c r="D33" i="49"/>
  <c r="C32" i="49"/>
  <c r="C30" i="49" s="1"/>
  <c r="D29" i="49"/>
  <c r="C28" i="49"/>
  <c r="C26" i="49" s="1"/>
  <c r="D24" i="49"/>
  <c r="D23" i="49"/>
  <c r="D22" i="49"/>
  <c r="D21" i="49"/>
  <c r="D20" i="49"/>
  <c r="D19" i="49"/>
  <c r="D18" i="49"/>
  <c r="D17" i="49"/>
  <c r="D15" i="49" s="1"/>
  <c r="D16" i="49"/>
  <c r="C15" i="49"/>
  <c r="D14" i="49"/>
  <c r="D13" i="49"/>
  <c r="D12" i="49"/>
  <c r="D11" i="49"/>
  <c r="D10" i="49"/>
  <c r="D9" i="49"/>
  <c r="D8" i="49"/>
  <c r="D7" i="49"/>
  <c r="D6" i="49"/>
  <c r="D5" i="49" s="1"/>
  <c r="C5" i="49"/>
  <c r="D33" i="48"/>
  <c r="C32" i="48"/>
  <c r="D32" i="48" s="1"/>
  <c r="C30" i="48"/>
  <c r="D29" i="48"/>
  <c r="C28" i="48"/>
  <c r="C26" i="48" s="1"/>
  <c r="D24" i="48"/>
  <c r="D23" i="48"/>
  <c r="D22" i="48"/>
  <c r="D21" i="48"/>
  <c r="D20" i="48"/>
  <c r="D19" i="48"/>
  <c r="D18" i="48"/>
  <c r="D17" i="48"/>
  <c r="D16" i="48"/>
  <c r="D15" i="48" s="1"/>
  <c r="C15" i="48"/>
  <c r="D14" i="48"/>
  <c r="D13" i="48"/>
  <c r="D12" i="48"/>
  <c r="D11" i="48"/>
  <c r="D10" i="48"/>
  <c r="D9" i="48"/>
  <c r="D8" i="48"/>
  <c r="D7" i="48"/>
  <c r="D6" i="48"/>
  <c r="D5" i="48"/>
  <c r="C5" i="48"/>
  <c r="C25" i="47"/>
  <c r="D33" i="47"/>
  <c r="D32" i="47"/>
  <c r="C32" i="47"/>
  <c r="C30" i="47"/>
  <c r="D29" i="47"/>
  <c r="C28" i="47"/>
  <c r="C26" i="47" s="1"/>
  <c r="D24" i="47"/>
  <c r="D23" i="47"/>
  <c r="D22" i="47"/>
  <c r="D21" i="47"/>
  <c r="D20" i="47"/>
  <c r="D19" i="47"/>
  <c r="D18" i="47"/>
  <c r="D17" i="47"/>
  <c r="D16" i="47"/>
  <c r="D15" i="47" s="1"/>
  <c r="C15" i="47"/>
  <c r="D14" i="47"/>
  <c r="D13" i="47"/>
  <c r="D12" i="47"/>
  <c r="D11" i="47"/>
  <c r="D10" i="47"/>
  <c r="D9" i="47"/>
  <c r="D8" i="47"/>
  <c r="D5" i="47" s="1"/>
  <c r="D7" i="47"/>
  <c r="D6" i="47"/>
  <c r="C5" i="47"/>
  <c r="C28" i="14"/>
  <c r="D13" i="18"/>
  <c r="I7" i="26"/>
  <c r="J7" i="26"/>
  <c r="I8" i="26"/>
  <c r="J8" i="26"/>
  <c r="I9" i="26"/>
  <c r="J9" i="26"/>
  <c r="D16" i="18"/>
  <c r="G16" i="18" s="1"/>
  <c r="D12" i="18"/>
  <c r="D7" i="18"/>
  <c r="D5" i="18"/>
  <c r="C25" i="49" l="1"/>
  <c r="D25" i="49" s="1"/>
  <c r="D30" i="48"/>
  <c r="C25" i="48"/>
  <c r="D25" i="48" s="1"/>
  <c r="C25" i="50"/>
  <c r="D25" i="50" s="1"/>
  <c r="D32" i="50"/>
  <c r="D30" i="50" s="1"/>
  <c r="D28" i="49"/>
  <c r="D26" i="49" s="1"/>
  <c r="D32" i="49"/>
  <c r="D30" i="49" s="1"/>
  <c r="D28" i="48"/>
  <c r="D26" i="48" s="1"/>
  <c r="D30" i="47"/>
  <c r="D25" i="47"/>
  <c r="D28" i="47"/>
  <c r="D26" i="47" s="1"/>
  <c r="G13" i="18"/>
  <c r="G12" i="18"/>
  <c r="M8" i="26" l="1"/>
  <c r="C32" i="14" l="1"/>
  <c r="D23" i="6" l="1"/>
  <c r="K9" i="21" l="1"/>
  <c r="K10" i="21"/>
  <c r="K11" i="21"/>
  <c r="K12" i="21"/>
  <c r="K8" i="21"/>
  <c r="H9" i="21"/>
  <c r="H10" i="21"/>
  <c r="H11" i="21"/>
  <c r="H12" i="21"/>
  <c r="H8" i="21"/>
  <c r="M9" i="26"/>
  <c r="J10" i="26"/>
  <c r="I10" i="26"/>
  <c r="D9" i="6" l="1"/>
  <c r="D13" i="6"/>
  <c r="D14" i="6"/>
  <c r="D15" i="6"/>
  <c r="E19" i="13" l="1"/>
  <c r="C30" i="14"/>
  <c r="C5" i="19" l="1"/>
  <c r="G9" i="18"/>
  <c r="G7" i="18"/>
  <c r="G5" i="18"/>
  <c r="J11" i="16" l="1"/>
  <c r="C15" i="16"/>
  <c r="J7" i="16"/>
  <c r="K7" i="16"/>
  <c r="F24" i="41"/>
  <c r="E24" i="41"/>
  <c r="D24" i="41"/>
  <c r="C19" i="40"/>
  <c r="C8" i="40"/>
  <c r="C7" i="40"/>
  <c r="C14" i="40" s="1"/>
  <c r="R14" i="39"/>
  <c r="P14" i="39"/>
  <c r="N14" i="39"/>
  <c r="Q14" i="39"/>
  <c r="H14" i="39"/>
  <c r="Q13" i="39"/>
  <c r="O13" i="39"/>
  <c r="N13" i="39"/>
  <c r="R13" i="39"/>
  <c r="P13" i="39"/>
  <c r="H13" i="39"/>
  <c r="R12" i="39"/>
  <c r="P12" i="39"/>
  <c r="N12" i="39"/>
  <c r="Q12" i="39"/>
  <c r="O12" i="39"/>
  <c r="Q11" i="39"/>
  <c r="O11" i="39"/>
  <c r="N11" i="39"/>
  <c r="R11" i="39"/>
  <c r="P11" i="39"/>
  <c r="H11" i="39"/>
  <c r="R10" i="39"/>
  <c r="P10" i="39"/>
  <c r="N10" i="39"/>
  <c r="Q10" i="39"/>
  <c r="H10" i="39"/>
  <c r="Q9" i="39"/>
  <c r="O9" i="39"/>
  <c r="N9" i="39"/>
  <c r="R9" i="39"/>
  <c r="P9" i="39"/>
  <c r="H9" i="39"/>
  <c r="R8" i="39"/>
  <c r="P8" i="39"/>
  <c r="L15" i="39"/>
  <c r="N8" i="39"/>
  <c r="Q8" i="39"/>
  <c r="O8" i="39"/>
  <c r="Q7" i="39"/>
  <c r="O7" i="39"/>
  <c r="N7" i="39"/>
  <c r="R7" i="39"/>
  <c r="P7" i="39"/>
  <c r="P15" i="39" s="1"/>
  <c r="H7" i="39"/>
  <c r="R6" i="39"/>
  <c r="P6" i="39"/>
  <c r="M15" i="39"/>
  <c r="K15" i="39"/>
  <c r="J15" i="39"/>
  <c r="I15" i="39"/>
  <c r="G15" i="39"/>
  <c r="Q6" i="39"/>
  <c r="E15" i="39"/>
  <c r="H6" i="39"/>
  <c r="C15" i="39"/>
  <c r="F14" i="38"/>
  <c r="F13" i="38"/>
  <c r="F12" i="38"/>
  <c r="F11" i="38"/>
  <c r="F10" i="38"/>
  <c r="F9" i="38"/>
  <c r="F8" i="38"/>
  <c r="F7" i="38"/>
  <c r="J15" i="38"/>
  <c r="I15" i="38"/>
  <c r="H15" i="38"/>
  <c r="G15" i="38"/>
  <c r="E15" i="38"/>
  <c r="D15" i="38"/>
  <c r="Q15" i="37"/>
  <c r="M15" i="37"/>
  <c r="I15" i="37"/>
  <c r="E15" i="37"/>
  <c r="N14" i="37"/>
  <c r="K14" i="36" s="1"/>
  <c r="J14" i="37"/>
  <c r="O14" i="37" s="1"/>
  <c r="N13" i="37"/>
  <c r="K13" i="36" s="1"/>
  <c r="J13" i="37"/>
  <c r="O13" i="37" s="1"/>
  <c r="N12" i="37"/>
  <c r="K12" i="36" s="1"/>
  <c r="J12" i="37"/>
  <c r="O12" i="37" s="1"/>
  <c r="N11" i="37"/>
  <c r="K11" i="36" s="1"/>
  <c r="J11" i="37"/>
  <c r="O11" i="37" s="1"/>
  <c r="N10" i="37"/>
  <c r="K10" i="36" s="1"/>
  <c r="J10" i="37"/>
  <c r="O10" i="37" s="1"/>
  <c r="N9" i="37"/>
  <c r="K9" i="36" s="1"/>
  <c r="J9" i="37"/>
  <c r="O9" i="37" s="1"/>
  <c r="N8" i="37"/>
  <c r="K8" i="36" s="1"/>
  <c r="J8" i="37"/>
  <c r="O8" i="37" s="1"/>
  <c r="N7" i="37"/>
  <c r="K7" i="36" s="1"/>
  <c r="J7" i="37"/>
  <c r="O7" i="37" s="1"/>
  <c r="R15" i="37"/>
  <c r="N6" i="37"/>
  <c r="N15" i="37" s="1"/>
  <c r="L15" i="37"/>
  <c r="K15" i="37"/>
  <c r="H15" i="37"/>
  <c r="G15" i="37"/>
  <c r="F15" i="37"/>
  <c r="D15" i="37"/>
  <c r="C15" i="37"/>
  <c r="S14" i="36"/>
  <c r="E14" i="36"/>
  <c r="E13" i="36"/>
  <c r="S12" i="36"/>
  <c r="E12" i="36"/>
  <c r="S11" i="36"/>
  <c r="E11" i="36"/>
  <c r="S10" i="36"/>
  <c r="E10" i="36"/>
  <c r="E9" i="36"/>
  <c r="S8" i="36"/>
  <c r="E8" i="36"/>
  <c r="E7" i="36"/>
  <c r="Q15" i="36"/>
  <c r="P15" i="36"/>
  <c r="I15" i="36"/>
  <c r="G15" i="36"/>
  <c r="E24" i="6" s="1"/>
  <c r="F25" i="2" s="1"/>
  <c r="E6" i="36"/>
  <c r="F11" i="35"/>
  <c r="L10" i="35"/>
  <c r="F10" i="35"/>
  <c r="M10" i="35" s="1"/>
  <c r="L9" i="35"/>
  <c r="F9" i="35"/>
  <c r="M9" i="35" s="1"/>
  <c r="L8" i="35"/>
  <c r="F8" i="35"/>
  <c r="L7" i="35"/>
  <c r="F7" i="35"/>
  <c r="L6" i="35"/>
  <c r="F6" i="35"/>
  <c r="E22" i="31"/>
  <c r="D22" i="31"/>
  <c r="C16" i="31"/>
  <c r="C18" i="31" s="1"/>
  <c r="C15" i="31"/>
  <c r="D8" i="31"/>
  <c r="E8" i="31"/>
  <c r="C6" i="31"/>
  <c r="C8" i="31" s="1"/>
  <c r="C10" i="31" s="1"/>
  <c r="M31" i="30"/>
  <c r="M30" i="30"/>
  <c r="M29" i="30"/>
  <c r="M28" i="30"/>
  <c r="M27" i="30"/>
  <c r="M26" i="30"/>
  <c r="M25" i="30"/>
  <c r="M24" i="30"/>
  <c r="M22" i="30"/>
  <c r="M21" i="30"/>
  <c r="M19" i="30"/>
  <c r="M18" i="30"/>
  <c r="M13" i="30"/>
  <c r="M12" i="30"/>
  <c r="M10" i="30"/>
  <c r="M9" i="30"/>
  <c r="M7" i="30"/>
  <c r="M6" i="30"/>
  <c r="N12" i="28"/>
  <c r="O12" i="28" s="1"/>
  <c r="Q12" i="28" s="1"/>
  <c r="K12" i="28"/>
  <c r="N11" i="28"/>
  <c r="O11" i="28" s="1"/>
  <c r="Q11" i="28" s="1"/>
  <c r="K11" i="28"/>
  <c r="N10" i="28"/>
  <c r="O10" i="28" s="1"/>
  <c r="Q10" i="28" s="1"/>
  <c r="K10" i="28"/>
  <c r="N9" i="28"/>
  <c r="O9" i="28"/>
  <c r="Q9" i="28" s="1"/>
  <c r="K9" i="28"/>
  <c r="N8" i="28"/>
  <c r="O8" i="28" s="1"/>
  <c r="Q8" i="28" s="1"/>
  <c r="K8" i="28"/>
  <c r="N7" i="28"/>
  <c r="O7" i="28" s="1"/>
  <c r="Q7" i="28" s="1"/>
  <c r="K7" i="28"/>
  <c r="N6" i="28"/>
  <c r="O6" i="28" s="1"/>
  <c r="Q6" i="28" s="1"/>
  <c r="K6" i="28"/>
  <c r="C30" i="27"/>
  <c r="C20" i="27"/>
  <c r="C4" i="27"/>
  <c r="E27" i="6"/>
  <c r="F28" i="2" s="1"/>
  <c r="C21" i="24"/>
  <c r="C27" i="24" s="1"/>
  <c r="F42" i="13" s="1"/>
  <c r="C13" i="24"/>
  <c r="C12" i="24" s="1"/>
  <c r="C5" i="24"/>
  <c r="C4" i="24" s="1"/>
  <c r="C20" i="24" s="1"/>
  <c r="H19" i="23"/>
  <c r="E19" i="23"/>
  <c r="H18" i="23"/>
  <c r="E18" i="23"/>
  <c r="I18" i="23" s="1"/>
  <c r="H17" i="23"/>
  <c r="E17" i="23"/>
  <c r="H16" i="23"/>
  <c r="E16" i="23"/>
  <c r="I16" i="23" s="1"/>
  <c r="H15" i="23"/>
  <c r="E15" i="23"/>
  <c r="H14" i="23"/>
  <c r="E14" i="23"/>
  <c r="C13" i="23"/>
  <c r="C21" i="23" s="1"/>
  <c r="D13" i="23"/>
  <c r="D21" i="23" s="1"/>
  <c r="H12" i="23"/>
  <c r="E12" i="23"/>
  <c r="I12" i="23" s="1"/>
  <c r="H11" i="23"/>
  <c r="E11" i="23"/>
  <c r="H10" i="23"/>
  <c r="E10" i="23"/>
  <c r="I10" i="23" s="1"/>
  <c r="H9" i="23"/>
  <c r="E9" i="23"/>
  <c r="H8" i="23"/>
  <c r="E8" i="23"/>
  <c r="I8" i="23" s="1"/>
  <c r="H7" i="23"/>
  <c r="E7" i="23"/>
  <c r="H6" i="23"/>
  <c r="E6" i="23"/>
  <c r="E21" i="22"/>
  <c r="E20" i="22" s="1"/>
  <c r="H21" i="22"/>
  <c r="H20" i="22" s="1"/>
  <c r="G21" i="22"/>
  <c r="G20" i="22" s="1"/>
  <c r="F21" i="22"/>
  <c r="D21" i="22"/>
  <c r="D20" i="22" s="1"/>
  <c r="D32" i="22" s="1"/>
  <c r="C21" i="22"/>
  <c r="C20" i="22" s="1"/>
  <c r="F20" i="22"/>
  <c r="G19" i="22"/>
  <c r="H19" i="22" s="1"/>
  <c r="G18" i="22"/>
  <c r="G17" i="22"/>
  <c r="H17" i="22" s="1"/>
  <c r="G16" i="22"/>
  <c r="H16" i="22"/>
  <c r="G15" i="22"/>
  <c r="H15" i="22" s="1"/>
  <c r="G14" i="22"/>
  <c r="H14" i="22" s="1"/>
  <c r="G13" i="22"/>
  <c r="H13" i="22" s="1"/>
  <c r="G12" i="22"/>
  <c r="G11" i="22"/>
  <c r="H11" i="22" s="1"/>
  <c r="G10" i="22"/>
  <c r="G9" i="22"/>
  <c r="H9" i="22" s="1"/>
  <c r="G8" i="22"/>
  <c r="H8" i="22" s="1"/>
  <c r="G7" i="22"/>
  <c r="H7" i="22" s="1"/>
  <c r="G6" i="22"/>
  <c r="H6" i="22" s="1"/>
  <c r="G5" i="22"/>
  <c r="F32" i="22"/>
  <c r="E32" i="22"/>
  <c r="L42" i="21"/>
  <c r="J41" i="21"/>
  <c r="I41" i="21"/>
  <c r="L40" i="21"/>
  <c r="L39" i="21"/>
  <c r="L38" i="21"/>
  <c r="L37" i="21"/>
  <c r="L36" i="21"/>
  <c r="L35" i="21"/>
  <c r="F33" i="21"/>
  <c r="K33" i="21"/>
  <c r="G33" i="21"/>
  <c r="L34" i="21"/>
  <c r="H33" i="21"/>
  <c r="D33" i="21"/>
  <c r="L32" i="21"/>
  <c r="J31" i="21"/>
  <c r="L30" i="21"/>
  <c r="L29" i="21"/>
  <c r="L28" i="21"/>
  <c r="L27" i="21"/>
  <c r="L26" i="21"/>
  <c r="K23" i="21"/>
  <c r="L25" i="21"/>
  <c r="F23" i="21"/>
  <c r="D23" i="21"/>
  <c r="G23" i="21"/>
  <c r="E23" i="21"/>
  <c r="L22" i="21"/>
  <c r="K20" i="21"/>
  <c r="G20" i="21"/>
  <c r="L21" i="21"/>
  <c r="H20" i="21"/>
  <c r="F20" i="21"/>
  <c r="D20" i="21"/>
  <c r="J19" i="21"/>
  <c r="J18" i="21"/>
  <c r="J17" i="21"/>
  <c r="J16" i="21"/>
  <c r="J15" i="21"/>
  <c r="J14" i="21"/>
  <c r="J13" i="21"/>
  <c r="L12" i="21"/>
  <c r="L11" i="21"/>
  <c r="L10" i="21"/>
  <c r="L9" i="21"/>
  <c r="L8" i="21"/>
  <c r="L7" i="21"/>
  <c r="H6" i="21"/>
  <c r="F6" i="21"/>
  <c r="D6" i="21"/>
  <c r="K6" i="21"/>
  <c r="G6" i="21"/>
  <c r="E6" i="21"/>
  <c r="D10" i="19"/>
  <c r="D7" i="19"/>
  <c r="C7" i="19"/>
  <c r="F17" i="18"/>
  <c r="I16" i="18"/>
  <c r="H16" i="18"/>
  <c r="H15" i="18"/>
  <c r="H14" i="18"/>
  <c r="H13" i="18"/>
  <c r="H12" i="18"/>
  <c r="H11" i="18"/>
  <c r="H10" i="18"/>
  <c r="I9" i="18"/>
  <c r="G8" i="18"/>
  <c r="I8" i="18" s="1"/>
  <c r="C17" i="18"/>
  <c r="H7" i="18"/>
  <c r="H6" i="18"/>
  <c r="H5" i="18"/>
  <c r="N11" i="17"/>
  <c r="C10" i="17"/>
  <c r="C9" i="17" s="1"/>
  <c r="C8" i="17" s="1"/>
  <c r="C7" i="17" s="1"/>
  <c r="C6" i="17" s="1"/>
  <c r="N10" i="17"/>
  <c r="N9" i="17"/>
  <c r="N8" i="17"/>
  <c r="P12" i="17"/>
  <c r="E13" i="13" s="1"/>
  <c r="L12" i="17"/>
  <c r="N7" i="17"/>
  <c r="O12" i="17"/>
  <c r="M12" i="17"/>
  <c r="E29" i="13" s="1"/>
  <c r="F12" i="17"/>
  <c r="F13" i="13" s="1"/>
  <c r="E12" i="17"/>
  <c r="D12" i="17"/>
  <c r="K14" i="16"/>
  <c r="J14" i="16"/>
  <c r="E14" i="16"/>
  <c r="K13" i="16"/>
  <c r="J13" i="16"/>
  <c r="E13" i="16"/>
  <c r="K12" i="16"/>
  <c r="L12" i="16" s="1"/>
  <c r="J12" i="16"/>
  <c r="E12" i="16"/>
  <c r="K11" i="16"/>
  <c r="E11" i="16"/>
  <c r="K10" i="16"/>
  <c r="J10" i="16"/>
  <c r="E10" i="16"/>
  <c r="K9" i="16"/>
  <c r="L9" i="16" s="1"/>
  <c r="J9" i="16"/>
  <c r="E9" i="16"/>
  <c r="K8" i="16"/>
  <c r="J8" i="16"/>
  <c r="E8" i="16"/>
  <c r="H15" i="16"/>
  <c r="F15" i="16"/>
  <c r="D15" i="16"/>
  <c r="I15" i="16"/>
  <c r="K6" i="16"/>
  <c r="J6" i="16"/>
  <c r="H17" i="15"/>
  <c r="H16" i="15"/>
  <c r="H15" i="15"/>
  <c r="G14" i="15"/>
  <c r="F14" i="15"/>
  <c r="E14" i="15"/>
  <c r="D14" i="15"/>
  <c r="C14" i="15"/>
  <c r="H13" i="15"/>
  <c r="H12" i="15"/>
  <c r="H11" i="15"/>
  <c r="G10" i="15"/>
  <c r="F10" i="15"/>
  <c r="E10" i="15"/>
  <c r="D10" i="15"/>
  <c r="C10" i="15"/>
  <c r="H9" i="15"/>
  <c r="H8" i="15"/>
  <c r="H7" i="15"/>
  <c r="G6" i="15"/>
  <c r="E6" i="15"/>
  <c r="D6" i="15"/>
  <c r="C6" i="15"/>
  <c r="D33" i="14"/>
  <c r="D32" i="14"/>
  <c r="D29" i="14"/>
  <c r="D28" i="14"/>
  <c r="D26" i="14" s="1"/>
  <c r="C26" i="14"/>
  <c r="C25" i="14" s="1"/>
  <c r="D24" i="14"/>
  <c r="D23" i="14"/>
  <c r="D22" i="14"/>
  <c r="D21" i="14"/>
  <c r="D20" i="14"/>
  <c r="D19" i="14"/>
  <c r="D18" i="14"/>
  <c r="D17" i="14"/>
  <c r="D16" i="14"/>
  <c r="C15" i="14"/>
  <c r="D17" i="13" s="1"/>
  <c r="D14" i="14"/>
  <c r="D13" i="14"/>
  <c r="D12" i="14"/>
  <c r="D11" i="14"/>
  <c r="D10" i="14"/>
  <c r="D9" i="14"/>
  <c r="D8" i="14"/>
  <c r="D7" i="14"/>
  <c r="D6" i="14"/>
  <c r="C5" i="14"/>
  <c r="D6" i="13" s="1"/>
  <c r="F43" i="13"/>
  <c r="E43" i="13"/>
  <c r="D43" i="13"/>
  <c r="C43" i="13"/>
  <c r="F39" i="13"/>
  <c r="E39" i="13"/>
  <c r="F37" i="13"/>
  <c r="E37" i="13"/>
  <c r="F34" i="13"/>
  <c r="E32" i="13"/>
  <c r="F30" i="13"/>
  <c r="E30" i="13"/>
  <c r="E27" i="13"/>
  <c r="F26" i="13"/>
  <c r="E25" i="13"/>
  <c r="E24" i="13"/>
  <c r="E23" i="13"/>
  <c r="E22" i="13"/>
  <c r="F22" i="13"/>
  <c r="F21" i="13"/>
  <c r="E21" i="13"/>
  <c r="D21" i="13"/>
  <c r="C21" i="13"/>
  <c r="F15" i="13"/>
  <c r="F14" i="13"/>
  <c r="E14" i="13"/>
  <c r="F11" i="13"/>
  <c r="H31" i="12"/>
  <c r="F31" i="12"/>
  <c r="D31" i="12"/>
  <c r="G31" i="12"/>
  <c r="C27" i="11"/>
  <c r="C21" i="11"/>
  <c r="C13" i="11"/>
  <c r="C10" i="11"/>
  <c r="C4" i="11" s="1"/>
  <c r="C29" i="10"/>
  <c r="C28" i="10" s="1"/>
  <c r="C18" i="10"/>
  <c r="C6" i="10"/>
  <c r="C19" i="9"/>
  <c r="E18" i="6" s="1"/>
  <c r="C12" i="9"/>
  <c r="C5" i="9"/>
  <c r="C38" i="8"/>
  <c r="C30" i="8"/>
  <c r="C22" i="8"/>
  <c r="C21" i="8" s="1"/>
  <c r="C13" i="8"/>
  <c r="C6" i="8"/>
  <c r="C19" i="7"/>
  <c r="E17" i="6" s="1"/>
  <c r="C12" i="7"/>
  <c r="C5" i="7"/>
  <c r="E42" i="6"/>
  <c r="E32" i="6"/>
  <c r="F33" i="2" s="1"/>
  <c r="F30" i="5"/>
  <c r="H19" i="5"/>
  <c r="L317" i="3"/>
  <c r="L316" i="3"/>
  <c r="L315" i="3"/>
  <c r="L314" i="3"/>
  <c r="L313" i="3"/>
  <c r="A312" i="3"/>
  <c r="L312" i="3" s="1"/>
  <c r="L311" i="3"/>
  <c r="L310" i="3"/>
  <c r="L309" i="3"/>
  <c r="A308" i="3"/>
  <c r="L308" i="3" s="1"/>
  <c r="L307" i="3"/>
  <c r="A306" i="3"/>
  <c r="L306" i="3" s="1"/>
  <c r="L305" i="3"/>
  <c r="A304" i="3"/>
  <c r="L304" i="3" s="1"/>
  <c r="L303" i="3"/>
  <c r="L302" i="3"/>
  <c r="L301" i="3"/>
  <c r="L300" i="3"/>
  <c r="L299" i="3"/>
  <c r="L298" i="3"/>
  <c r="L297" i="3"/>
  <c r="L296" i="3"/>
  <c r="L295" i="3"/>
  <c r="L294" i="3"/>
  <c r="L293" i="3"/>
  <c r="L292" i="3"/>
  <c r="L291" i="3"/>
  <c r="L290" i="3"/>
  <c r="L289" i="3"/>
  <c r="L288" i="3"/>
  <c r="L287" i="3"/>
  <c r="L286" i="3"/>
  <c r="L285" i="3"/>
  <c r="L284" i="3"/>
  <c r="L283" i="3"/>
  <c r="L282" i="3"/>
  <c r="L281" i="3"/>
  <c r="L280" i="3"/>
  <c r="L279" i="3"/>
  <c r="L278" i="3"/>
  <c r="L277" i="3"/>
  <c r="L276" i="3"/>
  <c r="L275" i="3"/>
  <c r="L274" i="3"/>
  <c r="L273" i="3"/>
  <c r="L272" i="3"/>
  <c r="L271" i="3"/>
  <c r="L270" i="3"/>
  <c r="L269" i="3"/>
  <c r="L268" i="3"/>
  <c r="L267" i="3"/>
  <c r="L266" i="3"/>
  <c r="L265" i="3"/>
  <c r="L264" i="3"/>
  <c r="L263" i="3"/>
  <c r="L262" i="3"/>
  <c r="L261" i="3"/>
  <c r="L260" i="3"/>
  <c r="L259" i="3"/>
  <c r="L258" i="3"/>
  <c r="L257" i="3"/>
  <c r="L256" i="3"/>
  <c r="L255" i="3"/>
  <c r="L254" i="3"/>
  <c r="L253" i="3"/>
  <c r="L252" i="3"/>
  <c r="L251" i="3"/>
  <c r="L250" i="3"/>
  <c r="L249" i="3"/>
  <c r="L248" i="3"/>
  <c r="L247" i="3"/>
  <c r="L246" i="3"/>
  <c r="L245" i="3"/>
  <c r="L244" i="3"/>
  <c r="L241" i="3"/>
  <c r="L240" i="3"/>
  <c r="L239" i="3"/>
  <c r="L238" i="3"/>
  <c r="L237" i="3"/>
  <c r="L236" i="3"/>
  <c r="L235" i="3"/>
  <c r="L234" i="3"/>
  <c r="L233" i="3"/>
  <c r="L232" i="3"/>
  <c r="L231" i="3"/>
  <c r="L230" i="3"/>
  <c r="L229" i="3"/>
  <c r="L228" i="3"/>
  <c r="L227" i="3"/>
  <c r="L226" i="3"/>
  <c r="A225" i="3"/>
  <c r="L225" i="3" s="1"/>
  <c r="L224" i="3"/>
  <c r="A223" i="3"/>
  <c r="L223" i="3" s="1"/>
  <c r="L222" i="3"/>
  <c r="A221" i="3"/>
  <c r="L221" i="3" s="1"/>
  <c r="L220" i="3"/>
  <c r="A219" i="3"/>
  <c r="L219" i="3" s="1"/>
  <c r="L218" i="3"/>
  <c r="A217" i="3"/>
  <c r="L217" i="3" s="1"/>
  <c r="L216" i="3"/>
  <c r="L215" i="3"/>
  <c r="L214" i="3"/>
  <c r="L213" i="3"/>
  <c r="L212" i="3"/>
  <c r="L211" i="3"/>
  <c r="L210" i="3"/>
  <c r="L209" i="3"/>
  <c r="L208" i="3"/>
  <c r="L207" i="3"/>
  <c r="L206" i="3"/>
  <c r="L205" i="3"/>
  <c r="L204" i="3"/>
  <c r="L203" i="3"/>
  <c r="L202" i="3"/>
  <c r="L201" i="3"/>
  <c r="L200" i="3"/>
  <c r="L199" i="3"/>
  <c r="L198" i="3"/>
  <c r="L197" i="3"/>
  <c r="L196" i="3"/>
  <c r="L195" i="3"/>
  <c r="L194" i="3"/>
  <c r="L193" i="3"/>
  <c r="L192" i="3"/>
  <c r="L191" i="3"/>
  <c r="L190" i="3"/>
  <c r="L189" i="3"/>
  <c r="L188" i="3"/>
  <c r="L187" i="3"/>
  <c r="L186" i="3"/>
  <c r="L185" i="3"/>
  <c r="L184" i="3"/>
  <c r="L183" i="3"/>
  <c r="L182" i="3"/>
  <c r="L181" i="3"/>
  <c r="L180" i="3"/>
  <c r="L179" i="3"/>
  <c r="L178" i="3"/>
  <c r="L177" i="3"/>
  <c r="L176" i="3"/>
  <c r="L175" i="3"/>
  <c r="L174" i="3"/>
  <c r="L173" i="3"/>
  <c r="L172" i="3"/>
  <c r="L171" i="3"/>
  <c r="L170" i="3"/>
  <c r="L169" i="3"/>
  <c r="L168" i="3"/>
  <c r="L167" i="3"/>
  <c r="L166" i="3"/>
  <c r="L165" i="3"/>
  <c r="L164" i="3"/>
  <c r="L163" i="3"/>
  <c r="L162" i="3"/>
  <c r="L161" i="3"/>
  <c r="L160" i="3"/>
  <c r="L159" i="3"/>
  <c r="L158" i="3"/>
  <c r="L157" i="3"/>
  <c r="L156" i="3"/>
  <c r="L155" i="3"/>
  <c r="L154" i="3"/>
  <c r="L153" i="3"/>
  <c r="L152" i="3"/>
  <c r="L151" i="3"/>
  <c r="L150" i="3"/>
  <c r="L149" i="3"/>
  <c r="L148" i="3"/>
  <c r="L147" i="3"/>
  <c r="L146" i="3"/>
  <c r="L145" i="3"/>
  <c r="L144" i="3"/>
  <c r="L143" i="3"/>
  <c r="L142" i="3"/>
  <c r="L141" i="3"/>
  <c r="L140" i="3"/>
  <c r="L139" i="3"/>
  <c r="L138" i="3"/>
  <c r="L137" i="3"/>
  <c r="L136" i="3"/>
  <c r="D135" i="3"/>
  <c r="B135" i="3"/>
  <c r="H135" i="3"/>
  <c r="J135" i="3" s="1"/>
  <c r="F135" i="3"/>
  <c r="J134" i="3" s="1"/>
  <c r="L121" i="3"/>
  <c r="L120" i="3"/>
  <c r="L119" i="3"/>
  <c r="L118" i="3"/>
  <c r="L117" i="3"/>
  <c r="L116" i="3"/>
  <c r="L115" i="3"/>
  <c r="L114" i="3"/>
  <c r="L113" i="3"/>
  <c r="L112" i="3"/>
  <c r="L111" i="3"/>
  <c r="L110" i="3"/>
  <c r="L109" i="3"/>
  <c r="L108" i="3"/>
  <c r="L107" i="3"/>
  <c r="L106" i="3"/>
  <c r="L105" i="3"/>
  <c r="L104" i="3"/>
  <c r="G103" i="3"/>
  <c r="E103" i="3"/>
  <c r="C103" i="3"/>
  <c r="L90" i="3"/>
  <c r="L89" i="3"/>
  <c r="L88" i="3"/>
  <c r="L87" i="3"/>
  <c r="L86" i="3"/>
  <c r="L85" i="3"/>
  <c r="L84" i="3"/>
  <c r="L83" i="3"/>
  <c r="L82" i="3"/>
  <c r="L81" i="3"/>
  <c r="L80" i="3"/>
  <c r="L79" i="3"/>
  <c r="L78" i="3"/>
  <c r="L77" i="3"/>
  <c r="L76" i="3"/>
  <c r="L75" i="3"/>
  <c r="L74" i="3"/>
  <c r="L73" i="3"/>
  <c r="L72" i="3"/>
  <c r="L71" i="3"/>
  <c r="L70" i="3"/>
  <c r="L69" i="3"/>
  <c r="L68" i="3"/>
  <c r="L67" i="3"/>
  <c r="L60" i="3"/>
  <c r="L59" i="3"/>
  <c r="L58" i="3"/>
  <c r="L57" i="3"/>
  <c r="L56" i="3"/>
  <c r="L55" i="3"/>
  <c r="L54" i="3"/>
  <c r="L53" i="3"/>
  <c r="L52" i="3"/>
  <c r="L51" i="3"/>
  <c r="L50" i="3"/>
  <c r="L49" i="3"/>
  <c r="L48" i="3"/>
  <c r="L47" i="3"/>
  <c r="L46" i="3"/>
  <c r="L45" i="3"/>
  <c r="L44" i="3"/>
  <c r="L43" i="3"/>
  <c r="L42" i="3"/>
  <c r="L41" i="3"/>
  <c r="L40" i="3"/>
  <c r="L39" i="3"/>
  <c r="L38" i="3"/>
  <c r="L37" i="3"/>
  <c r="L36" i="3"/>
  <c r="L35" i="3"/>
  <c r="L34" i="3"/>
  <c r="L33" i="3"/>
  <c r="L32" i="3"/>
  <c r="L28" i="3"/>
  <c r="L27" i="3"/>
  <c r="L26" i="3"/>
  <c r="L25" i="3"/>
  <c r="L24" i="3"/>
  <c r="L23" i="3"/>
  <c r="L22" i="3"/>
  <c r="L21" i="3"/>
  <c r="L20" i="3"/>
  <c r="L19" i="3"/>
  <c r="L18" i="3"/>
  <c r="L17" i="3"/>
  <c r="L16" i="3"/>
  <c r="L15" i="3"/>
  <c r="L14" i="3"/>
  <c r="L13" i="3"/>
  <c r="L12" i="3"/>
  <c r="L11" i="3"/>
  <c r="L10" i="3"/>
  <c r="L9" i="3"/>
  <c r="L8" i="3"/>
  <c r="L7" i="3"/>
  <c r="L6" i="3"/>
  <c r="L5" i="3"/>
  <c r="L4" i="3"/>
  <c r="L3" i="3"/>
  <c r="L2" i="3"/>
  <c r="L1" i="3"/>
  <c r="F43" i="2"/>
  <c r="F39" i="2"/>
  <c r="F27" i="2"/>
  <c r="I17" i="18" l="1"/>
  <c r="G17" i="18"/>
  <c r="D18" i="13" s="1"/>
  <c r="L20" i="21"/>
  <c r="C4" i="7"/>
  <c r="C4" i="9"/>
  <c r="E8" i="6" s="1"/>
  <c r="D18" i="6"/>
  <c r="C19" i="15"/>
  <c r="G19" i="15"/>
  <c r="L8" i="16"/>
  <c r="C36" i="27"/>
  <c r="E23" i="6" s="1"/>
  <c r="F24" i="2" s="1"/>
  <c r="D19" i="15"/>
  <c r="C7" i="13" s="1"/>
  <c r="M9" i="16"/>
  <c r="D17" i="6"/>
  <c r="E19" i="15"/>
  <c r="R10" i="28"/>
  <c r="L14" i="16"/>
  <c r="M14" i="16" s="1"/>
  <c r="R12" i="28"/>
  <c r="E12" i="6"/>
  <c r="E42" i="13"/>
  <c r="L10" i="16"/>
  <c r="M10" i="16" s="1"/>
  <c r="L13" i="16"/>
  <c r="M13" i="16" s="1"/>
  <c r="L33" i="21"/>
  <c r="R11" i="28"/>
  <c r="K6" i="36"/>
  <c r="R15" i="39"/>
  <c r="R9" i="28"/>
  <c r="H10" i="15"/>
  <c r="H14" i="15"/>
  <c r="I9" i="23"/>
  <c r="I17" i="23"/>
  <c r="R8" i="28"/>
  <c r="M8" i="35"/>
  <c r="N8" i="35" s="1"/>
  <c r="E15" i="36"/>
  <c r="Q15" i="39"/>
  <c r="H8" i="18"/>
  <c r="D17" i="18"/>
  <c r="C18" i="13"/>
  <c r="J15" i="16"/>
  <c r="C8" i="13" s="1"/>
  <c r="L11" i="16"/>
  <c r="M11" i="16" s="1"/>
  <c r="C5" i="8"/>
  <c r="C4" i="8" s="1"/>
  <c r="C36" i="10"/>
  <c r="D15" i="14"/>
  <c r="F17" i="13" s="1"/>
  <c r="D30" i="14"/>
  <c r="C14" i="10"/>
  <c r="C5" i="10" s="1"/>
  <c r="C4" i="10" s="1"/>
  <c r="E31" i="12"/>
  <c r="K15" i="16"/>
  <c r="D8" i="13" s="1"/>
  <c r="L6" i="16"/>
  <c r="E15" i="16"/>
  <c r="D13" i="19"/>
  <c r="D16" i="19" s="1"/>
  <c r="D11" i="19"/>
  <c r="L6" i="21"/>
  <c r="D5" i="14"/>
  <c r="E6" i="13" s="1"/>
  <c r="M8" i="16"/>
  <c r="M12" i="16"/>
  <c r="C31" i="12"/>
  <c r="H18" i="15"/>
  <c r="E7" i="16"/>
  <c r="N6" i="17"/>
  <c r="N12" i="17" s="1"/>
  <c r="E20" i="21"/>
  <c r="C32" i="22"/>
  <c r="C38" i="13" s="1"/>
  <c r="G32" i="22"/>
  <c r="D38" i="13" s="1"/>
  <c r="H12" i="22"/>
  <c r="I6" i="23"/>
  <c r="I7" i="23"/>
  <c r="I14" i="23"/>
  <c r="I15" i="23"/>
  <c r="Q13" i="28"/>
  <c r="R6" i="28"/>
  <c r="C11" i="31"/>
  <c r="C12" i="31" s="1"/>
  <c r="M6" i="35"/>
  <c r="S14" i="37"/>
  <c r="D14" i="36" s="1"/>
  <c r="F14" i="36" s="1"/>
  <c r="H14" i="36" s="1"/>
  <c r="J14" i="36" s="1"/>
  <c r="C14" i="36"/>
  <c r="E26" i="13"/>
  <c r="E34" i="13"/>
  <c r="E6" i="16"/>
  <c r="L7" i="16"/>
  <c r="H9" i="18"/>
  <c r="L24" i="21"/>
  <c r="L23" i="21" s="1"/>
  <c r="H23" i="21"/>
  <c r="H41" i="21" s="1"/>
  <c r="D36" i="13" s="1"/>
  <c r="F41" i="21"/>
  <c r="G41" i="21"/>
  <c r="L33" i="30"/>
  <c r="H33" i="30"/>
  <c r="K33" i="30"/>
  <c r="G33" i="30"/>
  <c r="J33" i="30"/>
  <c r="F33" i="30"/>
  <c r="M33" i="30"/>
  <c r="I33" i="30"/>
  <c r="S8" i="37"/>
  <c r="D8" i="36" s="1"/>
  <c r="F8" i="36" s="1"/>
  <c r="H8" i="36" s="1"/>
  <c r="J8" i="36" s="1"/>
  <c r="C8" i="36"/>
  <c r="E11" i="13"/>
  <c r="E15" i="13"/>
  <c r="F6" i="15"/>
  <c r="H6" i="15" s="1"/>
  <c r="G15" i="16"/>
  <c r="D41" i="21"/>
  <c r="I11" i="23"/>
  <c r="I19" i="23"/>
  <c r="S10" i="37"/>
  <c r="D10" i="36" s="1"/>
  <c r="F10" i="36" s="1"/>
  <c r="H10" i="36" s="1"/>
  <c r="J10" i="36" s="1"/>
  <c r="C10" i="36"/>
  <c r="K41" i="21"/>
  <c r="H10" i="22"/>
  <c r="H18" i="22"/>
  <c r="R7" i="28"/>
  <c r="C19" i="31"/>
  <c r="C20" i="31"/>
  <c r="C12" i="36"/>
  <c r="S12" i="37"/>
  <c r="D12" i="36" s="1"/>
  <c r="F12" i="36" s="1"/>
  <c r="H12" i="36" s="1"/>
  <c r="J12" i="36" s="1"/>
  <c r="E33" i="21"/>
  <c r="E41" i="21" s="1"/>
  <c r="C36" i="13" s="1"/>
  <c r="H5" i="22"/>
  <c r="E13" i="23"/>
  <c r="H20" i="23"/>
  <c r="N11" i="35"/>
  <c r="R15" i="36"/>
  <c r="S7" i="36"/>
  <c r="P15" i="37"/>
  <c r="F6" i="38"/>
  <c r="F15" i="38" s="1"/>
  <c r="C15" i="38"/>
  <c r="F13" i="23"/>
  <c r="F21" i="23" s="1"/>
  <c r="C41" i="13" s="1"/>
  <c r="E20" i="23"/>
  <c r="N9" i="35"/>
  <c r="S6" i="36"/>
  <c r="S9" i="36"/>
  <c r="S13" i="36"/>
  <c r="S7" i="37"/>
  <c r="D7" i="36" s="1"/>
  <c r="F7" i="36" s="1"/>
  <c r="H7" i="36" s="1"/>
  <c r="J7" i="36" s="1"/>
  <c r="C7" i="36"/>
  <c r="S11" i="37"/>
  <c r="D11" i="36" s="1"/>
  <c r="F11" i="36" s="1"/>
  <c r="H11" i="36" s="1"/>
  <c r="J11" i="36" s="1"/>
  <c r="C11" i="36"/>
  <c r="C17" i="40"/>
  <c r="A7" i="41"/>
  <c r="C16" i="40"/>
  <c r="E41" i="6" s="1"/>
  <c r="F42" i="2" s="1"/>
  <c r="C15" i="40"/>
  <c r="E40" i="6" s="1"/>
  <c r="F41" i="2" s="1"/>
  <c r="G13" i="23"/>
  <c r="M7" i="35"/>
  <c r="N7" i="35" s="1"/>
  <c r="N10" i="35"/>
  <c r="K15" i="36"/>
  <c r="J6" i="37"/>
  <c r="S9" i="37"/>
  <c r="D9" i="36" s="1"/>
  <c r="F9" i="36" s="1"/>
  <c r="H9" i="36" s="1"/>
  <c r="J9" i="36" s="1"/>
  <c r="C9" i="36"/>
  <c r="S13" i="37"/>
  <c r="D13" i="36" s="1"/>
  <c r="F13" i="36" s="1"/>
  <c r="H13" i="36" s="1"/>
  <c r="J13" i="36" s="1"/>
  <c r="C13" i="36"/>
  <c r="N6" i="39"/>
  <c r="H8" i="39"/>
  <c r="H12" i="39"/>
  <c r="D15" i="39"/>
  <c r="O6" i="39"/>
  <c r="O10" i="39"/>
  <c r="O14" i="39"/>
  <c r="F15" i="39"/>
  <c r="G24" i="41"/>
  <c r="E7" i="6" l="1"/>
  <c r="D7" i="6" s="1"/>
  <c r="L41" i="21"/>
  <c r="E36" i="13" s="1"/>
  <c r="F20" i="2"/>
  <c r="D8" i="6"/>
  <c r="D17" i="19"/>
  <c r="D12" i="6"/>
  <c r="N13" i="35"/>
  <c r="M6" i="16"/>
  <c r="H15" i="39"/>
  <c r="H17" i="18"/>
  <c r="F18" i="13" s="1"/>
  <c r="E11" i="6"/>
  <c r="E10" i="6"/>
  <c r="H13" i="23"/>
  <c r="I13" i="23" s="1"/>
  <c r="S15" i="36"/>
  <c r="C20" i="40"/>
  <c r="H21" i="23"/>
  <c r="M12" i="35"/>
  <c r="E33" i="6" s="1"/>
  <c r="F34" i="2" s="1"/>
  <c r="R13" i="28"/>
  <c r="M7" i="16"/>
  <c r="M15" i="16" s="1"/>
  <c r="N15" i="39"/>
  <c r="C22" i="31"/>
  <c r="E28" i="6" s="1"/>
  <c r="F29" i="2" s="1"/>
  <c r="D7" i="41"/>
  <c r="C7" i="41"/>
  <c r="G7" i="41"/>
  <c r="I20" i="23"/>
  <c r="E21" i="23"/>
  <c r="H32" i="22"/>
  <c r="C13" i="31"/>
  <c r="G21" i="23"/>
  <c r="D41" i="13" s="1"/>
  <c r="D25" i="14"/>
  <c r="D44" i="13"/>
  <c r="F19" i="15"/>
  <c r="O15" i="39"/>
  <c r="J15" i="37"/>
  <c r="O6" i="37"/>
  <c r="L15" i="16"/>
  <c r="F36" i="13" l="1"/>
  <c r="F8" i="19"/>
  <c r="C10" i="19"/>
  <c r="F19" i="2"/>
  <c r="D10" i="6"/>
  <c r="D11" i="6"/>
  <c r="E18" i="13"/>
  <c r="E16" i="6"/>
  <c r="O15" i="37"/>
  <c r="E20" i="6" s="1"/>
  <c r="S6" i="37"/>
  <c r="C6" i="36"/>
  <c r="C15" i="36" s="1"/>
  <c r="H21" i="41"/>
  <c r="H17" i="41"/>
  <c r="H13" i="41"/>
  <c r="H10" i="41"/>
  <c r="H19" i="41"/>
  <c r="H22" i="41"/>
  <c r="H12" i="41"/>
  <c r="H20" i="41"/>
  <c r="H23" i="41"/>
  <c r="H11" i="41"/>
  <c r="H16" i="41"/>
  <c r="H15" i="41"/>
  <c r="H18" i="41"/>
  <c r="H14" i="41"/>
  <c r="F44" i="13"/>
  <c r="E44" i="13"/>
  <c r="I21" i="23"/>
  <c r="H19" i="15"/>
  <c r="F7" i="13" s="1"/>
  <c r="D7" i="13"/>
  <c r="F38" i="13"/>
  <c r="F35" i="13" s="1"/>
  <c r="E38" i="13"/>
  <c r="E35" i="13" s="1"/>
  <c r="F8" i="13"/>
  <c r="E8" i="13"/>
  <c r="C13" i="19" l="1"/>
  <c r="C16" i="19" s="1"/>
  <c r="C11" i="19"/>
  <c r="D16" i="6"/>
  <c r="D19" i="6" s="1"/>
  <c r="E19" i="6"/>
  <c r="F41" i="13"/>
  <c r="F40" i="13" s="1"/>
  <c r="E41" i="13"/>
  <c r="E40" i="13" s="1"/>
  <c r="H24" i="41"/>
  <c r="S15" i="37"/>
  <c r="D6" i="36"/>
  <c r="F5" i="13"/>
  <c r="E7" i="13"/>
  <c r="E5" i="13" s="1"/>
  <c r="F21" i="2"/>
  <c r="E20" i="13" l="1"/>
  <c r="E16" i="13" s="1"/>
  <c r="F20" i="13"/>
  <c r="F16" i="13" s="1"/>
  <c r="F50" i="13" s="1"/>
  <c r="E22" i="6" s="1"/>
  <c r="C17" i="19"/>
  <c r="F18" i="2"/>
  <c r="E50" i="13"/>
  <c r="E21" i="6" s="1"/>
  <c r="D15" i="36"/>
  <c r="F6" i="36"/>
  <c r="F23" i="2" l="1"/>
  <c r="D22" i="6"/>
  <c r="F22" i="2"/>
  <c r="D21" i="6"/>
  <c r="E25" i="6"/>
  <c r="F15" i="36"/>
  <c r="H6" i="36"/>
  <c r="D25" i="6" l="1"/>
  <c r="D29" i="6" s="1"/>
  <c r="D31" i="6" s="1"/>
  <c r="D34" i="6" s="1"/>
  <c r="D37" i="6" s="1"/>
  <c r="D39" i="6" s="1"/>
  <c r="F26" i="2"/>
  <c r="F30" i="2" s="1"/>
  <c r="F32" i="2" s="1"/>
  <c r="F35" i="2" s="1"/>
  <c r="E29" i="6"/>
  <c r="E31" i="6" s="1"/>
  <c r="E34" i="6" s="1"/>
  <c r="H15" i="36"/>
  <c r="J6" i="36"/>
  <c r="J15" i="36" s="1"/>
  <c r="E35" i="6" s="1"/>
  <c r="F36" i="2" s="1"/>
  <c r="L8" i="36" l="1"/>
  <c r="M8" i="36" s="1"/>
  <c r="S8" i="39" s="1"/>
  <c r="T8" i="39" s="1"/>
  <c r="L13" i="36"/>
  <c r="M13" i="36" s="1"/>
  <c r="S13" i="39" s="1"/>
  <c r="T13" i="39" s="1"/>
  <c r="L11" i="36"/>
  <c r="M11" i="36" s="1"/>
  <c r="S11" i="39" s="1"/>
  <c r="T11" i="39" s="1"/>
  <c r="L7" i="36"/>
  <c r="M7" i="36" s="1"/>
  <c r="S7" i="39" s="1"/>
  <c r="T7" i="39" s="1"/>
  <c r="L10" i="36"/>
  <c r="M10" i="36" s="1"/>
  <c r="S10" i="39" s="1"/>
  <c r="T10" i="39" s="1"/>
  <c r="L6" i="36"/>
  <c r="M6" i="36" s="1"/>
  <c r="N6" i="36" s="1"/>
  <c r="L9" i="36"/>
  <c r="M9" i="36" s="1"/>
  <c r="S9" i="39" s="1"/>
  <c r="T9" i="39" s="1"/>
  <c r="L14" i="36"/>
  <c r="M14" i="36" s="1"/>
  <c r="N14" i="36" s="1"/>
  <c r="O14" i="36" s="1"/>
  <c r="L12" i="36"/>
  <c r="M12" i="36" s="1"/>
  <c r="S12" i="39" s="1"/>
  <c r="T12" i="39" s="1"/>
  <c r="J11" i="26"/>
  <c r="M12" i="26" s="1"/>
  <c r="I11" i="26"/>
  <c r="L15" i="36" l="1"/>
  <c r="N13" i="36"/>
  <c r="O13" i="36" s="1"/>
  <c r="T13" i="36" s="1"/>
  <c r="N8" i="36"/>
  <c r="O8" i="36" s="1"/>
  <c r="T8" i="36" s="1"/>
  <c r="N10" i="36"/>
  <c r="O10" i="36" s="1"/>
  <c r="T10" i="36" s="1"/>
  <c r="N7" i="36"/>
  <c r="O7" i="36" s="1"/>
  <c r="T7" i="36" s="1"/>
  <c r="N9" i="36"/>
  <c r="O9" i="36" s="1"/>
  <c r="T9" i="36" s="1"/>
  <c r="O6" i="36"/>
  <c r="T6" i="36" s="1"/>
  <c r="N12" i="36"/>
  <c r="O12" i="36" s="1"/>
  <c r="T12" i="36" s="1"/>
  <c r="S14" i="39"/>
  <c r="T14" i="39" s="1"/>
  <c r="T14" i="36"/>
  <c r="N11" i="36"/>
  <c r="O11" i="36" s="1"/>
  <c r="T11" i="36" s="1"/>
  <c r="S6" i="39"/>
  <c r="M15" i="36"/>
  <c r="T6" i="39" l="1"/>
  <c r="T15" i="39" s="1"/>
  <c r="S15" i="39"/>
  <c r="O15" i="36"/>
  <c r="T15" i="36"/>
  <c r="E36" i="6" s="1"/>
  <c r="N15" i="36"/>
  <c r="F37" i="2" l="1"/>
  <c r="F38" i="2" s="1"/>
  <c r="F40" i="2" s="1"/>
  <c r="E37" i="6"/>
  <c r="E3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thinkpad</author>
  </authors>
  <commentList>
    <comment ref="J31" authorId="0" shapeId="0" xr:uid="{00000000-0006-0000-0200-000001000000}">
      <text>
        <r>
          <rPr>
            <b/>
            <sz val="9"/>
            <color indexed="81"/>
            <rFont val="宋体"/>
            <family val="3"/>
            <charset val="134"/>
          </rPr>
          <t>可填加行</t>
        </r>
      </text>
    </comment>
    <comment ref="A176" authorId="0" shapeId="0" xr:uid="{00000000-0006-0000-0200-000002000000}">
      <text>
        <r>
          <rPr>
            <b/>
            <sz val="9"/>
            <color indexed="81"/>
            <rFont val="宋体"/>
            <family val="3"/>
            <charset val="134"/>
          </rPr>
          <t>如有调整请补充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thinkpad</author>
  </authors>
  <commentList>
    <comment ref="C3" authorId="0" shapeId="0" xr:uid="{00000000-0006-0000-0A00-000001000000}">
      <text>
        <r>
          <rPr>
            <b/>
            <sz val="9"/>
            <color indexed="81"/>
            <rFont val="宋体"/>
            <family val="3"/>
            <charset val="134"/>
          </rPr>
          <t>原为“收入总额”“不征税收入”“应纳税收入”“应纳税收入总额占全部收入总额比重”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thinkpad</author>
  </authors>
  <commentList>
    <comment ref="P5" authorId="0" shapeId="0" xr:uid="{00000000-0006-0000-2700-000001000000}">
      <text>
        <r>
          <rPr>
            <b/>
            <sz val="12"/>
            <color indexed="81"/>
            <rFont val="宋体"/>
            <family val="3"/>
            <charset val="134"/>
          </rPr>
          <t>填报纳税人境外分支机构收入、支出按照税法规定计算的纳税调整额。</t>
        </r>
      </text>
    </comment>
    <comment ref="Q5" authorId="0" shapeId="0" xr:uid="{00000000-0006-0000-2700-000002000000}">
      <text>
        <r>
          <rPr>
            <b/>
            <sz val="12"/>
            <color indexed="81"/>
            <rFont val="宋体"/>
            <family val="3"/>
            <charset val="134"/>
          </rPr>
          <t>填报纳税人境外分支机构应合理分摊的总部管理费等有关成本费用，同时在《纳税调整项目明细表》（</t>
        </r>
        <r>
          <rPr>
            <b/>
            <sz val="12"/>
            <color indexed="81"/>
            <rFont val="Tahoma"/>
            <family val="2"/>
          </rPr>
          <t>A105000</t>
        </r>
        <r>
          <rPr>
            <b/>
            <sz val="12"/>
            <color indexed="81"/>
            <rFont val="宋体"/>
            <family val="3"/>
            <charset val="134"/>
          </rPr>
          <t>）进行纳税调增。</t>
        </r>
      </text>
    </comment>
    <comment ref="R5" authorId="0" shapeId="0" xr:uid="{00000000-0006-0000-2700-000003000000}">
      <text>
        <r>
          <rPr>
            <b/>
            <sz val="12"/>
            <color indexed="81"/>
            <rFont val="宋体"/>
            <family val="3"/>
            <charset val="134"/>
          </rPr>
          <t>填报纳税人实际发生与取得境外所得有关但未直接计入境外所得应纳税所得的成本费用支出，同时在《纳税调整项目明细表》（</t>
        </r>
        <r>
          <rPr>
            <b/>
            <sz val="12"/>
            <color indexed="81"/>
            <rFont val="Tahoma"/>
            <family val="2"/>
          </rPr>
          <t>A105000</t>
        </r>
        <r>
          <rPr>
            <b/>
            <sz val="12"/>
            <color indexed="81"/>
            <rFont val="宋体"/>
            <family val="3"/>
            <charset val="134"/>
          </rPr>
          <t>）进行纳税调增。</t>
        </r>
      </text>
    </comment>
  </commentList>
</comments>
</file>

<file path=xl/sharedStrings.xml><?xml version="1.0" encoding="utf-8"?>
<sst xmlns="http://schemas.openxmlformats.org/spreadsheetml/2006/main" count="2810" uniqueCount="1659">
  <si>
    <r>
      <t>纳税人统一社会信用代码
（纳税人识别号）</t>
    </r>
    <r>
      <rPr>
        <b/>
        <sz val="14"/>
        <color theme="0"/>
        <rFont val="华文楷体"/>
        <family val="3"/>
        <charset val="134"/>
      </rPr>
      <t>___</t>
    </r>
    <phoneticPr fontId="9" type="noConversion"/>
  </si>
  <si>
    <t>目           录</t>
    <phoneticPr fontId="14" type="noConversion"/>
  </si>
  <si>
    <r>
      <t>项  目  内  容</t>
    </r>
    <r>
      <rPr>
        <b/>
        <sz val="12"/>
        <rFont val="Times New Roman"/>
        <family val="1"/>
      </rPr>
      <t/>
    </r>
    <phoneticPr fontId="14" type="noConversion"/>
  </si>
  <si>
    <t>页   次</t>
    <phoneticPr fontId="14" type="noConversion"/>
  </si>
  <si>
    <r>
      <t>报告正文</t>
    </r>
    <r>
      <rPr>
        <sz val="12"/>
        <rFont val="Times New Roman"/>
        <family val="1"/>
      </rPr>
      <t/>
    </r>
    <phoneticPr fontId="14" type="noConversion"/>
  </si>
  <si>
    <t>1-2</t>
    <phoneticPr fontId="14" type="noConversion"/>
  </si>
  <si>
    <t>审核事项说明</t>
    <phoneticPr fontId="14" type="noConversion"/>
  </si>
  <si>
    <t>3-13</t>
    <phoneticPr fontId="14" type="noConversion"/>
  </si>
  <si>
    <t>企业所得税纳税申报表</t>
    <phoneticPr fontId="14" type="noConversion"/>
  </si>
  <si>
    <t>14-25</t>
    <phoneticPr fontId="14" type="noConversion"/>
  </si>
  <si>
    <t xml:space="preserve">营业执照、执业资格证复印件 </t>
    <phoneticPr fontId="14" type="noConversion"/>
  </si>
  <si>
    <t>26-27</t>
    <phoneticPr fontId="14" type="noConversion"/>
  </si>
  <si>
    <t>[边界]</t>
    <phoneticPr fontId="14" type="noConversion"/>
  </si>
  <si>
    <t>贵单位的责任是，及时提供与企业所得税年度纳税申报事项有关的会计资料和纳税资料，并保证其真实、准确、完整和合法，确保贵单位填报的企业所得税纳税申报表符合《中华人民共和国企业所得税法》及其实施条例、《中华人民共和国税收征收管理法》及其实施细则以及其他税收法律、法规、规范的要求，并如实纳税申报。</t>
    <phoneticPr fontId="14" type="noConversion"/>
  </si>
  <si>
    <t>我们的责任是，本着独立、客观、公正的原则，依据《中华人民共和国企业所得税法》及其实施条例、《中华人民共和国税收征收管理法》及其实施细则和有关政策、规定，按照《企业所得税年度纳税申报准备咨询业务规则（试行）》等行业规范要求，对贵单位企业所得税年度纳税申报的真实性、准确性、完整性和合法性实施审核，并发表审核意见。</t>
    <phoneticPr fontId="14" type="noConversion"/>
  </si>
  <si>
    <t>在审核过程中，我们考虑了与企业所得税相关的审核材料的证据资格和证明能力，对贵单位提供的会计资料及纳税资料等实施了审核、验证、计算和职业推断等必要的审核程序。我们相信，我们获取的审核证据是充分的、适当的，为发表审核意见提供了基础。现将审核结果报告如下：</t>
    <phoneticPr fontId="9" type="noConversion"/>
  </si>
  <si>
    <t>序号</t>
  </si>
  <si>
    <t>项       目</t>
  </si>
  <si>
    <t>金    额</t>
  </si>
  <si>
    <t>利润总额：</t>
    <phoneticPr fontId="14" type="noConversion"/>
  </si>
  <si>
    <t>其中：营业收入：</t>
  </si>
  <si>
    <t xml:space="preserve">      营业成本：</t>
    <phoneticPr fontId="14" type="noConversion"/>
  </si>
  <si>
    <t>减：境外所得</t>
    <phoneticPr fontId="14" type="noConversion"/>
  </si>
  <si>
    <t>加：纳税调整增加额</t>
  </si>
  <si>
    <t>减：纳税调整减少额</t>
  </si>
  <si>
    <t>减：免税、减计收入及加计扣除</t>
    <phoneticPr fontId="14" type="noConversion"/>
  </si>
  <si>
    <t>加：境外应税所得弥补境内亏损</t>
  </si>
  <si>
    <t>纳税调整后所得</t>
  </si>
  <si>
    <t>减：所得减免</t>
    <phoneticPr fontId="14" type="noConversion"/>
  </si>
  <si>
    <t>减：弥补以前年度亏损</t>
    <phoneticPr fontId="14" type="noConversion"/>
  </si>
  <si>
    <t>减：抵扣应纳税所得额</t>
    <phoneticPr fontId="9" type="noConversion"/>
  </si>
  <si>
    <t>应纳税所得额</t>
  </si>
  <si>
    <t>适用税率：</t>
  </si>
  <si>
    <t>应纳所得税额</t>
  </si>
  <si>
    <t>减免所得税额</t>
  </si>
  <si>
    <t>抵免所得税额</t>
  </si>
  <si>
    <t>应纳税额</t>
  </si>
  <si>
    <t>加：境外所得应纳所得税额</t>
  </si>
  <si>
    <t>减：境外所得抵免所得税额</t>
  </si>
  <si>
    <t>实际应纳所得税额</t>
  </si>
  <si>
    <t>减:本年累计实际已预缴的所得税额</t>
  </si>
  <si>
    <t>本年应补（退）的所得税额</t>
  </si>
  <si>
    <t>其中：总机构分摊本年应补（退）所得税额</t>
    <phoneticPr fontId="14" type="noConversion"/>
  </si>
  <si>
    <t xml:space="preserve">  财政集中分配本年应补（退）所得税额</t>
    <phoneticPr fontId="14" type="noConversion"/>
  </si>
  <si>
    <t xml:space="preserve">  总机构主体生产经营部门分摊本年应补（退）所得税额</t>
    <phoneticPr fontId="14" type="noConversion"/>
  </si>
  <si>
    <t>具体纳税调整项目及说明详见《企业所得税汇算清缴纳税申报审核事项说明》</t>
  </si>
  <si>
    <t>附件一：企业所得税汇算清缴纳税申报审核事项说明</t>
  </si>
  <si>
    <t>附件二：中华人民共和国企业所得税年度纳税申报表（A类）【含表单在内套表】</t>
    <phoneticPr fontId="14" type="noConversion"/>
  </si>
  <si>
    <t xml:space="preserve">    本报告仅供贵单位向主管税务机关办理企业所得税年度纳税申报时使用，不作其他用途。因使用不当造成的后果，与执行本审核业务的税务师事务所及其注册税务师无关。</t>
  </si>
  <si>
    <t>中国注册税务师:</t>
    <phoneticPr fontId="14" type="noConversion"/>
  </si>
  <si>
    <t>中国·深圳</t>
    <phoneticPr fontId="14" type="noConversion"/>
  </si>
  <si>
    <t>目录</t>
    <phoneticPr fontId="14" type="noConversion"/>
  </si>
  <si>
    <t>企业所得税汇算清缴纳税申报审核事项说明</t>
    <phoneticPr fontId="14" type="noConversion"/>
  </si>
  <si>
    <t>单位：人民币元</t>
    <phoneticPr fontId="14" type="noConversion"/>
  </si>
  <si>
    <t>一、企业基本情况</t>
    <phoneticPr fontId="14" type="noConversion"/>
  </si>
  <si>
    <t>*1</t>
    <phoneticPr fontId="14" type="noConversion"/>
  </si>
  <si>
    <t>**</t>
    <phoneticPr fontId="14" type="noConversion"/>
  </si>
  <si>
    <t xml:space="preserve">    6.税务登记情况：</t>
  </si>
  <si>
    <t>*</t>
    <phoneticPr fontId="14" type="noConversion"/>
  </si>
  <si>
    <t>二、企业基本的税收政策</t>
    <phoneticPr fontId="14" type="noConversion"/>
  </si>
  <si>
    <t>（一）主要税（费）项目及税（费）率</t>
    <phoneticPr fontId="14" type="noConversion"/>
  </si>
  <si>
    <t>税（费）项目</t>
  </si>
  <si>
    <t>计税依据</t>
  </si>
  <si>
    <t>税（费）率</t>
  </si>
  <si>
    <t>增值税</t>
    <phoneticPr fontId="14" type="noConversion"/>
  </si>
  <si>
    <t>按销售货物或者提供应税劳务的销售额</t>
  </si>
  <si>
    <t>按销售货物或者提供应税劳务的销售额</t>
    <phoneticPr fontId="14" type="noConversion"/>
  </si>
  <si>
    <t>消费税</t>
  </si>
  <si>
    <t>按销售额</t>
  </si>
  <si>
    <t>按销售数量（或按每吨或升XX元的定额税计缴）</t>
  </si>
  <si>
    <t>城市维护建设税</t>
  </si>
  <si>
    <t>按应缴流转税税额计征</t>
  </si>
  <si>
    <t>教育费附加</t>
  </si>
  <si>
    <t>X1</t>
    <phoneticPr fontId="9" type="noConversion"/>
  </si>
  <si>
    <t>地方教育附加</t>
    <phoneticPr fontId="14" type="noConversion"/>
  </si>
  <si>
    <t>文化事业建设费</t>
  </si>
  <si>
    <t>按销售货物、提供应税劳务或营业额</t>
  </si>
  <si>
    <t>按销售货物、提供应税劳务或营业额</t>
    <phoneticPr fontId="14" type="noConversion"/>
  </si>
  <si>
    <t>堤围费</t>
  </si>
  <si>
    <t>企业所得税</t>
  </si>
  <si>
    <t>按应纳税所得额</t>
  </si>
  <si>
    <t>（二）主要的税收优惠情况</t>
    <phoneticPr fontId="14" type="noConversion"/>
  </si>
  <si>
    <t>优惠项目</t>
  </si>
  <si>
    <t>国家文件依据</t>
  </si>
  <si>
    <t>具体优惠政策规定</t>
  </si>
  <si>
    <t>税务机关备案文号</t>
    <phoneticPr fontId="14" type="noConversion"/>
  </si>
  <si>
    <t>G701</t>
    <phoneticPr fontId="9" type="noConversion"/>
  </si>
  <si>
    <t>G704</t>
    <phoneticPr fontId="9" type="noConversion"/>
  </si>
  <si>
    <t>三、企业主要的会计政策</t>
    <phoneticPr fontId="14" type="noConversion"/>
  </si>
  <si>
    <t>1.会计制度：</t>
    <phoneticPr fontId="14" type="noConversion"/>
  </si>
  <si>
    <t>2.会计年度：</t>
    <phoneticPr fontId="14" type="noConversion"/>
  </si>
  <si>
    <t xml:space="preserve">    自公历1月1日起至12月31日止。</t>
    <phoneticPr fontId="14" type="noConversion"/>
  </si>
  <si>
    <t>3.记账本位币：</t>
    <phoneticPr fontId="14" type="noConversion"/>
  </si>
  <si>
    <t>4.记账基础和计价原则：</t>
    <phoneticPr fontId="14" type="noConversion"/>
  </si>
  <si>
    <t xml:space="preserve">    以权责发生制为记账基础，以实际成本为计价原则。</t>
    <phoneticPr fontId="14" type="noConversion"/>
  </si>
  <si>
    <t>5.外币业务核算方法：</t>
    <phoneticPr fontId="14" type="noConversion"/>
  </si>
  <si>
    <t>6.短期投资的核算方法：</t>
    <phoneticPr fontId="14" type="noConversion"/>
  </si>
  <si>
    <t>7.坏账/金融资产减值核算方法：</t>
    <phoneticPr fontId="14" type="noConversion"/>
  </si>
  <si>
    <t>8.存货核算方法：</t>
    <phoneticPr fontId="14" type="noConversion"/>
  </si>
  <si>
    <t>9.长期股权投资核算方法：</t>
    <phoneticPr fontId="14" type="noConversion"/>
  </si>
  <si>
    <t>10.固定资产计价和折旧方法</t>
    <phoneticPr fontId="14" type="noConversion"/>
  </si>
  <si>
    <t>X5</t>
    <phoneticPr fontId="9" type="noConversion"/>
  </si>
  <si>
    <t>资产类别</t>
  </si>
  <si>
    <t>折旧年限（年）</t>
  </si>
  <si>
    <t>年折旧率</t>
    <phoneticPr fontId="9" type="noConversion"/>
  </si>
  <si>
    <t>11.无形资产的核算方法</t>
    <phoneticPr fontId="14" type="noConversion"/>
  </si>
  <si>
    <t>12.长期待摊费用摊销方法</t>
    <phoneticPr fontId="14" type="noConversion"/>
  </si>
  <si>
    <t>（2）其他长期待摊费用按受益年限平均摊销。</t>
    <phoneticPr fontId="14" type="noConversion"/>
  </si>
  <si>
    <t>13.借款费用的核算方法</t>
    <phoneticPr fontId="14" type="noConversion"/>
  </si>
  <si>
    <t>14.债务重组</t>
    <phoneticPr fontId="14" type="noConversion"/>
  </si>
  <si>
    <t>按照《企业会计准则第12号-债务重组》的规定核算。</t>
    <phoneticPr fontId="14" type="noConversion"/>
  </si>
  <si>
    <t>15.非货币性交易</t>
    <phoneticPr fontId="14" type="noConversion"/>
  </si>
  <si>
    <t>16.收入确认原则</t>
    <phoneticPr fontId="14" type="noConversion"/>
  </si>
  <si>
    <t>17.所得税的会计处理方法</t>
    <phoneticPr fontId="14" type="noConversion"/>
  </si>
  <si>
    <t>四、 企业所得税纳税申报表项目注释说明</t>
    <phoneticPr fontId="14" type="noConversion"/>
  </si>
  <si>
    <t>（一）利润总额的审核</t>
    <phoneticPr fontId="14" type="noConversion"/>
  </si>
  <si>
    <t>申报表项目</t>
  </si>
  <si>
    <t>账载金额</t>
    <phoneticPr fontId="9" type="noConversion"/>
  </si>
  <si>
    <t>审核确认数</t>
  </si>
  <si>
    <t>调整数</t>
  </si>
  <si>
    <t>附注索引</t>
  </si>
  <si>
    <t>营业收入</t>
  </si>
  <si>
    <t>营业成本</t>
  </si>
  <si>
    <t>营业税金及附加</t>
  </si>
  <si>
    <t>销售费用</t>
  </si>
  <si>
    <t>管理费用</t>
  </si>
  <si>
    <t>财务费用</t>
  </si>
  <si>
    <t>资产减值损失</t>
  </si>
  <si>
    <t>公允价值变动净收益</t>
  </si>
  <si>
    <t>投资收益</t>
  </si>
  <si>
    <t>营业外收入</t>
  </si>
  <si>
    <t>营业外支出</t>
  </si>
  <si>
    <t>利润总额</t>
  </si>
  <si>
    <t>*</t>
    <phoneticPr fontId="9" type="noConversion"/>
  </si>
  <si>
    <t>1．营业收入的审核</t>
    <phoneticPr fontId="14" type="noConversion"/>
  </si>
  <si>
    <t>1.1.主营业务收入的审核</t>
    <phoneticPr fontId="14" type="noConversion"/>
  </si>
  <si>
    <t>（1）主营业务收入</t>
    <phoneticPr fontId="14" type="noConversion"/>
  </si>
  <si>
    <t>（2）审核调整事项</t>
    <phoneticPr fontId="14" type="noConversion"/>
  </si>
  <si>
    <t>1.2.其他业务收入的审核</t>
    <phoneticPr fontId="14" type="noConversion"/>
  </si>
  <si>
    <t>2.营业成本的审核</t>
    <phoneticPr fontId="14" type="noConversion"/>
  </si>
  <si>
    <t>2.1.主营业务成本的审核</t>
    <phoneticPr fontId="14" type="noConversion"/>
  </si>
  <si>
    <t>（1）主营业务成本</t>
    <phoneticPr fontId="14" type="noConversion"/>
  </si>
  <si>
    <t>2.2.其他业务支出的审核</t>
    <phoneticPr fontId="14" type="noConversion"/>
  </si>
  <si>
    <t>3.营业税金及附加的审核</t>
    <phoneticPr fontId="14" type="noConversion"/>
  </si>
  <si>
    <t>D3</t>
  </si>
  <si>
    <t>税种</t>
  </si>
  <si>
    <t>税(费)金额</t>
    <phoneticPr fontId="14" type="noConversion"/>
  </si>
  <si>
    <t>账载金额</t>
  </si>
  <si>
    <t>审核确认金额</t>
  </si>
  <si>
    <t>账载金额</t>
    <phoneticPr fontId="14" type="noConversion"/>
  </si>
  <si>
    <t>审核确认金额</t>
    <phoneticPr fontId="14" type="noConversion"/>
  </si>
  <si>
    <t>H1-3</t>
    <phoneticPr fontId="9" type="noConversion"/>
  </si>
  <si>
    <t>H1-4</t>
    <phoneticPr fontId="9" type="noConversion"/>
  </si>
  <si>
    <t>地方教育附加</t>
  </si>
  <si>
    <t>H1-5</t>
  </si>
  <si>
    <t>土地增值税</t>
  </si>
  <si>
    <t>资源税</t>
    <phoneticPr fontId="9" type="noConversion"/>
  </si>
  <si>
    <t>*</t>
  </si>
  <si>
    <t>D3</t>
    <phoneticPr fontId="9" type="noConversion"/>
  </si>
  <si>
    <t>房产税</t>
    <phoneticPr fontId="9" type="noConversion"/>
  </si>
  <si>
    <t>城镇土地使用税</t>
    <phoneticPr fontId="9" type="noConversion"/>
  </si>
  <si>
    <t>车船税</t>
    <phoneticPr fontId="9" type="noConversion"/>
  </si>
  <si>
    <t>印花税</t>
    <phoneticPr fontId="9" type="noConversion"/>
  </si>
  <si>
    <t>其他税费</t>
    <phoneticPr fontId="9" type="noConversion"/>
  </si>
  <si>
    <t>合　　计</t>
    <phoneticPr fontId="14" type="noConversion"/>
  </si>
  <si>
    <t>4.销售费用的审核</t>
    <phoneticPr fontId="14" type="noConversion"/>
  </si>
  <si>
    <t>5.管理费用的审核</t>
    <phoneticPr fontId="14" type="noConversion"/>
  </si>
  <si>
    <t>6.财务费用的审核</t>
    <phoneticPr fontId="14" type="noConversion"/>
  </si>
  <si>
    <t>7.资产减值损失的审核</t>
    <phoneticPr fontId="14" type="noConversion"/>
  </si>
  <si>
    <t>8.公允价值变动净收益</t>
    <phoneticPr fontId="14" type="noConversion"/>
  </si>
  <si>
    <t>9.投资收益的审核</t>
    <phoneticPr fontId="14" type="noConversion"/>
  </si>
  <si>
    <t>10.营业外收入的审核</t>
    <phoneticPr fontId="14" type="noConversion"/>
  </si>
  <si>
    <t>11.营业外支出的审核</t>
    <phoneticPr fontId="14" type="noConversion"/>
  </si>
  <si>
    <t>（二）纳税调整后所得额的审核</t>
    <phoneticPr fontId="14" type="noConversion"/>
  </si>
  <si>
    <t>1.本年境外所得额的审核</t>
    <phoneticPr fontId="14" type="noConversion"/>
  </si>
  <si>
    <t>2.本年纳税调整增加、减少额的审核</t>
    <phoneticPr fontId="14" type="noConversion"/>
  </si>
  <si>
    <t>2.1.收入类调整项目的审核</t>
    <phoneticPr fontId="14" type="noConversion"/>
  </si>
  <si>
    <t>（1）视同销售收入的审核</t>
    <phoneticPr fontId="14" type="noConversion"/>
  </si>
  <si>
    <t>（2）未按权责发生制原则确认的收入的审核</t>
    <phoneticPr fontId="14" type="noConversion"/>
  </si>
  <si>
    <t>（3）投资收益的审核</t>
    <phoneticPr fontId="14" type="noConversion"/>
  </si>
  <si>
    <t>（4）按权益法核算长期股权投资对初始投资成本调整确认收益的审核</t>
    <phoneticPr fontId="14" type="noConversion"/>
  </si>
  <si>
    <t xml:space="preserve">（5）交易性金融资产初始投资调整的审核 </t>
    <phoneticPr fontId="14" type="noConversion"/>
  </si>
  <si>
    <t>（6）公允价值变动净损益的审核</t>
    <phoneticPr fontId="14" type="noConversion"/>
  </si>
  <si>
    <t>（7）不征税收入的审核</t>
    <phoneticPr fontId="14" type="noConversion"/>
  </si>
  <si>
    <t>（8）销售折扣、折让和退回的审核</t>
    <phoneticPr fontId="14" type="noConversion"/>
  </si>
  <si>
    <t>（9）其他的审核</t>
    <phoneticPr fontId="14" type="noConversion"/>
  </si>
  <si>
    <t>2.2.扣除类调整项目的审核</t>
    <phoneticPr fontId="14" type="noConversion"/>
  </si>
  <si>
    <t>（1）视同销售成本的审核</t>
    <phoneticPr fontId="14" type="noConversion"/>
  </si>
  <si>
    <t>（2）职工薪酬的审核</t>
    <phoneticPr fontId="14" type="noConversion"/>
  </si>
  <si>
    <t>（3）业务招待费支出的审核</t>
    <phoneticPr fontId="14" type="noConversion"/>
  </si>
  <si>
    <t>（4）广告费和业务宣传费支出的审核</t>
    <phoneticPr fontId="14" type="noConversion"/>
  </si>
  <si>
    <t>（5）捐赠支出的审核</t>
    <phoneticPr fontId="14" type="noConversion"/>
  </si>
  <si>
    <t>（6）利息支出的审核</t>
    <phoneticPr fontId="14" type="noConversion"/>
  </si>
  <si>
    <t>（7）罚金、罚款和被没收财物的损失的审核</t>
    <phoneticPr fontId="14" type="noConversion"/>
  </si>
  <si>
    <t>（8）税收滞纳金、加收利息的审核</t>
    <phoneticPr fontId="14" type="noConversion"/>
  </si>
  <si>
    <t>（9）赞助支出的审核</t>
    <phoneticPr fontId="14" type="noConversion"/>
  </si>
  <si>
    <t>（10）与未实现融资收益相关在当期确认的财务费用的审核</t>
    <phoneticPr fontId="14" type="noConversion"/>
  </si>
  <si>
    <t>（11）佣金和手续费支出的审核</t>
    <phoneticPr fontId="14" type="noConversion"/>
  </si>
  <si>
    <t>（12）不征税收入用于支出所形成的费用的审核</t>
    <phoneticPr fontId="14" type="noConversion"/>
  </si>
  <si>
    <t>（13）跨期扣除项目的审核</t>
    <phoneticPr fontId="14" type="noConversion"/>
  </si>
  <si>
    <t>（14）与取得收入无关的支出的审核</t>
    <phoneticPr fontId="14" type="noConversion"/>
  </si>
  <si>
    <t>（15）境外所得分摊的共同支出的审核</t>
    <phoneticPr fontId="14" type="noConversion"/>
  </si>
  <si>
    <t>（16）其他的审核</t>
    <phoneticPr fontId="14" type="noConversion"/>
  </si>
  <si>
    <t>2.3.资产类调整项目的审核</t>
    <phoneticPr fontId="14" type="noConversion"/>
  </si>
  <si>
    <t>（1）资产折旧、摊销的审核</t>
    <phoneticPr fontId="14" type="noConversion"/>
  </si>
  <si>
    <t>（2）资产减值准备金的审核</t>
    <phoneticPr fontId="14" type="noConversion"/>
  </si>
  <si>
    <t>（3）资产损失的审核</t>
    <phoneticPr fontId="14" type="noConversion"/>
  </si>
  <si>
    <t>（4）其他的审核</t>
    <phoneticPr fontId="14" type="noConversion"/>
  </si>
  <si>
    <t>2.4.特殊事项调整项目的审核</t>
    <phoneticPr fontId="14" type="noConversion"/>
  </si>
  <si>
    <t>（1）企业重组的审核</t>
    <phoneticPr fontId="14" type="noConversion"/>
  </si>
  <si>
    <t>（2）政策性搬迁的审核</t>
    <phoneticPr fontId="14" type="noConversion"/>
  </si>
  <si>
    <t>（3）特殊行业准备金的审核</t>
    <phoneticPr fontId="14" type="noConversion"/>
  </si>
  <si>
    <t>（4）房地产开发企业特定业务计算的纳税调整额的审核</t>
    <phoneticPr fontId="14" type="noConversion"/>
  </si>
  <si>
    <t>（5）有限合伙企业法人合伙方应分得的应纳税所得额的审核</t>
    <phoneticPr fontId="14" type="noConversion"/>
  </si>
  <si>
    <t xml:space="preserve">    贵单位本纳税年度未发生有限合伙企业法人合伙方应纳税所得额调整事项。</t>
    <phoneticPr fontId="9" type="noConversion"/>
  </si>
  <si>
    <t>（6）其他的审核</t>
    <phoneticPr fontId="14" type="noConversion"/>
  </si>
  <si>
    <t>2.5.特别纳税调整应税所得的审核</t>
    <phoneticPr fontId="14" type="noConversion"/>
  </si>
  <si>
    <t>2.6.其他项目的审核</t>
    <phoneticPr fontId="14" type="noConversion"/>
  </si>
  <si>
    <t>3.本年免税、减计收入及加计扣除的审核</t>
    <phoneticPr fontId="14" type="noConversion"/>
  </si>
  <si>
    <t>4.本年境外应税所得抵减境内亏损的审核</t>
    <phoneticPr fontId="14" type="noConversion"/>
  </si>
  <si>
    <t>（三）应纳税所得额的审核</t>
    <phoneticPr fontId="14" type="noConversion"/>
  </si>
  <si>
    <t>1.所得额减免的审核</t>
    <phoneticPr fontId="14" type="noConversion"/>
  </si>
  <si>
    <t>2.弥补以前年度亏损的审核</t>
    <phoneticPr fontId="14" type="noConversion"/>
  </si>
  <si>
    <t>3.抵扣应纳税所得额的审核</t>
    <phoneticPr fontId="9" type="noConversion"/>
  </si>
  <si>
    <t>（四）应纳税额的审核</t>
    <phoneticPr fontId="14" type="noConversion"/>
  </si>
  <si>
    <t>（1）减免所得税额的审核</t>
    <phoneticPr fontId="14" type="noConversion"/>
  </si>
  <si>
    <t>（2）抵免所得税额的审核</t>
    <phoneticPr fontId="14" type="noConversion"/>
  </si>
  <si>
    <t>（3）境外所得应纳所得税额的审核</t>
    <phoneticPr fontId="14" type="noConversion"/>
  </si>
  <si>
    <t>（4）境外所得抵免所得税额的审核</t>
    <phoneticPr fontId="14" type="noConversion"/>
  </si>
  <si>
    <t>（5）本年累计实际已预缴的所得税额的审核</t>
    <phoneticPr fontId="14" type="noConversion"/>
  </si>
  <si>
    <t>（6）本年应补（退）的所得税额的审核</t>
    <phoneticPr fontId="14" type="noConversion"/>
  </si>
  <si>
    <t>五、其他事项说明</t>
    <phoneticPr fontId="14" type="noConversion"/>
  </si>
  <si>
    <t>（一）与企业所得税有关的内部控制及其有效性的审核说明</t>
    <phoneticPr fontId="14" type="noConversion"/>
  </si>
  <si>
    <t>贵单位本纳税年度仅限于与企业所得税有关的内部控制情况如下：</t>
    <phoneticPr fontId="14" type="noConversion"/>
  </si>
  <si>
    <t>与企业所得税有关的
内部控制制度项目名称</t>
    <phoneticPr fontId="9" type="noConversion"/>
  </si>
  <si>
    <t>内部控制制度是否已建立</t>
    <phoneticPr fontId="9" type="noConversion"/>
  </si>
  <si>
    <t>内部控制制度是否适用</t>
    <phoneticPr fontId="9" type="noConversion"/>
  </si>
  <si>
    <t>符合性测试是否发现没有得到有效执行的情况</t>
    <phoneticPr fontId="9" type="noConversion"/>
  </si>
  <si>
    <t>导致企业所得税的纳税申报产生重大错报风险的评估</t>
    <phoneticPr fontId="9" type="noConversion"/>
  </si>
  <si>
    <t>是/否</t>
    <phoneticPr fontId="9" type="noConversion"/>
  </si>
  <si>
    <t>高/低</t>
    <phoneticPr fontId="9" type="noConversion"/>
  </si>
  <si>
    <t>会计核算制度</t>
    <phoneticPr fontId="14" type="noConversion"/>
  </si>
  <si>
    <t xml:space="preserve">成本核算制度 </t>
  </si>
  <si>
    <t xml:space="preserve">财务管理制度 </t>
  </si>
  <si>
    <t xml:space="preserve">现金管理制度 </t>
  </si>
  <si>
    <t xml:space="preserve">支票管理制度 </t>
  </si>
  <si>
    <t xml:space="preserve">费用开支标准及审批制度 </t>
  </si>
  <si>
    <t xml:space="preserve">发票管理制度 </t>
  </si>
  <si>
    <t xml:space="preserve">产品销售及劳务提供制度 </t>
  </si>
  <si>
    <t>存货采购、收发、保管制度</t>
  </si>
  <si>
    <t xml:space="preserve">固定资产管理制度 </t>
  </si>
  <si>
    <t xml:space="preserve">内部审计制度 </t>
  </si>
  <si>
    <t>其他与企业所得税有关的内部控制制度</t>
  </si>
  <si>
    <t>（二）关联方及其交易</t>
    <phoneticPr fontId="14" type="noConversion"/>
  </si>
  <si>
    <t>（三）重大经营事项</t>
    <phoneticPr fontId="14" type="noConversion"/>
  </si>
  <si>
    <t>（四）资产损失专项申报</t>
    <phoneticPr fontId="14" type="noConversion"/>
  </si>
  <si>
    <t>报损项目</t>
    <phoneticPr fontId="14" type="noConversion"/>
  </si>
  <si>
    <t>主管税务机关</t>
    <phoneticPr fontId="14" type="noConversion"/>
  </si>
  <si>
    <t>申报文号</t>
    <phoneticPr fontId="14" type="noConversion"/>
  </si>
  <si>
    <t>审核报告</t>
    <phoneticPr fontId="14" type="noConversion"/>
  </si>
  <si>
    <t>（五）其他需说明事项</t>
    <phoneticPr fontId="14" type="noConversion"/>
  </si>
  <si>
    <t>无</t>
    <phoneticPr fontId="14" type="noConversion"/>
  </si>
  <si>
    <t>企业所得税年度纳税申报表填报表单</t>
    <phoneticPr fontId="14" type="noConversion"/>
  </si>
  <si>
    <t>表单编号</t>
    <phoneticPr fontId="14" type="noConversion"/>
  </si>
  <si>
    <t>表单名称</t>
    <phoneticPr fontId="14" type="noConversion"/>
  </si>
  <si>
    <t>是否填报</t>
    <phoneticPr fontId="14" type="noConversion"/>
  </si>
  <si>
    <t>A000000</t>
  </si>
  <si>
    <t>企业所得税年度纳税申报基础信息表</t>
  </si>
  <si>
    <t>√</t>
    <phoneticPr fontId="14" type="noConversion"/>
  </si>
  <si>
    <t>A100000</t>
  </si>
  <si>
    <t>中华人民共和国企业所得税年度纳税申报表（A类）</t>
  </si>
  <si>
    <t>A101010</t>
  </si>
  <si>
    <t>一般企业收入明细表</t>
  </si>
  <si>
    <t>A101020</t>
  </si>
  <si>
    <t>金融企业收入明细表</t>
  </si>
  <si>
    <t>A102010</t>
  </si>
  <si>
    <t>一般企业成本支出明细表</t>
  </si>
  <si>
    <t>A102020</t>
  </si>
  <si>
    <t>金融企业支出明细表</t>
  </si>
  <si>
    <t>A103000</t>
  </si>
  <si>
    <t>事业单位、民间非营利组织收入、支出明细表</t>
  </si>
  <si>
    <t>A104000</t>
  </si>
  <si>
    <t>期间费用明细表</t>
  </si>
  <si>
    <t>A105000</t>
  </si>
  <si>
    <t>纳税调整项目明细表</t>
  </si>
  <si>
    <t>A105010</t>
  </si>
  <si>
    <t>视同销售和房地产开发企业特定业务纳税调整明细表</t>
  </si>
  <si>
    <t>A105020</t>
  </si>
  <si>
    <t>未按权责发生制确认收入纳税调整明细表</t>
  </si>
  <si>
    <t>A105030</t>
  </si>
  <si>
    <t>投资收益纳税调整明细表</t>
  </si>
  <si>
    <t>A105040</t>
  </si>
  <si>
    <t>专项用途财政性资金纳税调整明细表</t>
  </si>
  <si>
    <t>A105050</t>
  </si>
  <si>
    <t>职工薪酬支出及纳税调整明细表</t>
  </si>
  <si>
    <t>A105060</t>
  </si>
  <si>
    <t>广告费和业务宣传费等跨年度纳税调整明细表</t>
  </si>
  <si>
    <t>A105070</t>
  </si>
  <si>
    <t>捐赠支出及纳税调整明细表</t>
  </si>
  <si>
    <t>A105080</t>
  </si>
  <si>
    <t>资产折旧、摊销及纳税调整明细表</t>
  </si>
  <si>
    <t>A105090</t>
  </si>
  <si>
    <t>资产损失税前扣除及纳税调整明细表</t>
  </si>
  <si>
    <t>A105100</t>
  </si>
  <si>
    <t>企业重组及递延纳税事项纳税调整明细表</t>
  </si>
  <si>
    <t>A105110</t>
  </si>
  <si>
    <t>政策性搬迁纳税调整明细表</t>
  </si>
  <si>
    <t>A105120</t>
  </si>
  <si>
    <t>特殊行业准备金及纳税调整明细表</t>
  </si>
  <si>
    <t>A106000</t>
  </si>
  <si>
    <t>企业所得税弥补亏损明细表</t>
  </si>
  <si>
    <t>A107010</t>
  </si>
  <si>
    <t>免税、减计收入及加计扣除优惠明细表</t>
  </si>
  <si>
    <t>A107011</t>
  </si>
  <si>
    <t>符合条件的居民企业之间的股息、红利等权益性投资收益优惠明细表</t>
  </si>
  <si>
    <t>A107012</t>
  </si>
  <si>
    <t>研发费用加计扣除优惠明细表</t>
  </si>
  <si>
    <t>A107020</t>
  </si>
  <si>
    <t>所得减免优惠明细表</t>
  </si>
  <si>
    <t>A107030</t>
  </si>
  <si>
    <t>抵扣应纳税所得额明细表</t>
  </si>
  <si>
    <t>A107040</t>
  </si>
  <si>
    <t>减免所得税优惠明细表</t>
  </si>
  <si>
    <t>A107041</t>
  </si>
  <si>
    <t>高新技术企业优惠情况及明细表</t>
  </si>
  <si>
    <t>A107042</t>
  </si>
  <si>
    <t>软件、集成电路企业优惠情况及明细表</t>
  </si>
  <si>
    <t>A107050</t>
  </si>
  <si>
    <t>税额抵免优惠明细表</t>
  </si>
  <si>
    <t>A108000</t>
  </si>
  <si>
    <t>境外所得税收抵免明细表</t>
  </si>
  <si>
    <t>A108010</t>
  </si>
  <si>
    <t>境外所得纳税调整后所得明细表</t>
  </si>
  <si>
    <t>A108020</t>
  </si>
  <si>
    <t>境外分支机构弥补亏损明细表</t>
  </si>
  <si>
    <t>A108030</t>
  </si>
  <si>
    <t>跨年度结转抵免境外所得税明细表</t>
  </si>
  <si>
    <t>A109000</t>
  </si>
  <si>
    <t>跨地区经营汇总纳税企业年度分摊企业所得税明细表</t>
  </si>
  <si>
    <t>A109010</t>
  </si>
  <si>
    <t>企业所得税汇总纳税分支机构所得税分配表</t>
  </si>
  <si>
    <t>说明：企业应当根据实际情况选择需要填表的表单。</t>
    <phoneticPr fontId="14" type="noConversion"/>
  </si>
  <si>
    <t>A000000</t>
    <phoneticPr fontId="14" type="noConversion"/>
  </si>
  <si>
    <t>企业所得税年度纳税申报基础信息表</t>
    <phoneticPr fontId="14" type="noConversion"/>
  </si>
  <si>
    <t>基本经营情况（必填项目）</t>
    <phoneticPr fontId="14" type="noConversion"/>
  </si>
  <si>
    <t>101纳税申报企业类型（填写代码）</t>
  </si>
  <si>
    <t>102分支机构就地纳税比例（%）</t>
  </si>
  <si>
    <t>103资产总额（填写平均值，单位：万元）</t>
  </si>
  <si>
    <t>104从业人数（填写平均值，单位：人）</t>
  </si>
  <si>
    <t>105所属国民经济行业（填写代码）</t>
  </si>
  <si>
    <t>106从事国家限制或禁止行业</t>
  </si>
  <si>
    <t>107适用会计准则或会计制度（填写代码）</t>
    <phoneticPr fontId="9" type="noConversion"/>
  </si>
  <si>
    <t>108采用一般企业财务报表格式（2018年版）</t>
  </si>
  <si>
    <t>109小型微利企业</t>
  </si>
  <si>
    <t>110上市公司</t>
  </si>
  <si>
    <t>有关涉税事项情况（存在或者发生下列事项时必填）</t>
    <phoneticPr fontId="9" type="noConversion"/>
  </si>
  <si>
    <t>201从事股权投资业务</t>
  </si>
  <si>
    <t>202存在境外关联交易</t>
  </si>
  <si>
    <t>203选择采用的境外所得抵免方式</t>
  </si>
  <si>
    <t>204有限合伙制创业投资企业的法人合伙人</t>
  </si>
  <si>
    <t>205创业投资企业</t>
  </si>
  <si>
    <t>206技术先进型服务企业类型（填写代码）</t>
  </si>
  <si>
    <t>207非营利组织</t>
  </si>
  <si>
    <t>208软件、集成电路企业类型（填写代码）</t>
  </si>
  <si>
    <t>209集成电路生产项目类型</t>
  </si>
  <si>
    <t>210科技型中小企业</t>
  </si>
  <si>
    <t>210-2入库时间1</t>
  </si>
  <si>
    <t>210-4入库时间2</t>
  </si>
  <si>
    <t>211高新技术企业申报所属期年度有效的高新技术企业证书</t>
  </si>
  <si>
    <t xml:space="preserve"> 211-1 证书编号1</t>
  </si>
  <si>
    <t>211-2发证时间1</t>
  </si>
  <si>
    <t xml:space="preserve"> 211-3 证书编号2</t>
  </si>
  <si>
    <t>211-4发证时间2</t>
  </si>
  <si>
    <t>212重组事项税务处理方式</t>
  </si>
  <si>
    <t>213重组交易类型（填写代码）</t>
  </si>
  <si>
    <t>214重组当事方类型（填写代码）</t>
  </si>
  <si>
    <t>215政策性搬迁开始时间</t>
  </si>
  <si>
    <t>216发生政策性搬迁且停止生产经营无所得年度</t>
  </si>
  <si>
    <t>217政策性搬迁损失分期扣除年度</t>
  </si>
  <si>
    <t>218发生非货币性资产对外投资递延纳税事项</t>
  </si>
  <si>
    <t>219非货币性资产对外投资转让所得递延纳税年度</t>
  </si>
  <si>
    <t>220发生技术成果投资入股递延纳税事项</t>
  </si>
  <si>
    <t>221技术成果投资入股递延纳税年度</t>
  </si>
  <si>
    <t>222发生资产（股权）划转特殊性税务处理事项</t>
  </si>
  <si>
    <t>223债务重组所得递延纳税年度</t>
  </si>
  <si>
    <t>主要股东及分红情况（必填项目）</t>
    <phoneticPr fontId="14" type="noConversion"/>
  </si>
  <si>
    <t>股东名称</t>
    <phoneticPr fontId="14" type="noConversion"/>
  </si>
  <si>
    <t>证件种类</t>
    <phoneticPr fontId="14" type="noConversion"/>
  </si>
  <si>
    <t>证件号码</t>
    <phoneticPr fontId="14" type="noConversion"/>
  </si>
  <si>
    <t>投资比例（%）</t>
  </si>
  <si>
    <t>当年（决议日）分配的股息、红利等权益性投资收益金额</t>
    <phoneticPr fontId="14" type="noConversion"/>
  </si>
  <si>
    <t>国籍
（注册地址）</t>
    <phoneticPr fontId="14" type="noConversion"/>
  </si>
  <si>
    <t>其余股东合计</t>
    <phoneticPr fontId="9" type="noConversion"/>
  </si>
  <si>
    <t>×</t>
    <phoneticPr fontId="9" type="noConversion"/>
  </si>
  <si>
    <t>中华人民共和国企业所得税年度纳税申报表（A类）</t>
    <phoneticPr fontId="14" type="noConversion"/>
  </si>
  <si>
    <t>行次</t>
  </si>
  <si>
    <t>类别</t>
  </si>
  <si>
    <t>项        目</t>
    <phoneticPr fontId="14" type="noConversion"/>
  </si>
  <si>
    <t>申报金额</t>
    <phoneticPr fontId="14" type="noConversion"/>
  </si>
  <si>
    <t>审核金额</t>
    <phoneticPr fontId="14" type="noConversion"/>
  </si>
  <si>
    <t>利润总额计算</t>
  </si>
  <si>
    <t>一、营业收入(填写A101010\101020\103000)</t>
  </si>
  <si>
    <t xml:space="preserve"> 减：营业成本(填写A102010\102020\103000)</t>
    <phoneticPr fontId="9" type="noConversion"/>
  </si>
  <si>
    <t xml:space="preserve"> 减：税金及附加</t>
  </si>
  <si>
    <t xml:space="preserve"> 减：销售费用(填写A104000)</t>
  </si>
  <si>
    <t xml:space="preserve"> 减：管理费用(填写A104000)</t>
  </si>
  <si>
    <t xml:space="preserve"> 减：财务费用(填写A104000)</t>
  </si>
  <si>
    <t xml:space="preserve"> 减： 资产减值损失</t>
  </si>
  <si>
    <t xml:space="preserve"> 加：公允价值变动收益</t>
  </si>
  <si>
    <t xml:space="preserve"> 加：投资收益</t>
  </si>
  <si>
    <t>二、营业利润(1-2-3-4-5-6-7+8+9)</t>
    <phoneticPr fontId="14" type="noConversion"/>
  </si>
  <si>
    <t xml:space="preserve"> 加：营业外收入(填写A101010\101020\103000)</t>
  </si>
  <si>
    <t xml:space="preserve"> 减：营业外支出(填写A102010\102020\103000)</t>
  </si>
  <si>
    <t>三、利润总额（10+11-12）</t>
    <phoneticPr fontId="14" type="noConversion"/>
  </si>
  <si>
    <t>应纳税所得额计算</t>
  </si>
  <si>
    <t xml:space="preserve"> 减：境外所得（填写A108010）</t>
  </si>
  <si>
    <t xml:space="preserve"> 加：纳税调整增加额（填写A105000）</t>
  </si>
  <si>
    <t xml:space="preserve"> 减：纳税调整减少额（填写A105000）</t>
  </si>
  <si>
    <t xml:space="preserve"> 减：免税、减计收入及加计扣除（填写A107010）</t>
  </si>
  <si>
    <t xml:space="preserve"> 加：境外应税所得抵减境内亏损（填写A108000）</t>
  </si>
  <si>
    <t>四、纳税调整后所得（13-14+15-16-17+18）</t>
    <phoneticPr fontId="14" type="noConversion"/>
  </si>
  <si>
    <t xml:space="preserve"> 减：所得减免（填写A107020）</t>
  </si>
  <si>
    <t xml:space="preserve"> 减：弥补以前年度亏损（填写A106000）</t>
  </si>
  <si>
    <t xml:space="preserve"> 减：抵扣应纳税所得额（填写A107030）</t>
  </si>
  <si>
    <t>五、应纳税所得额（19-20-21-22）</t>
    <phoneticPr fontId="14" type="noConversion"/>
  </si>
  <si>
    <t>应纳税额计算</t>
  </si>
  <si>
    <t xml:space="preserve"> 税率（25%）</t>
  </si>
  <si>
    <t>六、应纳所得税额（23×24）</t>
    <phoneticPr fontId="14" type="noConversion"/>
  </si>
  <si>
    <t xml:space="preserve"> 减：减免所得税额（填写A107040）</t>
  </si>
  <si>
    <t xml:space="preserve"> 减：抵免所得税额（填写A107050）</t>
  </si>
  <si>
    <t>七、应纳税额（25-26-27）</t>
    <phoneticPr fontId="14" type="noConversion"/>
  </si>
  <si>
    <t xml:space="preserve"> 加：境外所得应纳所得税额（填写A108000）</t>
  </si>
  <si>
    <t xml:space="preserve"> 减：境外所得抵免所得税额（填写A108000）</t>
  </si>
  <si>
    <t>八、实际应纳所得税额（28+29-30）</t>
    <phoneticPr fontId="14" type="noConversion"/>
  </si>
  <si>
    <t xml:space="preserve"> 减：本年累计实际已预缴的所得税额</t>
  </si>
  <si>
    <t>九、本年应补（退）所得税额（31-32）</t>
    <phoneticPr fontId="14" type="noConversion"/>
  </si>
  <si>
    <t xml:space="preserve"> 其中：总机构分摊本年应补（退）所得税额(填写A109000)</t>
  </si>
  <si>
    <t>财政集中分配本年应补（退）所得税额（填写A109000）</t>
    <phoneticPr fontId="9" type="noConversion"/>
  </si>
  <si>
    <t>总机构主体生产经营部门分摊本年应补（退）所得税额(填写A109000)</t>
    <phoneticPr fontId="9" type="noConversion"/>
  </si>
  <si>
    <t>A101010</t>
    <phoneticPr fontId="14" type="noConversion"/>
  </si>
  <si>
    <t>一般企业收入明细表</t>
    <phoneticPr fontId="14" type="noConversion"/>
  </si>
  <si>
    <t xml:space="preserve">项        目 </t>
    <phoneticPr fontId="14" type="noConversion"/>
  </si>
  <si>
    <t>金    额</t>
    <phoneticPr fontId="14" type="noConversion"/>
  </si>
  <si>
    <t>一、营业收入（2+9）</t>
    <phoneticPr fontId="14" type="noConversion"/>
  </si>
  <si>
    <t>（一）主营业务收入（3+5+6+7+8）</t>
  </si>
  <si>
    <t xml:space="preserve"> 1.销售商品收入</t>
  </si>
  <si>
    <t>其中：非货币性资产交换收入</t>
  </si>
  <si>
    <t xml:space="preserve"> 2.提供劳务收入</t>
  </si>
  <si>
    <t xml:space="preserve"> 3.建造合同收入</t>
  </si>
  <si>
    <t xml:space="preserve"> 4.让渡资产使用权收入</t>
  </si>
  <si>
    <t xml:space="preserve"> 5.其他</t>
  </si>
  <si>
    <t>（二）其他业务收入（10+12+13+14+15）</t>
    <phoneticPr fontId="14" type="noConversion"/>
  </si>
  <si>
    <t xml:space="preserve"> 1.销售材料收入</t>
  </si>
  <si>
    <t xml:space="preserve"> 2.出租固定资产收入</t>
  </si>
  <si>
    <t xml:space="preserve"> 3.出租无形资产收入</t>
  </si>
  <si>
    <t xml:space="preserve"> 4.出租包装物和商品收入</t>
  </si>
  <si>
    <t>二、营业外收入（17+18+19+20+21+22+23+24+25+26）</t>
    <phoneticPr fontId="14" type="noConversion"/>
  </si>
  <si>
    <t>（一）非流动资产处置利得</t>
  </si>
  <si>
    <t>（二）非货币性资产交换利得</t>
  </si>
  <si>
    <t>（三）债务重组利得</t>
  </si>
  <si>
    <t>（四）政府补助利得</t>
  </si>
  <si>
    <t>（五）盘盈利得</t>
  </si>
  <si>
    <t>（六）捐赠利得</t>
  </si>
  <si>
    <t>（七）罚没利得</t>
  </si>
  <si>
    <t>（八）确实无法偿付的应付款项</t>
  </si>
  <si>
    <t>（九）汇兑收益</t>
  </si>
  <si>
    <t>（十）其他</t>
  </si>
  <si>
    <t>A101020</t>
    <phoneticPr fontId="14" type="noConversion"/>
  </si>
  <si>
    <t>金融企业收入明细表</t>
    <phoneticPr fontId="14" type="noConversion"/>
  </si>
  <si>
    <t xml:space="preserve">金    额 </t>
    <phoneticPr fontId="14" type="noConversion"/>
  </si>
  <si>
    <t>一、营业收入（2+18+27+32+33+34）</t>
    <phoneticPr fontId="14" type="noConversion"/>
  </si>
  <si>
    <t xml:space="preserve">   （一）银行业务收入（3+10）</t>
    <phoneticPr fontId="14" type="noConversion"/>
  </si>
  <si>
    <t xml:space="preserve">       1.利息收入（4+5+6+7+8+9）</t>
    <phoneticPr fontId="14" type="noConversion"/>
  </si>
  <si>
    <t xml:space="preserve">        （1）存放同业</t>
    <phoneticPr fontId="14" type="noConversion"/>
  </si>
  <si>
    <t xml:space="preserve">        （2）存放中央银行</t>
    <phoneticPr fontId="14" type="noConversion"/>
  </si>
  <si>
    <t xml:space="preserve">        （3）拆出资金</t>
    <phoneticPr fontId="14" type="noConversion"/>
  </si>
  <si>
    <t xml:space="preserve">        （4）发放贷款及垫资</t>
    <phoneticPr fontId="14" type="noConversion"/>
  </si>
  <si>
    <t xml:space="preserve">        （5）买入返售金融资产</t>
    <phoneticPr fontId="14" type="noConversion"/>
  </si>
  <si>
    <t xml:space="preserve">        （6）其他</t>
    <phoneticPr fontId="14" type="noConversion"/>
  </si>
  <si>
    <t xml:space="preserve">       2.手续费及佣金收入（11+12+13+14+15+16+17）</t>
    <phoneticPr fontId="14" type="noConversion"/>
  </si>
  <si>
    <t xml:space="preserve">        （1）结算与清算手续费</t>
    <phoneticPr fontId="14" type="noConversion"/>
  </si>
  <si>
    <t xml:space="preserve">        （2）代理业务手续费</t>
    <phoneticPr fontId="14" type="noConversion"/>
  </si>
  <si>
    <t xml:space="preserve">        （3）信用承诺手续费及佣金</t>
    <phoneticPr fontId="14" type="noConversion"/>
  </si>
  <si>
    <t xml:space="preserve">        （4）银行卡手续费</t>
    <phoneticPr fontId="14" type="noConversion"/>
  </si>
  <si>
    <t xml:space="preserve">        （5）顾问和咨询费</t>
    <phoneticPr fontId="14" type="noConversion"/>
  </si>
  <si>
    <t xml:space="preserve">        （6）托管及其他受托业务佣金</t>
    <phoneticPr fontId="14" type="noConversion"/>
  </si>
  <si>
    <t xml:space="preserve">        （7）其他</t>
    <phoneticPr fontId="14" type="noConversion"/>
  </si>
  <si>
    <t xml:space="preserve">   （二）证券业务收入（19+26）</t>
    <phoneticPr fontId="14" type="noConversion"/>
  </si>
  <si>
    <t xml:space="preserve">       1.证券业务手续费及佣金收入（20+21+22+23+24+25）</t>
    <phoneticPr fontId="14" type="noConversion"/>
  </si>
  <si>
    <t xml:space="preserve">        （1）证券承销业务</t>
    <phoneticPr fontId="14" type="noConversion"/>
  </si>
  <si>
    <t xml:space="preserve">        （2）证券经纪业务 </t>
    <phoneticPr fontId="14" type="noConversion"/>
  </si>
  <si>
    <t xml:space="preserve">        （3）受托客户资产管理业务 </t>
    <phoneticPr fontId="14" type="noConversion"/>
  </si>
  <si>
    <t xml:space="preserve">        （4）代理兑付证券 </t>
    <phoneticPr fontId="14" type="noConversion"/>
  </si>
  <si>
    <t xml:space="preserve">        （5）代理保管证券 </t>
    <phoneticPr fontId="14" type="noConversion"/>
  </si>
  <si>
    <t xml:space="preserve">       2.其他证券业务收入</t>
    <phoneticPr fontId="14" type="noConversion"/>
  </si>
  <si>
    <t xml:space="preserve">   （三）已赚保费（28-30-31）</t>
    <phoneticPr fontId="14" type="noConversion"/>
  </si>
  <si>
    <t xml:space="preserve">       1.保险业务收入</t>
    <phoneticPr fontId="14" type="noConversion"/>
  </si>
  <si>
    <t xml:space="preserve">         其中：分保费收入</t>
    <phoneticPr fontId="14" type="noConversion"/>
  </si>
  <si>
    <t xml:space="preserve">       2.分出保费</t>
    <phoneticPr fontId="14" type="noConversion"/>
  </si>
  <si>
    <t xml:space="preserve">       3.提取未到期责任准备金</t>
    <phoneticPr fontId="14" type="noConversion"/>
  </si>
  <si>
    <t xml:space="preserve">   （四）其他金融业务收入</t>
    <phoneticPr fontId="14" type="noConversion"/>
  </si>
  <si>
    <t xml:space="preserve">   （五）汇兑收益（损失以“-”号填列）</t>
    <phoneticPr fontId="14" type="noConversion"/>
  </si>
  <si>
    <t xml:space="preserve">   （六）其他业务收入</t>
    <phoneticPr fontId="14" type="noConversion"/>
  </si>
  <si>
    <t>二、营业外收入（36+37+38+39+40+41+42）</t>
    <phoneticPr fontId="14" type="noConversion"/>
  </si>
  <si>
    <t xml:space="preserve">   （一）非流动资产处置利得</t>
    <phoneticPr fontId="14" type="noConversion"/>
  </si>
  <si>
    <t xml:space="preserve">   （二）非货币性资产交换利得</t>
    <phoneticPr fontId="14" type="noConversion"/>
  </si>
  <si>
    <t xml:space="preserve">   （三）债务重组利得</t>
    <phoneticPr fontId="14" type="noConversion"/>
  </si>
  <si>
    <t xml:space="preserve">   （四）政府补助利得</t>
    <phoneticPr fontId="14" type="noConversion"/>
  </si>
  <si>
    <t xml:space="preserve">   （五）盘盈利得</t>
    <phoneticPr fontId="14" type="noConversion"/>
  </si>
  <si>
    <t xml:space="preserve">   （六）捐赠利得</t>
    <phoneticPr fontId="14" type="noConversion"/>
  </si>
  <si>
    <t xml:space="preserve">   （七）其他</t>
    <phoneticPr fontId="14" type="noConversion"/>
  </si>
  <si>
    <t>A102010</t>
    <phoneticPr fontId="14" type="noConversion"/>
  </si>
  <si>
    <t>一般企业成本支出明细表</t>
    <phoneticPr fontId="14" type="noConversion"/>
  </si>
  <si>
    <t xml:space="preserve">项         目 </t>
    <phoneticPr fontId="14" type="noConversion"/>
  </si>
  <si>
    <t>一、营业成本（2+9）</t>
    <phoneticPr fontId="14" type="noConversion"/>
  </si>
  <si>
    <t>（一）主营业务成本（3+5+6+7+8）</t>
  </si>
  <si>
    <t xml:space="preserve"> 1.销售商品成本</t>
  </si>
  <si>
    <t>其中:非货币性资产交换成本</t>
  </si>
  <si>
    <t xml:space="preserve"> 2.提供劳务成本</t>
  </si>
  <si>
    <t xml:space="preserve"> 3.建造合同成本</t>
  </si>
  <si>
    <t xml:space="preserve"> 4.让渡资产使用权成本</t>
  </si>
  <si>
    <t>（二）其他业务成本（10+12+13+14+15）</t>
  </si>
  <si>
    <t xml:space="preserve"> 1.销售材料成本</t>
  </si>
  <si>
    <t xml:space="preserve"> 2.出租固定资产成本</t>
  </si>
  <si>
    <t xml:space="preserve"> 3.出租无形资产成本</t>
  </si>
  <si>
    <t xml:space="preserve"> 4.包装物出租成本</t>
  </si>
  <si>
    <t>二、营业外支出（17+18+19+20+21+22+23+24+25+26）</t>
    <phoneticPr fontId="14" type="noConversion"/>
  </si>
  <si>
    <t>（一）非流动资产处置损失</t>
  </si>
  <si>
    <t>（二）非货币性资产交换损失</t>
  </si>
  <si>
    <t>（三）债务重组损失</t>
  </si>
  <si>
    <t>（四）非常损失</t>
  </si>
  <si>
    <t>（五）捐赠支出</t>
  </si>
  <si>
    <t>（六）赞助支出</t>
  </si>
  <si>
    <t>（七）罚没支出</t>
  </si>
  <si>
    <t>（八）坏账损失</t>
  </si>
  <si>
    <t>（九）无法收回的债券股权投资损失</t>
  </si>
  <si>
    <t>A102020</t>
    <phoneticPr fontId="14" type="noConversion"/>
  </si>
  <si>
    <t>金融企业支出明细表</t>
    <phoneticPr fontId="14" type="noConversion"/>
  </si>
  <si>
    <t>一、营业支出（2+15+25+31+32）</t>
    <phoneticPr fontId="14" type="noConversion"/>
  </si>
  <si>
    <t xml:space="preserve">   （一）银行业务支出（3+11）</t>
    <phoneticPr fontId="14" type="noConversion"/>
  </si>
  <si>
    <t xml:space="preserve">       1.银行利息支出（4+5+6+7+8+9+10）</t>
    <phoneticPr fontId="14" type="noConversion"/>
  </si>
  <si>
    <t xml:space="preserve">        （1）同业存放</t>
    <phoneticPr fontId="14" type="noConversion"/>
  </si>
  <si>
    <t xml:space="preserve">        （2）向中央银行借款</t>
    <phoneticPr fontId="14" type="noConversion"/>
  </si>
  <si>
    <t xml:space="preserve">        （3）拆入资金</t>
    <phoneticPr fontId="14" type="noConversion"/>
  </si>
  <si>
    <t xml:space="preserve">        （4）吸收存款</t>
    <phoneticPr fontId="14" type="noConversion"/>
  </si>
  <si>
    <t xml:space="preserve">        （5）卖出回购金融资产</t>
    <phoneticPr fontId="14" type="noConversion"/>
  </si>
  <si>
    <t xml:space="preserve">        （6）发行债券</t>
    <phoneticPr fontId="14" type="noConversion"/>
  </si>
  <si>
    <t xml:space="preserve">       2.银行手续费及佣金支出（12+13+14）</t>
    <phoneticPr fontId="14" type="noConversion"/>
  </si>
  <si>
    <t xml:space="preserve">        （1）手续费支出</t>
    <phoneticPr fontId="14" type="noConversion"/>
  </si>
  <si>
    <t xml:space="preserve">        （2）佣金支出</t>
    <phoneticPr fontId="14" type="noConversion"/>
  </si>
  <si>
    <t xml:space="preserve">        （3）其他</t>
    <phoneticPr fontId="14" type="noConversion"/>
  </si>
  <si>
    <t xml:space="preserve">   （二）保险业务支出（16+17-18+19-20+21+22-23+24）</t>
    <phoneticPr fontId="14" type="noConversion"/>
  </si>
  <si>
    <t xml:space="preserve">       1.退保金</t>
    <phoneticPr fontId="14" type="noConversion"/>
  </si>
  <si>
    <t xml:space="preserve">       2.赔付支出</t>
    <phoneticPr fontId="14" type="noConversion"/>
  </si>
  <si>
    <t xml:space="preserve">         减：摊回赔付支出</t>
    <phoneticPr fontId="14" type="noConversion"/>
  </si>
  <si>
    <t xml:space="preserve">       3.提取保险责任准备金</t>
    <phoneticPr fontId="14" type="noConversion"/>
  </si>
  <si>
    <t xml:space="preserve">         减：摊回保险责任准备金</t>
    <phoneticPr fontId="14" type="noConversion"/>
  </si>
  <si>
    <t xml:space="preserve">       4.保单红利支出</t>
    <phoneticPr fontId="14" type="noConversion"/>
  </si>
  <si>
    <t xml:space="preserve">       5.分保费用</t>
    <phoneticPr fontId="14" type="noConversion"/>
  </si>
  <si>
    <t xml:space="preserve">         减：摊回分保费用</t>
    <phoneticPr fontId="14" type="noConversion"/>
  </si>
  <si>
    <t xml:space="preserve">       6.保险业务手续费及佣金支出</t>
    <phoneticPr fontId="14" type="noConversion"/>
  </si>
  <si>
    <t xml:space="preserve">    （三）证券业务支出（26+30）</t>
    <phoneticPr fontId="14" type="noConversion"/>
  </si>
  <si>
    <t xml:space="preserve">       1.证券业务手续费及佣金支出（27+28+29）</t>
    <phoneticPr fontId="14" type="noConversion"/>
  </si>
  <si>
    <t xml:space="preserve">        （1）证券经纪业务手续费支出</t>
    <phoneticPr fontId="14" type="noConversion"/>
  </si>
  <si>
    <t xml:space="preserve">       2.其他证券业务支出</t>
    <phoneticPr fontId="14" type="noConversion"/>
  </si>
  <si>
    <t xml:space="preserve">   （四）其他金融业务支出</t>
    <phoneticPr fontId="14" type="noConversion"/>
  </si>
  <si>
    <t xml:space="preserve">   （五）其他业务成本</t>
    <phoneticPr fontId="14" type="noConversion"/>
  </si>
  <si>
    <t>二、营业外支出（34+35+36+37+38+39+40）</t>
    <phoneticPr fontId="14" type="noConversion"/>
  </si>
  <si>
    <t xml:space="preserve">   （一）非流动资产处置损失</t>
    <phoneticPr fontId="14" type="noConversion"/>
  </si>
  <si>
    <t xml:space="preserve">   （二）非货币性资产交换损失</t>
    <phoneticPr fontId="14" type="noConversion"/>
  </si>
  <si>
    <t xml:space="preserve">   （三）债务重组损失</t>
    <phoneticPr fontId="14" type="noConversion"/>
  </si>
  <si>
    <t xml:space="preserve">   （四）捐赠支出</t>
    <phoneticPr fontId="14" type="noConversion"/>
  </si>
  <si>
    <t xml:space="preserve">   （五）非常损失</t>
    <phoneticPr fontId="14" type="noConversion"/>
  </si>
  <si>
    <t xml:space="preserve">   （六）其他</t>
    <phoneticPr fontId="14" type="noConversion"/>
  </si>
  <si>
    <t>A103000</t>
    <phoneticPr fontId="14" type="noConversion"/>
  </si>
  <si>
    <t>事业单位、民间非营利组织收入、支出明细表</t>
    <phoneticPr fontId="14" type="noConversion"/>
  </si>
  <si>
    <t>项        目</t>
  </si>
  <si>
    <t>一、事业单位收入（2+3+4+5+6+7）</t>
  </si>
  <si>
    <t xml:space="preserve">   （一）财政补助收入</t>
  </si>
  <si>
    <t xml:space="preserve">   （二）事业收入</t>
  </si>
  <si>
    <t xml:space="preserve">   （三）上级补助收入</t>
  </si>
  <si>
    <t xml:space="preserve">   （四）附属单位上缴收入 </t>
  </si>
  <si>
    <t xml:space="preserve">   （五）经营收入</t>
  </si>
  <si>
    <r>
      <t xml:space="preserve">   （六）其他收入（</t>
    </r>
    <r>
      <rPr>
        <sz val="10"/>
        <rFont val="宋体"/>
        <family val="3"/>
        <charset val="134"/>
      </rPr>
      <t>8+9）</t>
    </r>
    <phoneticPr fontId="14" type="noConversion"/>
  </si>
  <si>
    <t xml:space="preserve">        其中：投资收益</t>
  </si>
  <si>
    <r>
      <t xml:space="preserve">            </t>
    </r>
    <r>
      <rPr>
        <sz val="10"/>
        <rFont val="宋体"/>
        <family val="3"/>
        <charset val="134"/>
      </rPr>
      <t xml:space="preserve"> </t>
    </r>
    <r>
      <rPr>
        <sz val="10"/>
        <rFont val="宋体"/>
        <family val="3"/>
        <charset val="134"/>
      </rPr>
      <t xml:space="preserve"> 其他</t>
    </r>
    <phoneticPr fontId="14" type="noConversion"/>
  </si>
  <si>
    <t>二、民间非营利组织收入(11+12+13+14+15+16+17)</t>
  </si>
  <si>
    <t xml:space="preserve">   （一）接受捐赠收入</t>
  </si>
  <si>
    <t xml:space="preserve">   （二）会费收入</t>
  </si>
  <si>
    <t xml:space="preserve">   （三）提供劳务收入</t>
  </si>
  <si>
    <t xml:space="preserve">   （四）商品销售收入</t>
  </si>
  <si>
    <t xml:space="preserve">   （五）政府补助收入</t>
  </si>
  <si>
    <t xml:space="preserve">   （六）投资收益</t>
  </si>
  <si>
    <t xml:space="preserve">   （七）其他收入</t>
  </si>
  <si>
    <t>三、事业单位支出（19+20+21+22+23）</t>
    <phoneticPr fontId="14" type="noConversion"/>
  </si>
  <si>
    <t xml:space="preserve">   （一）事业支出</t>
  </si>
  <si>
    <t xml:space="preserve">   （二）上缴上级支出</t>
  </si>
  <si>
    <t xml:space="preserve">   （三）对附属单位补助</t>
  </si>
  <si>
    <t xml:space="preserve">   （四）经营支出</t>
  </si>
  <si>
    <t xml:space="preserve">   （五）其他支出</t>
  </si>
  <si>
    <t>四、民间非营利组织支出（25+26+27+28）</t>
    <phoneticPr fontId="14" type="noConversion"/>
  </si>
  <si>
    <t xml:space="preserve">   （一）业务活动成本</t>
  </si>
  <si>
    <t xml:space="preserve">   （二）管理费用</t>
  </si>
  <si>
    <t xml:space="preserve">   （三）筹资费用</t>
  </si>
  <si>
    <t xml:space="preserve">   （四）其他费用</t>
  </si>
  <si>
    <t>A104000</t>
    <phoneticPr fontId="14" type="noConversion"/>
  </si>
  <si>
    <t>期间费用明细表</t>
    <phoneticPr fontId="14" type="noConversion"/>
  </si>
  <si>
    <t>其中：境外支付</t>
  </si>
  <si>
    <t>一、职工薪酬</t>
    <phoneticPr fontId="14" type="noConversion"/>
  </si>
  <si>
    <t>二、劳务费</t>
    <phoneticPr fontId="14" type="noConversion"/>
  </si>
  <si>
    <t>三、咨询顾问费</t>
    <phoneticPr fontId="14" type="noConversion"/>
  </si>
  <si>
    <t>四、业务招待费</t>
    <phoneticPr fontId="14" type="noConversion"/>
  </si>
  <si>
    <t>五、广告费和业务宣传费</t>
    <phoneticPr fontId="14" type="noConversion"/>
  </si>
  <si>
    <t>六、佣金和手续费</t>
    <phoneticPr fontId="14" type="noConversion"/>
  </si>
  <si>
    <t>七、资产折旧摊销费</t>
    <phoneticPr fontId="14" type="noConversion"/>
  </si>
  <si>
    <t>八、财产损耗、盘亏及毁损损失</t>
    <phoneticPr fontId="14" type="noConversion"/>
  </si>
  <si>
    <t>九、办公费</t>
    <phoneticPr fontId="14" type="noConversion"/>
  </si>
  <si>
    <t>十、董事会费</t>
    <phoneticPr fontId="14" type="noConversion"/>
  </si>
  <si>
    <t>十一、租赁费</t>
    <phoneticPr fontId="14" type="noConversion"/>
  </si>
  <si>
    <t>十二、诉讼费</t>
    <phoneticPr fontId="14" type="noConversion"/>
  </si>
  <si>
    <t>十三、差旅费</t>
    <phoneticPr fontId="14" type="noConversion"/>
  </si>
  <si>
    <t>十四、保险费</t>
    <phoneticPr fontId="14" type="noConversion"/>
  </si>
  <si>
    <t>十五、运输、仓储费</t>
    <phoneticPr fontId="14" type="noConversion"/>
  </si>
  <si>
    <t>十六、修理费</t>
    <phoneticPr fontId="14" type="noConversion"/>
  </si>
  <si>
    <t>十七、包装费</t>
    <phoneticPr fontId="14" type="noConversion"/>
  </si>
  <si>
    <t>十八、技术转让费</t>
    <phoneticPr fontId="14" type="noConversion"/>
  </si>
  <si>
    <t>十九、研究费用</t>
    <phoneticPr fontId="14" type="noConversion"/>
  </si>
  <si>
    <t>二十、各项税费</t>
    <phoneticPr fontId="14" type="noConversion"/>
  </si>
  <si>
    <t>二十一、利息收支</t>
    <phoneticPr fontId="14" type="noConversion"/>
  </si>
  <si>
    <t>二十二、汇兑差额</t>
    <phoneticPr fontId="14" type="noConversion"/>
  </si>
  <si>
    <t>二十三、现金折扣</t>
    <phoneticPr fontId="14" type="noConversion"/>
  </si>
  <si>
    <t>二十四、党组织工作经费</t>
  </si>
  <si>
    <t>二十五、其他</t>
  </si>
  <si>
    <t>合计(1+2+3+…25)</t>
  </si>
  <si>
    <t>税收金额</t>
  </si>
  <si>
    <t>调增金额</t>
  </si>
  <si>
    <t>调减金额</t>
  </si>
  <si>
    <t>一、收入类调整项目（2+3+…8+10+11）</t>
  </si>
  <si>
    <t>（一）视同销售收入（填写A105010）</t>
  </si>
  <si>
    <t>（二）未按权责发生制原则确认的收入（填写A105020）</t>
  </si>
  <si>
    <t>（三）投资收益（填写A105030）</t>
  </si>
  <si>
    <t>（四）按权益法核算长期股权投资对初始投资成本调整确认收益</t>
  </si>
  <si>
    <t>（五）交易性金融资产初始投资调整</t>
  </si>
  <si>
    <t>（六）公允价值变动净损益</t>
  </si>
  <si>
    <t>（七）不征税收入</t>
  </si>
  <si>
    <t>其中：专项用途财政性资金（填写A105040）</t>
  </si>
  <si>
    <t>（八）销售折扣、折让和退回</t>
  </si>
  <si>
    <t>（九）其他</t>
  </si>
  <si>
    <t>二、扣除类调整项目（13+14+…24+26+27+28+29+30）</t>
  </si>
  <si>
    <t>（一）视同销售成本（填写A105010）</t>
  </si>
  <si>
    <t>（二）职工薪酬（填写A105050）</t>
  </si>
  <si>
    <t>（三）业务招待费支出</t>
  </si>
  <si>
    <t>（四）广告费和业务宣传费支出（填写A105060）</t>
  </si>
  <si>
    <t>（五）捐赠支出（填写A105070）</t>
  </si>
  <si>
    <t>（六）利息支出</t>
  </si>
  <si>
    <t>（七）罚金、罚款和被没收财物的损失</t>
  </si>
  <si>
    <t>（八）税收滞纳金、加收利息</t>
  </si>
  <si>
    <t>（九）赞助支出</t>
  </si>
  <si>
    <t>（十）与未实现融资收益相关在当期确认的财务费用</t>
  </si>
  <si>
    <t>（十一）佣金和手续费支出（保险企业填写A105060）</t>
    <phoneticPr fontId="9" type="noConversion"/>
  </si>
  <si>
    <t>（十二）不征税收入用于支出所形成的费用</t>
  </si>
  <si>
    <t>其中：专项用途财政性资金用于支出所形成的费用（填写A105040）</t>
    <phoneticPr fontId="9" type="noConversion"/>
  </si>
  <si>
    <t>（十三）跨期扣除项目</t>
  </si>
  <si>
    <t>（十四）与取得收入无关的支出</t>
  </si>
  <si>
    <t>（十五）境外所得分摊的共同支出</t>
  </si>
  <si>
    <t>（十六）党组织工作经费</t>
  </si>
  <si>
    <t>（十七）其他</t>
  </si>
  <si>
    <t>三、资产类调整项目（32+33+34+35）</t>
  </si>
  <si>
    <t>（一）资产折旧、摊销（填写A105080）</t>
  </si>
  <si>
    <t>（二）资产减值准备金</t>
  </si>
  <si>
    <t>（三）资产损失（填写A105090）</t>
  </si>
  <si>
    <t>（四）其他</t>
  </si>
  <si>
    <t>四、特殊事项调整项目（37+38+…+43）</t>
    <phoneticPr fontId="9" type="noConversion"/>
  </si>
  <si>
    <t>（一）企业重组及递延纳税事项（填写A105100）</t>
  </si>
  <si>
    <t>（二）政策性搬迁（填写A105110）</t>
  </si>
  <si>
    <t>（三）特殊行业准备金（填写A105120）</t>
    <phoneticPr fontId="9" type="noConversion"/>
  </si>
  <si>
    <t>（四）房地产开发企业特定业务计算的纳税调整额(填写A105010)</t>
  </si>
  <si>
    <t>（五）合伙企业法人合伙人应分得的应纳税所得额</t>
  </si>
  <si>
    <t>（六）发行永续债利息支出</t>
  </si>
  <si>
    <t>（七）其他</t>
  </si>
  <si>
    <t>五、特别纳税调整应税所得</t>
    <phoneticPr fontId="14" type="noConversion"/>
  </si>
  <si>
    <t>六、其他</t>
    <phoneticPr fontId="14" type="noConversion"/>
  </si>
  <si>
    <t>合计（1+12+31+36+44+45）</t>
  </si>
  <si>
    <t>A105010</t>
    <phoneticPr fontId="14" type="noConversion"/>
  </si>
  <si>
    <t>视同销售和房地产开发企业特定业务纳税调整明细表</t>
    <phoneticPr fontId="14" type="noConversion"/>
  </si>
  <si>
    <t>纳税调整金额</t>
    <phoneticPr fontId="14" type="noConversion"/>
  </si>
  <si>
    <t>一、视同销售（营业）收入（2+3+4+5+6+7+8+9+10）</t>
    <phoneticPr fontId="14" type="noConversion"/>
  </si>
  <si>
    <t>（一）非货币性资产交换视同销售收入</t>
    <phoneticPr fontId="14" type="noConversion"/>
  </si>
  <si>
    <t>（二）用于市场推广或销售视同销售收入</t>
    <phoneticPr fontId="14" type="noConversion"/>
  </si>
  <si>
    <t>（三）用于交际应酬视同销售收入</t>
    <phoneticPr fontId="14" type="noConversion"/>
  </si>
  <si>
    <t>（四）用于职工奖励或福利视同销售收入</t>
    <phoneticPr fontId="14" type="noConversion"/>
  </si>
  <si>
    <t>（五）用于股息分配视同销售收入</t>
    <phoneticPr fontId="14" type="noConversion"/>
  </si>
  <si>
    <t>（六）用于对外捐赠视同销售收入</t>
    <phoneticPr fontId="14" type="noConversion"/>
  </si>
  <si>
    <t>（七）用于对外投资项目视同销售收入</t>
    <phoneticPr fontId="14" type="noConversion"/>
  </si>
  <si>
    <t>（八）提供劳务视同销售收入</t>
    <phoneticPr fontId="14" type="noConversion"/>
  </si>
  <si>
    <t>（九）其他</t>
    <phoneticPr fontId="14" type="noConversion"/>
  </si>
  <si>
    <t>二、视同销售（营业）成本（12+13+14+15+16+17+18+19+20）</t>
    <phoneticPr fontId="14" type="noConversion"/>
  </si>
  <si>
    <t>（一）非货币性资产交换视同销售成本</t>
  </si>
  <si>
    <t>（二）用于市场推广或销售视同销售成本</t>
  </si>
  <si>
    <t>（三）用于交际应酬视同销售成本</t>
  </si>
  <si>
    <t>（四）用于职工奖励或福利视同销售成本</t>
  </si>
  <si>
    <t>（五）用于股息分配视同销售成本</t>
  </si>
  <si>
    <t>（六）用于对外捐赠视同销售成本</t>
  </si>
  <si>
    <t>（七）用于对外投资项目视同销售成本</t>
  </si>
  <si>
    <t>（八）提供劳务视同销售成本</t>
  </si>
  <si>
    <t>三、房地产开发企业特定业务计算的纳税调整额（22-26）</t>
    <phoneticPr fontId="14" type="noConversion"/>
  </si>
  <si>
    <t>（一）房地产企业销售未完工开发产品特定业务计算的纳税调整额（24-25）</t>
  </si>
  <si>
    <t>1.销售未完工产品的收入</t>
  </si>
  <si>
    <t>2.销售未完工产品预计毛利额</t>
  </si>
  <si>
    <t>3.实际发生的税金及附加、土地增值税</t>
  </si>
  <si>
    <t>（二）房地产企业销售的未完工产品转完工产品特定业务计算的纳税调整额（28-29）</t>
  </si>
  <si>
    <t>1.销售未完工产品转完工产品确认的销售收入</t>
  </si>
  <si>
    <t>2.转回的销售未完工产品预计毛利额</t>
  </si>
  <si>
    <t>3.转回实际发生的税金及附加、土地增值税</t>
  </si>
  <si>
    <t>A105020</t>
    <phoneticPr fontId="14" type="noConversion"/>
  </si>
  <si>
    <t>未按权责发生制确认收入纳税调整明细表</t>
    <phoneticPr fontId="14" type="noConversion"/>
  </si>
  <si>
    <t>合同金额（交易金额）</t>
    <phoneticPr fontId="14" type="noConversion"/>
  </si>
  <si>
    <t xml:space="preserve"> 纳税调整金额</t>
  </si>
  <si>
    <t>本年</t>
    <phoneticPr fontId="14" type="noConversion"/>
  </si>
  <si>
    <t>累计</t>
  </si>
  <si>
    <t>6（4-2）</t>
  </si>
  <si>
    <t>一、跨期收取的租金、利息、特许权使用费收入（2+3+4）</t>
    <phoneticPr fontId="14" type="noConversion"/>
  </si>
  <si>
    <t>（一）租金</t>
    <phoneticPr fontId="14" type="noConversion"/>
  </si>
  <si>
    <t>（二）利息</t>
    <phoneticPr fontId="14" type="noConversion"/>
  </si>
  <si>
    <t>（三）特许权使用费</t>
    <phoneticPr fontId="14" type="noConversion"/>
  </si>
  <si>
    <t>二、分期确认收入（6+7+8）</t>
    <phoneticPr fontId="14" type="noConversion"/>
  </si>
  <si>
    <t>（一）分期收款方式销售货物收入</t>
    <phoneticPr fontId="14" type="noConversion"/>
  </si>
  <si>
    <t>（二）持续时间超过12个月的建造合同收入</t>
    <phoneticPr fontId="14" type="noConversion"/>
  </si>
  <si>
    <t>（三）其他分期确认收入</t>
    <phoneticPr fontId="14" type="noConversion"/>
  </si>
  <si>
    <t>三、政府补助递延收入（10+11+12）</t>
    <phoneticPr fontId="14" type="noConversion"/>
  </si>
  <si>
    <t>（一）与收益相关的政府补助</t>
    <phoneticPr fontId="14" type="noConversion"/>
  </si>
  <si>
    <t>（二）与资产相关的政府补助</t>
    <phoneticPr fontId="14" type="noConversion"/>
  </si>
  <si>
    <t>（三）其他</t>
    <phoneticPr fontId="14" type="noConversion"/>
  </si>
  <si>
    <t>四、其他未按权责发生制确认收入</t>
    <phoneticPr fontId="14" type="noConversion"/>
  </si>
  <si>
    <t>合计（1+5+9+13）</t>
  </si>
  <si>
    <t>持有收益</t>
  </si>
  <si>
    <t>处置收益</t>
  </si>
  <si>
    <t>会计确认的处置收入</t>
    <phoneticPr fontId="14" type="noConversion"/>
  </si>
  <si>
    <t>税收计算的处置收入</t>
  </si>
  <si>
    <t>处置投资的账面价值</t>
  </si>
  <si>
    <t>处置投资的计税基础</t>
  </si>
  <si>
    <t>会计确认的处置所得或损失</t>
  </si>
  <si>
    <t>税收计算的处置所得</t>
    <phoneticPr fontId="14" type="noConversion"/>
  </si>
  <si>
    <t>3（2-1）</t>
  </si>
  <si>
    <t>8（4-6）</t>
  </si>
  <si>
    <t>9（5-7）</t>
  </si>
  <si>
    <t>10（9-8）</t>
  </si>
  <si>
    <t>11（3+10）</t>
    <phoneticPr fontId="14" type="noConversion"/>
  </si>
  <si>
    <t xml:space="preserve">一、交易性金融资产     </t>
    <phoneticPr fontId="14" type="noConversion"/>
  </si>
  <si>
    <t xml:space="preserve">二、可供出售金融资产    </t>
    <phoneticPr fontId="14" type="noConversion"/>
  </si>
  <si>
    <t xml:space="preserve">三、持有至到期投资    </t>
    <phoneticPr fontId="14" type="noConversion"/>
  </si>
  <si>
    <t xml:space="preserve">四、衍生工具        </t>
    <phoneticPr fontId="14" type="noConversion"/>
  </si>
  <si>
    <t xml:space="preserve">五、交易性金融负债      </t>
    <phoneticPr fontId="14" type="noConversion"/>
  </si>
  <si>
    <t>六、长期股权投资</t>
    <phoneticPr fontId="14" type="noConversion"/>
  </si>
  <si>
    <t>七、短期投资</t>
    <phoneticPr fontId="14" type="noConversion"/>
  </si>
  <si>
    <t>八、长期债券投资</t>
    <phoneticPr fontId="14" type="noConversion"/>
  </si>
  <si>
    <t>九、其他</t>
    <phoneticPr fontId="14" type="noConversion"/>
  </si>
  <si>
    <t>合计(1+2+3+4+5+6+7+8+9)</t>
    <phoneticPr fontId="14" type="noConversion"/>
  </si>
  <si>
    <t>A105040</t>
    <phoneticPr fontId="14" type="noConversion"/>
  </si>
  <si>
    <t>专项用途财政性资金纳税调整明细表</t>
    <phoneticPr fontId="14" type="noConversion"/>
  </si>
  <si>
    <t>项目</t>
    <phoneticPr fontId="14" type="noConversion"/>
  </si>
  <si>
    <t>取得年度</t>
    <phoneticPr fontId="14" type="noConversion"/>
  </si>
  <si>
    <t>财政性资金</t>
    <phoneticPr fontId="14" type="noConversion"/>
  </si>
  <si>
    <t>其中：符合不征税收入条件的财政性资金</t>
    <phoneticPr fontId="14" type="noConversion"/>
  </si>
  <si>
    <t>以前年度支出情况</t>
  </si>
  <si>
    <t>本年支出情况</t>
  </si>
  <si>
    <t>本年结余情况</t>
  </si>
  <si>
    <t>金额</t>
    <phoneticPr fontId="14" type="noConversion"/>
  </si>
  <si>
    <t>其中：计入本年损益的金额</t>
    <phoneticPr fontId="14" type="noConversion"/>
  </si>
  <si>
    <t>前五年度</t>
    <phoneticPr fontId="14" type="noConversion"/>
  </si>
  <si>
    <t>前四年度</t>
    <phoneticPr fontId="14" type="noConversion"/>
  </si>
  <si>
    <t>前三年度</t>
    <phoneticPr fontId="14" type="noConversion"/>
  </si>
  <si>
    <t>前二年度</t>
    <phoneticPr fontId="14" type="noConversion"/>
  </si>
  <si>
    <t>前一年度</t>
    <phoneticPr fontId="14" type="noConversion"/>
  </si>
  <si>
    <t>支出金额</t>
    <phoneticPr fontId="14" type="noConversion"/>
  </si>
  <si>
    <t>其中：费用化支出金额</t>
    <phoneticPr fontId="14" type="noConversion"/>
  </si>
  <si>
    <t>结余金额</t>
    <phoneticPr fontId="14" type="noConversion"/>
  </si>
  <si>
    <t>其中：上缴财政金额</t>
    <phoneticPr fontId="14" type="noConversion"/>
  </si>
  <si>
    <t>应计入本年应税收入金额</t>
    <phoneticPr fontId="14" type="noConversion"/>
  </si>
  <si>
    <t>前五年度</t>
  </si>
  <si>
    <t>前四年度</t>
  </si>
  <si>
    <t>前三年度</t>
  </si>
  <si>
    <t>前二年度</t>
  </si>
  <si>
    <t>前一年度</t>
  </si>
  <si>
    <t>本    年</t>
    <phoneticPr fontId="14" type="noConversion"/>
  </si>
  <si>
    <t>合计（1+2+…+6）</t>
  </si>
  <si>
    <t>A105050</t>
    <phoneticPr fontId="14" type="noConversion"/>
  </si>
  <si>
    <t>职工薪酬支出及纳税调整明细表</t>
    <phoneticPr fontId="14" type="noConversion"/>
  </si>
  <si>
    <t>实际发生额</t>
    <phoneticPr fontId="9" type="noConversion"/>
  </si>
  <si>
    <t>税收规定扣除率</t>
    <phoneticPr fontId="14" type="noConversion"/>
  </si>
  <si>
    <t>以前年度累计结转扣除额</t>
    <phoneticPr fontId="14" type="noConversion"/>
  </si>
  <si>
    <t>纳税调整金额</t>
  </si>
  <si>
    <t>累计结转以后年度扣除额</t>
    <phoneticPr fontId="14" type="noConversion"/>
  </si>
  <si>
    <t>6（1-5）</t>
    <phoneticPr fontId="14" type="noConversion"/>
  </si>
  <si>
    <t>7（2+4-5）</t>
    <phoneticPr fontId="14" type="noConversion"/>
  </si>
  <si>
    <t>一、工资薪金支出</t>
  </si>
  <si>
    <t>其中：股权激励</t>
    <phoneticPr fontId="14" type="noConversion"/>
  </si>
  <si>
    <t>二、职工福利费支出</t>
  </si>
  <si>
    <t>三、职工教育经费支出</t>
    <phoneticPr fontId="14" type="noConversion"/>
  </si>
  <si>
    <t>其中：按税收规定比例扣除的职工教育经费</t>
    <phoneticPr fontId="14" type="noConversion"/>
  </si>
  <si>
    <t>按税收规定全额扣除的职工培训费用</t>
    <phoneticPr fontId="14" type="noConversion"/>
  </si>
  <si>
    <t>四、工会经费支出</t>
  </si>
  <si>
    <t>五、各类基本社会保障性缴款</t>
  </si>
  <si>
    <t>六、住房公积金</t>
  </si>
  <si>
    <t>七、补充养老保险</t>
  </si>
  <si>
    <t>八、补充医疗保险</t>
  </si>
  <si>
    <t>九、其他</t>
  </si>
  <si>
    <t>合计（1+3+4+7+8+9+10+11+12）</t>
    <phoneticPr fontId="14" type="noConversion"/>
  </si>
  <si>
    <t>A105060</t>
    <phoneticPr fontId="14" type="noConversion"/>
  </si>
  <si>
    <t>广告费和业务宣传费等跨年度纳税调整明细表</t>
    <phoneticPr fontId="14" type="noConversion"/>
  </si>
  <si>
    <r>
      <t xml:space="preserve">项 </t>
    </r>
    <r>
      <rPr>
        <sz val="10"/>
        <rFont val="宋体"/>
        <family val="3"/>
        <charset val="134"/>
      </rPr>
      <t xml:space="preserve">       目</t>
    </r>
    <phoneticPr fontId="14" type="noConversion"/>
  </si>
  <si>
    <t>广告费和业务宣传费</t>
  </si>
  <si>
    <t>保险企业手续费及佣金支出</t>
  </si>
  <si>
    <t>一、本年支出</t>
  </si>
  <si>
    <t>减：不允许扣除的支出</t>
  </si>
  <si>
    <t>二、本年符合条件的支出（1-2）</t>
  </si>
  <si>
    <t>三、本年计算扣除限额的基数</t>
  </si>
  <si>
    <t>乘：税收规定扣除率</t>
    <phoneticPr fontId="14" type="noConversion"/>
  </si>
  <si>
    <t>四、本企业计算的扣除限额（4×5）</t>
  </si>
  <si>
    <t>五、本年结转以后年度扣除额（3＞6，本行=3-6；3≤6，本行=0）</t>
    <phoneticPr fontId="14" type="noConversion"/>
  </si>
  <si>
    <t>加：以前年度累计结转扣除额</t>
    <phoneticPr fontId="14" type="noConversion"/>
  </si>
  <si>
    <t>减：本年扣除的以前年度结转额[3＞6，本行=0；3≤6，本行=8与（6-3）孰小值]</t>
  </si>
  <si>
    <t>六、按照分摊协议归集至其他关联方的金额（10≤3与6孰小值）</t>
  </si>
  <si>
    <t>按照分摊协议从其他关联方归集至本企业的金额</t>
  </si>
  <si>
    <t>七、本年支出纳税调整金额（3＞6，本行=2+3-6+10-11；3≤6，本行=2+10-11-9）</t>
  </si>
  <si>
    <t>八、累计结转以后年度扣除额（7+8-9）</t>
    <phoneticPr fontId="14" type="noConversion"/>
  </si>
  <si>
    <t>A105070</t>
    <phoneticPr fontId="14" type="noConversion"/>
  </si>
  <si>
    <t>捐赠支出及纳税调整明细表</t>
    <phoneticPr fontId="9" type="noConversion"/>
  </si>
  <si>
    <t>项   目</t>
  </si>
  <si>
    <t>以前年度结转可扣除的捐赠额</t>
  </si>
  <si>
    <t>按税收规定计算的扣除限额</t>
  </si>
  <si>
    <t>纳税调增金额</t>
  </si>
  <si>
    <t>纳税调减金额</t>
  </si>
  <si>
    <t>可结转以后年度扣除的捐赠额</t>
  </si>
  <si>
    <t>其中：扶贫捐赠</t>
  </si>
  <si>
    <t>三、限额扣除的公益性捐赠(5+6+7+8)</t>
  </si>
  <si>
    <r>
      <t xml:space="preserve">合 </t>
    </r>
    <r>
      <rPr>
        <sz val="10"/>
        <rFont val="宋体"/>
        <family val="3"/>
        <charset val="134"/>
      </rPr>
      <t xml:space="preserve">   </t>
    </r>
    <r>
      <rPr>
        <sz val="10"/>
        <rFont val="宋体"/>
        <family val="3"/>
        <charset val="134"/>
      </rPr>
      <t>计</t>
    </r>
    <phoneticPr fontId="14" type="noConversion"/>
  </si>
  <si>
    <t>附列资料</t>
  </si>
  <si>
    <t>2015年度至本年发生的公益性扶贫捐赠合计金额</t>
  </si>
  <si>
    <t>A105080</t>
    <phoneticPr fontId="14" type="noConversion"/>
  </si>
  <si>
    <t>资产折旧、摊销及纳税调整明细表</t>
    <phoneticPr fontId="14" type="noConversion"/>
  </si>
  <si>
    <t>纳税调整金额</t>
    <phoneticPr fontId="9" type="noConversion"/>
  </si>
  <si>
    <t>资产原值</t>
  </si>
  <si>
    <t>本年折旧、摊销额</t>
  </si>
  <si>
    <t>累计折旧、摊销额</t>
  </si>
  <si>
    <t>资产计税基础</t>
  </si>
  <si>
    <t>税收折旧、摊销额</t>
  </si>
  <si>
    <t>享受加速折旧政策的资产按税收一般规定计算的折旧、摊销额</t>
  </si>
  <si>
    <t>加速折旧、摊销统计额</t>
  </si>
  <si>
    <t>7=5-6</t>
  </si>
  <si>
    <t>9(2-5)</t>
  </si>
  <si>
    <t>一、固定资产（2+3+4+5+6+7）</t>
  </si>
  <si>
    <t>所有固定资产</t>
    <phoneticPr fontId="9" type="noConversion"/>
  </si>
  <si>
    <t>（一）房屋、建筑物</t>
  </si>
  <si>
    <t>（二）飞机、火车、轮船、机器、机械和其他生产设备</t>
  </si>
  <si>
    <t>（三）与生产经营活动有关的器具、工具、家具等</t>
  </si>
  <si>
    <t>（四）飞机、火车、轮船以外的运输工具</t>
  </si>
  <si>
    <t>（五）电子设备</t>
  </si>
  <si>
    <t>（六）其他</t>
  </si>
  <si>
    <t>其中：享受固定资产加速折旧及一次性扣除政策的资产加速折旧额大于一般折旧额的部分</t>
    <phoneticPr fontId="9" type="noConversion"/>
  </si>
  <si>
    <t>（一）重要行业固定资产加速折旧（不含一次性扣除）</t>
  </si>
  <si>
    <t>（二）其他行业研发设备加速折旧</t>
  </si>
  <si>
    <t>（三）固定资产一次性扣除</t>
  </si>
  <si>
    <t>（四）技术进步、更新换代固定资产</t>
  </si>
  <si>
    <t>（五）常年强震动、高腐蚀固定资产</t>
  </si>
  <si>
    <t>（六）外购软件折旧</t>
  </si>
  <si>
    <t>（七）集成电路企业生产设备</t>
  </si>
  <si>
    <t>二、生产性生物资产（16+17）</t>
    <phoneticPr fontId="14" type="noConversion"/>
  </si>
  <si>
    <t>（一）林木类</t>
    <phoneticPr fontId="14" type="noConversion"/>
  </si>
  <si>
    <t>（二）畜类</t>
    <phoneticPr fontId="14" type="noConversion"/>
  </si>
  <si>
    <t>三、无形资产（19+20+21+22+23+24+25+27）</t>
    <phoneticPr fontId="14" type="noConversion"/>
  </si>
  <si>
    <t>（一）专利权</t>
    <phoneticPr fontId="14" type="noConversion"/>
  </si>
  <si>
    <t>（二）商标权</t>
    <phoneticPr fontId="14" type="noConversion"/>
  </si>
  <si>
    <t>（三）著作权</t>
    <phoneticPr fontId="14" type="noConversion"/>
  </si>
  <si>
    <t>（四）土地使用权</t>
    <phoneticPr fontId="14" type="noConversion"/>
  </si>
  <si>
    <t>（五）非专利技术</t>
    <phoneticPr fontId="14" type="noConversion"/>
  </si>
  <si>
    <t>（六）特许权使用费</t>
    <phoneticPr fontId="14" type="noConversion"/>
  </si>
  <si>
    <t xml:space="preserve">   （六）特许权使用费</t>
    <phoneticPr fontId="14" type="noConversion"/>
  </si>
  <si>
    <t>（七）软件</t>
    <phoneticPr fontId="14" type="noConversion"/>
  </si>
  <si>
    <t>（七）软件</t>
    <phoneticPr fontId="9" type="noConversion"/>
  </si>
  <si>
    <t>其中：享受企业外购软件加速摊销政策</t>
    <phoneticPr fontId="14" type="noConversion"/>
  </si>
  <si>
    <t>其中：享受企业外购软件加速摊销政策</t>
    <phoneticPr fontId="9" type="noConversion"/>
  </si>
  <si>
    <t>（八）其他</t>
    <phoneticPr fontId="14" type="noConversion"/>
  </si>
  <si>
    <t xml:space="preserve">   （八）其他</t>
    <phoneticPr fontId="14" type="noConversion"/>
  </si>
  <si>
    <t>四、长期待摊费用（29+30+31+32+33）</t>
    <phoneticPr fontId="14" type="noConversion"/>
  </si>
  <si>
    <t>（一）已足额提取折旧的固定资产的改建支出</t>
    <phoneticPr fontId="14" type="noConversion"/>
  </si>
  <si>
    <t xml:space="preserve">   （一）已足额提取折旧的固定资产的改建支出</t>
    <phoneticPr fontId="14" type="noConversion"/>
  </si>
  <si>
    <t>（二）租入固定资产的改建支出</t>
    <phoneticPr fontId="14" type="noConversion"/>
  </si>
  <si>
    <t xml:space="preserve">   （二）租入固定资产的改建支出</t>
    <phoneticPr fontId="14" type="noConversion"/>
  </si>
  <si>
    <t>（三）固定资产的大修理支出</t>
    <phoneticPr fontId="14" type="noConversion"/>
  </si>
  <si>
    <t xml:space="preserve">   （三）固定资产的大修理支出</t>
    <phoneticPr fontId="14" type="noConversion"/>
  </si>
  <si>
    <t>（四）开办费</t>
    <phoneticPr fontId="14" type="noConversion"/>
  </si>
  <si>
    <t xml:space="preserve">   （四）开办费</t>
    <phoneticPr fontId="14" type="noConversion"/>
  </si>
  <si>
    <t>（五）其他</t>
    <phoneticPr fontId="14" type="noConversion"/>
  </si>
  <si>
    <t xml:space="preserve">   （五）其他</t>
    <phoneticPr fontId="14" type="noConversion"/>
  </si>
  <si>
    <t>五、油气勘探投资</t>
  </si>
  <si>
    <t>六、油气开发投资</t>
  </si>
  <si>
    <t>合计（1+15+18+28+34+35）</t>
    <phoneticPr fontId="14" type="noConversion"/>
  </si>
  <si>
    <t>全民所有制企业公司制改制资产评估增值政策资产</t>
  </si>
  <si>
    <t>A105090</t>
    <phoneticPr fontId="14" type="noConversion"/>
  </si>
  <si>
    <t>资产损失税前扣除及纳税调整明细表</t>
    <phoneticPr fontId="14" type="noConversion"/>
  </si>
  <si>
    <t>资产损失的账载金额</t>
  </si>
  <si>
    <t>资产处置收入</t>
  </si>
  <si>
    <t>赔偿收入</t>
  </si>
  <si>
    <t>资产损失的税收金额</t>
  </si>
  <si>
    <t>5（4-2-3）</t>
  </si>
  <si>
    <t>6（1-5）</t>
  </si>
  <si>
    <t>一、现金及银行存款损失</t>
  </si>
  <si>
    <t>二、应收及预付款项坏账损失</t>
  </si>
  <si>
    <t>其中：逾期三年以上的应收款项损失</t>
    <phoneticPr fontId="14" type="noConversion"/>
  </si>
  <si>
    <t>逾期一年以上的小额应收款项损失</t>
    <phoneticPr fontId="14" type="noConversion"/>
  </si>
  <si>
    <t>三、存货损失</t>
  </si>
  <si>
    <t>其中：存货盘亏、报废、损毁、变质或被盗损失</t>
    <phoneticPr fontId="14" type="noConversion"/>
  </si>
  <si>
    <t>四、固定资产损失</t>
  </si>
  <si>
    <t>其中：固定资产盘亏、丢失、报废、损毁或被盗损失</t>
    <phoneticPr fontId="14" type="noConversion"/>
  </si>
  <si>
    <t>五、无形资产损失</t>
  </si>
  <si>
    <t>其中：无形资产转让损失</t>
    <phoneticPr fontId="14" type="noConversion"/>
  </si>
  <si>
    <t>无形资产被替代或超过法律保护期限形成的损失</t>
    <phoneticPr fontId="14" type="noConversion"/>
  </si>
  <si>
    <t>六、在建工程损失</t>
  </si>
  <si>
    <t>其中：在建工程停建、报废损失</t>
    <phoneticPr fontId="14" type="noConversion"/>
  </si>
  <si>
    <t>七、生产性生物资产损失</t>
  </si>
  <si>
    <t>其中：生产性生物资产盘亏、非正常死亡、被盗、丢失等产生的损失</t>
    <phoneticPr fontId="14" type="noConversion"/>
  </si>
  <si>
    <t>八、债权性投资损失(17+22)</t>
  </si>
  <si>
    <t>（一）金融企业债权性投资损失（18+21）</t>
    <phoneticPr fontId="14" type="noConversion"/>
  </si>
  <si>
    <t>1.符合条件的涉农和中小企业贷款损失</t>
    <phoneticPr fontId="14" type="noConversion"/>
  </si>
  <si>
    <t>其中：单户贷款余额300万（含）以下的贷款损失</t>
    <phoneticPr fontId="14" type="noConversion"/>
  </si>
  <si>
    <t>单户贷款余额300万元至1000万元（含）的贷款损失</t>
    <phoneticPr fontId="14" type="noConversion"/>
  </si>
  <si>
    <t>2.其他债权性投资损失</t>
    <phoneticPr fontId="14" type="noConversion"/>
  </si>
  <si>
    <t>（二）非金融企业债权性投资损失</t>
    <phoneticPr fontId="14" type="noConversion"/>
  </si>
  <si>
    <t>九、股权（权益）性投资损失</t>
  </si>
  <si>
    <t>其中：股权转让损失</t>
    <phoneticPr fontId="14" type="noConversion"/>
  </si>
  <si>
    <t>十、通过各种交易场所、市场买卖债券、股票、期货、基金以及金融衍生产品等发生的损失</t>
  </si>
  <si>
    <t>十一、打包出售资产损失</t>
  </si>
  <si>
    <t>十二、其他资产损失</t>
  </si>
  <si>
    <t>合计（1+2+5+7+9+12+14+16+23+25+26+27）</t>
  </si>
  <si>
    <t>其中：分支机构留存备查的资产损失</t>
    <phoneticPr fontId="14" type="noConversion"/>
  </si>
  <si>
    <t>A105100</t>
    <phoneticPr fontId="14" type="noConversion"/>
  </si>
  <si>
    <t>企业重组及递延纳税事项纳税调整明细表</t>
    <phoneticPr fontId="14" type="noConversion"/>
  </si>
  <si>
    <t>一般性税务处理</t>
    <phoneticPr fontId="14" type="noConversion"/>
  </si>
  <si>
    <t>特殊性税务处理（递延纳税）</t>
    <phoneticPr fontId="14" type="noConversion"/>
  </si>
  <si>
    <t>3(2-1)</t>
    <phoneticPr fontId="14" type="noConversion"/>
  </si>
  <si>
    <t>6(5-4)</t>
    <phoneticPr fontId="14" type="noConversion"/>
  </si>
  <si>
    <t>7(3+6)</t>
    <phoneticPr fontId="14" type="noConversion"/>
  </si>
  <si>
    <t>一、债务重组</t>
  </si>
  <si>
    <t>其中：以非货币性资产清偿债务</t>
    <phoneticPr fontId="14" type="noConversion"/>
  </si>
  <si>
    <t>债转股</t>
    <phoneticPr fontId="14" type="noConversion"/>
  </si>
  <si>
    <t>二、股权收购</t>
  </si>
  <si>
    <t>其中：涉及跨境重组的股权收购</t>
    <phoneticPr fontId="14" type="noConversion"/>
  </si>
  <si>
    <t>三、资产收购</t>
  </si>
  <si>
    <t>其中：涉及跨境重组的资产收购</t>
    <phoneticPr fontId="14" type="noConversion"/>
  </si>
  <si>
    <t>四、企业合并（9+10）</t>
    <phoneticPr fontId="14" type="noConversion"/>
  </si>
  <si>
    <t>（一）同一控制下企业合并</t>
    <phoneticPr fontId="14" type="noConversion"/>
  </si>
  <si>
    <t>（二）非同一控制下企业合并</t>
    <phoneticPr fontId="14" type="noConversion"/>
  </si>
  <si>
    <t>五、企业分立</t>
    <phoneticPr fontId="14" type="noConversion"/>
  </si>
  <si>
    <t>六、非货币性资产对外投资</t>
  </si>
  <si>
    <t>七、技术入股</t>
  </si>
  <si>
    <t>八、股权划转、资产划转</t>
  </si>
  <si>
    <t>合计（1+4+6+8+11+12+13+14+15）</t>
  </si>
  <si>
    <t>A105110</t>
    <phoneticPr fontId="14" type="noConversion"/>
  </si>
  <si>
    <t>政策性搬迁纳税调整明细表</t>
    <phoneticPr fontId="14" type="noConversion"/>
  </si>
  <si>
    <t>一、搬迁收入(2+8)</t>
    <phoneticPr fontId="14" type="noConversion"/>
  </si>
  <si>
    <t xml:space="preserve">   （一）搬迁补偿收入（3+4+5+6+7）</t>
    <phoneticPr fontId="14" type="noConversion"/>
  </si>
  <si>
    <t xml:space="preserve">       1.对被征用资产价值的补偿</t>
    <phoneticPr fontId="14" type="noConversion"/>
  </si>
  <si>
    <t xml:space="preserve">       2.因搬迁、安置而给予的补偿</t>
    <phoneticPr fontId="14" type="noConversion"/>
  </si>
  <si>
    <t xml:space="preserve">       3.对停产停业形成的损失而给予的补偿</t>
    <phoneticPr fontId="14" type="noConversion"/>
  </si>
  <si>
    <t xml:space="preserve">       4.资产搬迁过程中遭到毁损而取得的保险赔款</t>
    <phoneticPr fontId="14" type="noConversion"/>
  </si>
  <si>
    <t xml:space="preserve">       5.其他补偿收入</t>
    <phoneticPr fontId="14" type="noConversion"/>
  </si>
  <si>
    <t xml:space="preserve">   （二）搬迁资产处置收入</t>
    <phoneticPr fontId="14" type="noConversion"/>
  </si>
  <si>
    <t>二、搬迁支出(10+16)</t>
    <phoneticPr fontId="14" type="noConversion"/>
  </si>
  <si>
    <t xml:space="preserve">   （一）搬迁费用支出(11+12+13+14+15)</t>
    <phoneticPr fontId="14" type="noConversion"/>
  </si>
  <si>
    <t xml:space="preserve">       1.安置职工实际发生的费用</t>
    <phoneticPr fontId="14" type="noConversion"/>
  </si>
  <si>
    <t xml:space="preserve">       2.停工期间支付给职工的工资及福利费</t>
    <phoneticPr fontId="14" type="noConversion"/>
  </si>
  <si>
    <t xml:space="preserve">       3.临时存放搬迁资产而发生的费用</t>
    <phoneticPr fontId="14" type="noConversion"/>
  </si>
  <si>
    <t xml:space="preserve">       4.各类资产搬迁安装费用</t>
    <phoneticPr fontId="14" type="noConversion"/>
  </si>
  <si>
    <t xml:space="preserve">       5.其他与搬迁相关的费用</t>
    <phoneticPr fontId="14" type="noConversion"/>
  </si>
  <si>
    <t xml:space="preserve">   （二）搬迁资产处置支出</t>
    <phoneticPr fontId="14" type="noConversion"/>
  </si>
  <si>
    <t>三、搬迁所得或损失（1-9）</t>
    <phoneticPr fontId="14" type="noConversion"/>
  </si>
  <si>
    <t>四、应计入本年应纳税所得额的搬迁所得或损失（19+20+21）</t>
    <phoneticPr fontId="14" type="noConversion"/>
  </si>
  <si>
    <t xml:space="preserve">    其中：搬迁所得</t>
    <phoneticPr fontId="14" type="noConversion"/>
  </si>
  <si>
    <t xml:space="preserve">          搬迁损失一次性扣除</t>
    <phoneticPr fontId="14" type="noConversion"/>
  </si>
  <si>
    <t xml:space="preserve">          搬迁损失分期扣除</t>
    <phoneticPr fontId="14" type="noConversion"/>
  </si>
  <si>
    <t>五、计入当期损益的搬迁收益或损失</t>
    <phoneticPr fontId="14" type="noConversion"/>
  </si>
  <si>
    <t>六、以前年度搬迁损失当期扣除金额</t>
    <phoneticPr fontId="14" type="noConversion"/>
  </si>
  <si>
    <t>七、纳税调整金额（18-22-23）</t>
    <phoneticPr fontId="14" type="noConversion"/>
  </si>
  <si>
    <t>A105120</t>
    <phoneticPr fontId="14" type="noConversion"/>
  </si>
  <si>
    <t>特殊行业准备金纳税调整明细表</t>
  </si>
  <si>
    <t>行次</t>
    <phoneticPr fontId="14" type="noConversion"/>
  </si>
  <si>
    <t>3（1-2）</t>
    <phoneticPr fontId="14" type="noConversion"/>
  </si>
  <si>
    <t>一、保险公司（2+13+14+15+16+19+20）</t>
  </si>
  <si>
    <t>（一）保险保障基金（3+4+5+…+12）</t>
  </si>
  <si>
    <t>1.财产保险业务</t>
  </si>
  <si>
    <t>非投资型</t>
  </si>
  <si>
    <t>投资型</t>
  </si>
  <si>
    <t>保证收益</t>
  </si>
  <si>
    <t>无保证收益</t>
  </si>
  <si>
    <t>2.人寿保险业务</t>
  </si>
  <si>
    <t>3.健康保险业务</t>
  </si>
  <si>
    <t>短期</t>
  </si>
  <si>
    <t>长期</t>
  </si>
  <si>
    <t>4.意外伤害保险业务</t>
  </si>
  <si>
    <t>（二）未到期责任准备金</t>
  </si>
  <si>
    <t>（三）寿险责任准备金</t>
  </si>
  <si>
    <t>（四）长期健康险责任准备金</t>
  </si>
  <si>
    <t>（五）未决赔款准备金（17+18）</t>
  </si>
  <si>
    <t>1.已发生已报案未决赔款准备金</t>
  </si>
  <si>
    <t>2.已发生未报案未决赔款准备金</t>
  </si>
  <si>
    <t>（六）大灾风险准备金</t>
  </si>
  <si>
    <t>二、证券行业（22+23+24+25）</t>
  </si>
  <si>
    <t>（一）证券交易所风险基金</t>
  </si>
  <si>
    <t>（二）证券结算风险基金</t>
  </si>
  <si>
    <t>（三）证券投资者保护基金</t>
  </si>
  <si>
    <t>三、期货行业（27+28+29+30）</t>
  </si>
  <si>
    <t>（一）期货交易所风险准备金</t>
  </si>
  <si>
    <t>（二）期货公司风险准备金</t>
  </si>
  <si>
    <t>（三）期货投资者保障基金</t>
  </si>
  <si>
    <t>四、金融企业（32+33+34)</t>
  </si>
  <si>
    <t>（一）涉农和中小企业贷款损失准备金</t>
  </si>
  <si>
    <t>（二）贷款损失准备金</t>
  </si>
  <si>
    <t>（三）其他</t>
  </si>
  <si>
    <t>五、中小企业融资（信用）担保机构(36+37+38)</t>
  </si>
  <si>
    <t>（一）担保赔偿准备</t>
  </si>
  <si>
    <t>（二）未到期责任准备</t>
  </si>
  <si>
    <t>六、小额贷款公司(40+41)</t>
  </si>
  <si>
    <t>（一）贷款损失准备金</t>
  </si>
  <si>
    <t>（二）其他</t>
  </si>
  <si>
    <t>七、其他</t>
  </si>
  <si>
    <t>合计(1+21+26+31+35+39+42)</t>
  </si>
  <si>
    <t>企业所得税弥补亏损明细表</t>
    <phoneticPr fontId="14" type="noConversion"/>
  </si>
  <si>
    <t>项目</t>
  </si>
  <si>
    <t>年度</t>
  </si>
  <si>
    <t>当年境内所得额</t>
    <phoneticPr fontId="14" type="noConversion"/>
  </si>
  <si>
    <t>分立转出的亏损额</t>
    <phoneticPr fontId="14" type="noConversion"/>
  </si>
  <si>
    <t>合并、分立转入
的亏损额</t>
    <phoneticPr fontId="9" type="noConversion"/>
  </si>
  <si>
    <t>弥补亏损企业类型</t>
    <phoneticPr fontId="9" type="noConversion"/>
  </si>
  <si>
    <t>当年亏损额</t>
    <phoneticPr fontId="9" type="noConversion"/>
  </si>
  <si>
    <t>当年待弥补的亏损额</t>
    <phoneticPr fontId="9" type="noConversion"/>
  </si>
  <si>
    <t>用本年度所得额弥补的以前年度亏损额</t>
    <phoneticPr fontId="14" type="noConversion"/>
  </si>
  <si>
    <t>可结转以后年度弥补的亏损额</t>
  </si>
  <si>
    <t>可弥补年限5年</t>
    <phoneticPr fontId="9" type="noConversion"/>
  </si>
  <si>
    <t>可弥补年限10年</t>
    <phoneticPr fontId="9" type="noConversion"/>
  </si>
  <si>
    <t>使用境内所得弥补</t>
    <phoneticPr fontId="9" type="noConversion"/>
  </si>
  <si>
    <t>使用境外所得弥补</t>
    <phoneticPr fontId="9" type="noConversion"/>
  </si>
  <si>
    <t>本年度</t>
  </si>
  <si>
    <t>可结转以后年度弥补的亏损额合计</t>
  </si>
  <si>
    <t xml:space="preserve">A107010  </t>
    <phoneticPr fontId="14" type="noConversion"/>
  </si>
  <si>
    <t>免税、减计收入及加计扣除优惠明细表</t>
    <phoneticPr fontId="14" type="noConversion"/>
  </si>
  <si>
    <t>项          目</t>
  </si>
  <si>
    <t>一、免税收入（2+3+9+…+16）</t>
  </si>
  <si>
    <t>（一）国债利息收入免征企业所得税</t>
  </si>
  <si>
    <t>（二）符合条件的居民企业之间的股息、红利等权益性投资收益免征企业所得税（4+5+6+7+8）</t>
  </si>
  <si>
    <t>1.一般股息红利等权益性投资收益免征企业所得税（填写A107011）</t>
    <phoneticPr fontId="14" type="noConversion"/>
  </si>
  <si>
    <t>2.内地居民企业通过沪港通投资且连续持有H股满12个月取得的股息红利所得免征企业所得税（填写A107011）</t>
    <phoneticPr fontId="14" type="noConversion"/>
  </si>
  <si>
    <t>3.内地居民企业通过深港通投资且连续持有H股满12个月取得的股息红利所得免征企业所得税（填写A107011）</t>
    <phoneticPr fontId="14" type="noConversion"/>
  </si>
  <si>
    <t>4.居民企业持有创新企业CDR取得的股息红利所得免征企业所得税（填写A107011）</t>
    <phoneticPr fontId="14" type="noConversion"/>
  </si>
  <si>
    <t>5.符合条件的永续债利息收入免征企业所得税（填写A107011）</t>
    <phoneticPr fontId="14" type="noConversion"/>
  </si>
  <si>
    <t>（三）符合条件的非营利组织的收入免征企业所得税</t>
  </si>
  <si>
    <t>（四）中国清洁发展机制基金取得的收入免征企业所得税</t>
  </si>
  <si>
    <t>（五）投资者从证券投资基金分配中取得的收入免征企业所得税</t>
  </si>
  <si>
    <t>（六）取得的地方政府债券利息收入免征企业所得税</t>
  </si>
  <si>
    <t>（七）中国保险保障基金有限责任公司取得的保险保障基金等收入免征企业所得税</t>
  </si>
  <si>
    <t>（八）中国奥委会取得北京冬奥组委支付的收入免征企业所得税</t>
  </si>
  <si>
    <t>（九）中国残奥委会取得北京冬奥组委分期支付的收入免征企业所得税</t>
  </si>
  <si>
    <t>二、减计收入（18+19+23+24）</t>
  </si>
  <si>
    <t>（一）综合利用资源生产产品取得的收入在计算应纳税所得额时减计收入</t>
  </si>
  <si>
    <t>（二）金融、保险等机构取得的涉农利息、保费减计收入（20+21+22）</t>
  </si>
  <si>
    <t>1.金融机构取得的涉农贷款利息收入在计算应纳税所得额时减计收入</t>
  </si>
  <si>
    <t>2.保险机构取得的涉农保费收入在计算应纳税所得额时减计收入</t>
  </si>
  <si>
    <t>3.小额贷款公司取得的农户小额贷款利息收入在计算应纳税所得额时减计收入</t>
  </si>
  <si>
    <t>（三）取得铁路债券利息收入减半征收企业所得税</t>
  </si>
  <si>
    <t>（四）其他（24.1+24.2）</t>
  </si>
  <si>
    <t>1.取得的社区家庭服务收入在计算应纳税所得额时减计收入</t>
  </si>
  <si>
    <t>2.其他</t>
  </si>
  <si>
    <t>三、加计扣除（26+27+28+29+30）</t>
  </si>
  <si>
    <t>（一）开发新技术、新产品、新工艺发生的研究开发费用加计扣除（填写A107012）</t>
  </si>
  <si>
    <t>（二）科技型中小企业开发新技术、新产品、新工艺发生的研究开发费用加计扣除（填写A107012）</t>
  </si>
  <si>
    <t>（三）企业为获得创新性、创意性、突破性的产品进行创意设计活动而发生的相关费用加计扣除</t>
  </si>
  <si>
    <t>（四）安置残疾人员所支付的工资加计扣除</t>
  </si>
  <si>
    <t>（五）其他</t>
  </si>
  <si>
    <t>合计（1+17+25）</t>
  </si>
  <si>
    <t xml:space="preserve">A107011    </t>
    <phoneticPr fontId="14" type="noConversion"/>
  </si>
  <si>
    <t>符合条件的居民企业之间的股息、红利等权益性投资收益优惠明细表</t>
    <phoneticPr fontId="14" type="noConversion"/>
  </si>
  <si>
    <t>被投资企业</t>
    <phoneticPr fontId="14" type="noConversion"/>
  </si>
  <si>
    <t>被投资企业统一社会信用代码（纳税人识别号）</t>
    <phoneticPr fontId="9" type="noConversion"/>
  </si>
  <si>
    <t>投资性质</t>
    <phoneticPr fontId="14" type="noConversion"/>
  </si>
  <si>
    <t>投资成本</t>
    <phoneticPr fontId="14" type="noConversion"/>
  </si>
  <si>
    <t>投资比例</t>
    <phoneticPr fontId="14" type="noConversion"/>
  </si>
  <si>
    <t>被投资企业利润分配确认金额</t>
    <phoneticPr fontId="14" type="noConversion"/>
  </si>
  <si>
    <t>被投资企业清算确认金额</t>
    <phoneticPr fontId="14" type="noConversion"/>
  </si>
  <si>
    <t>撤回或减少投资确认金额</t>
    <phoneticPr fontId="14" type="noConversion"/>
  </si>
  <si>
    <t>合计</t>
    <phoneticPr fontId="14" type="noConversion"/>
  </si>
  <si>
    <t>被投资企业做出利润分配或转股决定时间</t>
    <phoneticPr fontId="14" type="noConversion"/>
  </si>
  <si>
    <t>依决定归属于本公司的股息、红利等权益性投资收益金额</t>
    <phoneticPr fontId="14" type="noConversion"/>
  </si>
  <si>
    <t>分得的被投资企业清算剩余资产</t>
    <phoneticPr fontId="14" type="noConversion"/>
  </si>
  <si>
    <t>被清算企业累计未分配利润和累计盈余公积应享有部分</t>
    <phoneticPr fontId="14" type="noConversion"/>
  </si>
  <si>
    <t>应确认的股息所得</t>
    <phoneticPr fontId="14" type="noConversion"/>
  </si>
  <si>
    <t>从被投资企业撤回或减少投资取得的资产</t>
    <phoneticPr fontId="14" type="noConversion"/>
  </si>
  <si>
    <t>减少投资比例</t>
    <phoneticPr fontId="14" type="noConversion"/>
  </si>
  <si>
    <t>收回初始投资成本</t>
    <phoneticPr fontId="14" type="noConversion"/>
  </si>
  <si>
    <t>取得资产中超过收回初始投资成本部分</t>
    <phoneticPr fontId="14" type="noConversion"/>
  </si>
  <si>
    <t>撤回或减少投资应享有被投资企业累计未分配利润和累计盈余公积</t>
    <phoneticPr fontId="14" type="noConversion"/>
  </si>
  <si>
    <t>10（8与9孰小)</t>
    <phoneticPr fontId="14" type="noConversion"/>
  </si>
  <si>
    <t>13（4×12）</t>
    <phoneticPr fontId="14" type="noConversion"/>
  </si>
  <si>
    <t>14（11-13）</t>
    <phoneticPr fontId="14" type="noConversion"/>
  </si>
  <si>
    <t>16(14与15孰小)</t>
    <phoneticPr fontId="14" type="noConversion"/>
  </si>
  <si>
    <t>17（7+10+16）</t>
    <phoneticPr fontId="14" type="noConversion"/>
  </si>
  <si>
    <t>其中：直接投资或非H股票投资</t>
  </si>
  <si>
    <t>股票投资—沪港通H股</t>
  </si>
  <si>
    <t>股票投资—深港通H股</t>
  </si>
  <si>
    <t>创新企业CDR</t>
  </si>
  <si>
    <t>永续债</t>
  </si>
  <si>
    <t>A107012</t>
    <phoneticPr fontId="9" type="noConversion"/>
  </si>
  <si>
    <t>研发费用加计扣除优惠明细表</t>
    <phoneticPr fontId="14" type="noConversion"/>
  </si>
  <si>
    <t>行次</t>
    <phoneticPr fontId="9" type="noConversion"/>
  </si>
  <si>
    <t>项目</t>
    <phoneticPr fontId="9" type="noConversion"/>
  </si>
  <si>
    <t>金额（数量）</t>
    <phoneticPr fontId="9" type="noConversion"/>
  </si>
  <si>
    <t>本年可享受研发费用加计扣除项目数量</t>
    <phoneticPr fontId="9" type="noConversion"/>
  </si>
  <si>
    <t>一、自主研发、合作研发、集中研发（3+7+16+19+23+34）</t>
  </si>
  <si>
    <t>（一）人员人工费用（4+5+6）</t>
  </si>
  <si>
    <t>1.直接从事研发活动人员工资薪金</t>
  </si>
  <si>
    <t>2.直接从事研发活动人员五险一金</t>
  </si>
  <si>
    <t>3.外聘研发人员的劳务费用</t>
  </si>
  <si>
    <t>（二）直接投入费用（8+9+10+11+12+13+14+15）</t>
  </si>
  <si>
    <t>1.研发活动直接消耗材料费用</t>
  </si>
  <si>
    <t>2.研发活动直接消耗燃料费用</t>
  </si>
  <si>
    <t>3.研发活动直接消耗动力费用</t>
  </si>
  <si>
    <t>4.用于中间试验和产品试制的模具、工艺装备开发及制造费</t>
  </si>
  <si>
    <t>5.用于不构成固定资产的样品、样机及一般测试手段购置费</t>
  </si>
  <si>
    <t>6.用于试制产品的检验费</t>
  </si>
  <si>
    <t>7.用于研发活动的仪器、设备的运行维护、调整、检验、维修等费用</t>
  </si>
  <si>
    <t>8.通过经营租赁方式租入的用于研发活动的仪器、设备租赁费</t>
  </si>
  <si>
    <t>（三）折旧费用（17+18）</t>
  </si>
  <si>
    <t>1.用于研发活动的仪器的折旧费</t>
  </si>
  <si>
    <t>2.用于研发活动的设备的折旧费</t>
  </si>
  <si>
    <t>（四）无形资产摊销（20+21+22）</t>
  </si>
  <si>
    <t>1.用于研发活动的软件的摊销费用</t>
  </si>
  <si>
    <t>2.用于研发活动的专利权的摊销费用</t>
  </si>
  <si>
    <t>3.用于研发活动的非专利技术（包括许可证、专有技术、设计和计算方法等）的摊销费用</t>
  </si>
  <si>
    <t>（五）新产品设计费等（24+25+26+27）</t>
  </si>
  <si>
    <t>1.新产品设计费</t>
  </si>
  <si>
    <t>2.新工艺规程制定费</t>
  </si>
  <si>
    <t>3.新药研制的临床试验费</t>
  </si>
  <si>
    <t>4.勘探开发技术的现场试验费</t>
  </si>
  <si>
    <t>（六）其他相关费用(29+30+31+32+33)</t>
  </si>
  <si>
    <t>1.技术图书资料费、资料翻译费、专家咨询费、高新科技研发保险费</t>
  </si>
  <si>
    <t>2.研发成果的检索、分析、评议、论证、鉴定、评审、评估、验收费用</t>
  </si>
  <si>
    <t>3.知识产权的申请费、注册费、代理费</t>
  </si>
  <si>
    <t>4.职工福利费、补充养老保险费、补充医疗保险费</t>
  </si>
  <si>
    <t>5.差旅费、会议费</t>
  </si>
  <si>
    <t>（七）经限额调整后的其他相关费用</t>
  </si>
  <si>
    <t>二、委托研发 (36+37+39)</t>
  </si>
  <si>
    <t>（一）委托境内机构或个人进行研发活动所发生的费用</t>
  </si>
  <si>
    <t>（二）委托境外机构进行研发活动发生的费用</t>
  </si>
  <si>
    <t>其中：允许加计扣除的委托境外机构进行研发活动发生的费用</t>
    <phoneticPr fontId="9" type="noConversion"/>
  </si>
  <si>
    <t>（三）委托境外个人进行研发活动发生的费用</t>
  </si>
  <si>
    <t>三、年度研发费用小计(2+36×80%+38)</t>
  </si>
  <si>
    <t>（一）本年费用化金额</t>
  </si>
  <si>
    <t>（二）本年资本化金额</t>
  </si>
  <si>
    <t>四、本年形成无形资产摊销额</t>
  </si>
  <si>
    <t>五、以前年度形成无形资产本年摊销额</t>
  </si>
  <si>
    <t>六、允许扣除的研发费用合计（41+43+44）</t>
  </si>
  <si>
    <t>减：特殊收入部分</t>
  </si>
  <si>
    <t>七、允许扣除的研发费用抵减特殊收入后的金额(45-46)</t>
  </si>
  <si>
    <t>减：当年销售研发活动直接形成产品（包括组成部分）对应的材料部分</t>
  </si>
  <si>
    <t>减：以前年度销售研发活动直接形成产品（包括组成部分）对应材料部分结转金额</t>
  </si>
  <si>
    <t>八、加计扣除比例（%）</t>
  </si>
  <si>
    <t>九、本年研发费用加计扣除总额（47-48-49）×50</t>
  </si>
  <si>
    <t>十、销售研发活动直接形成产品（包括组成部分）对应材料部分结转以后年度扣减金额（当47-48-49≥0，本行＝0；当47-48-49＜0，本行＝47-48-49的绝对值)</t>
  </si>
  <si>
    <t>A107020</t>
    <phoneticPr fontId="14" type="noConversion"/>
  </si>
  <si>
    <t>所得减免优惠明细表</t>
    <phoneticPr fontId="14" type="noConversion"/>
  </si>
  <si>
    <t>项目名称</t>
  </si>
  <si>
    <t>优惠事项名称</t>
  </si>
  <si>
    <t>优惠方式</t>
  </si>
  <si>
    <t>项目收入</t>
  </si>
  <si>
    <t>项目成本</t>
  </si>
  <si>
    <t>相关税费</t>
  </si>
  <si>
    <t>应分摊期间费用</t>
  </si>
  <si>
    <t>纳税调整额</t>
  </si>
  <si>
    <t>项目所得额</t>
  </si>
  <si>
    <t>减免所得额</t>
  </si>
  <si>
    <t>免税项目</t>
  </si>
  <si>
    <t>减半项目</t>
  </si>
  <si>
    <t>11(9+10×50%)</t>
  </si>
  <si>
    <t>一、农、林、牧、渔业项目</t>
  </si>
  <si>
    <t>小计</t>
    <phoneticPr fontId="9" type="noConversion"/>
  </si>
  <si>
    <t>二、国家重点扶持的公共基础设施项目</t>
  </si>
  <si>
    <t>小计</t>
  </si>
  <si>
    <t>三、符合条件的环境保护、节能节水项目</t>
  </si>
  <si>
    <t>四、符合条件的技术转让项目</t>
  </si>
  <si>
    <t>五、清洁发展机制项目</t>
    <phoneticPr fontId="9" type="noConversion"/>
  </si>
  <si>
    <t>六、符合条件的节能服务公司实施的合同能源管理项目</t>
    <phoneticPr fontId="9" type="noConversion"/>
  </si>
  <si>
    <t>七、线宽小于130纳米的集成电路生产项目</t>
  </si>
  <si>
    <t>八、线宽小于65纳米或投资额超过150亿元的集成电路生产项目</t>
  </si>
  <si>
    <t xml:space="preserve">A107030 </t>
    <phoneticPr fontId="14" type="noConversion"/>
  </si>
  <si>
    <t>抵扣应纳税所得额明细表</t>
    <phoneticPr fontId="14" type="noConversion"/>
  </si>
  <si>
    <t>金额</t>
  </si>
  <si>
    <t>投资于未上市中小高新技术企业</t>
  </si>
  <si>
    <t>投资于种子期、初创期科技型企业</t>
  </si>
  <si>
    <t>1=2+3</t>
    <phoneticPr fontId="9" type="noConversion"/>
  </si>
  <si>
    <t>一、创业投资企业直接投资按投资额一定比例抵扣应纳税所得额</t>
    <phoneticPr fontId="14" type="noConversion"/>
  </si>
  <si>
    <t>本年新增的符合条件的股权投资额</t>
  </si>
  <si>
    <t>税收规定的抵扣率</t>
  </si>
  <si>
    <t>本年新增的可抵扣的股权投资额（1×2）</t>
  </si>
  <si>
    <t>以前年度结转的尚未抵扣的股权投资余额</t>
  </si>
  <si>
    <t>本年可抵扣的股权投资额（3+4）</t>
  </si>
  <si>
    <t>本年可用于抵扣的应纳税所得额</t>
  </si>
  <si>
    <t>本年实际抵扣应纳税所得额</t>
  </si>
  <si>
    <t>结转以后年度抵扣的股权投资余额</t>
  </si>
  <si>
    <t>二、通过有限合伙制创业投资企业投资未上市中小高新企业按一定比例抵扣分得的应纳税所得额</t>
    <phoneticPr fontId="14" type="noConversion"/>
  </si>
  <si>
    <t>本年从有限合伙创投企业应分得的应纳税所得额</t>
  </si>
  <si>
    <t>本年新增的可抵扣投资额</t>
  </si>
  <si>
    <t>以前年度结转的可抵扣投资额余额</t>
  </si>
  <si>
    <t>本年可抵扣投资额（10+11）</t>
  </si>
  <si>
    <t>本年实际抵扣应分得的应纳税所得额</t>
  </si>
  <si>
    <t>结转以后年度抵扣的投资额余额</t>
  </si>
  <si>
    <t>三、抵扣应纳税所得额合计</t>
    <phoneticPr fontId="14" type="noConversion"/>
  </si>
  <si>
    <t>合计（7+13）</t>
  </si>
  <si>
    <t>A107040</t>
    <phoneticPr fontId="14" type="noConversion"/>
  </si>
  <si>
    <t>减免所得税优惠明细表</t>
    <phoneticPr fontId="14" type="noConversion"/>
  </si>
  <si>
    <t>一、符合条件的小型微利企业减免企业所得税</t>
  </si>
  <si>
    <t>二、国家需要重点扶持的高新技术企业减按15%的税率征收企业所得税（填写A107041）</t>
    <phoneticPr fontId="9" type="noConversion"/>
  </si>
  <si>
    <t>三、经济特区和上海浦东新区新设立的高新技术企业在区内取得的所得定期减免企业所得税（填写A107041）</t>
  </si>
  <si>
    <t>四、受灾地区农村信用社免征企业所得税</t>
  </si>
  <si>
    <t>五、动漫企业自主开发、生产动漫产品定期减免企业所得税</t>
  </si>
  <si>
    <t>六、线宽小于0.8微米（含）的集成电路生产企业减免企业所得税（填写A107042）</t>
  </si>
  <si>
    <t>七、线宽小于0.25微米的集成电路生产企业减按15%税率征收企业所得税（填写A107042）</t>
  </si>
  <si>
    <t>八、投资额超过80亿元的集成电路生产企业减按15%税率征收企业所得税（填写A107042）</t>
  </si>
  <si>
    <t>九、线宽小于0.25微米的集成电路生产企业减免企业所得税（填写A107042）</t>
  </si>
  <si>
    <t>十、投资额超过80亿元的集成电路生产企业减免企业所得税（填写A107042）</t>
  </si>
  <si>
    <t>十一、新办集成电路设计企业减免企业所得税（填写A107042）</t>
  </si>
  <si>
    <t>十二、国家规划布局内集成电路设计企业可减按10%的税率征收企业所得税（填写A107042）</t>
  </si>
  <si>
    <t>十三、符合条件的软件企业减免企业所得税（填写A107042）</t>
  </si>
  <si>
    <t>十四、国家规划布局内重点软件企业可减按10%的税率征收企业所得税（填写A107042）</t>
  </si>
  <si>
    <t>十五、符合条件的集成电路封装、测试企业定期减免企业所得税（填写A107042）</t>
  </si>
  <si>
    <t>十六、符合条件的集成电路关键专用材料生产企业、集成电路专用设备生产企业定期减免企业所得税（填写A107042）</t>
  </si>
  <si>
    <t>十七、经营性文化事业单位转制为企业的免征企业所得税</t>
  </si>
  <si>
    <t>十八、符合条件的生产和装配伤残人员专门用品企业免征企业所得税</t>
  </si>
  <si>
    <t>十九、技术先进型服务企业（服务外包类）减按15%的税率征收企业所得税</t>
  </si>
  <si>
    <t>二十、技术先进型服务企业（服务贸易类）减按15%的税率征收企业所得税</t>
  </si>
  <si>
    <t>二十一、设在西部地区的鼓励类产业企业减按15%的税率征收企业所得税</t>
  </si>
  <si>
    <t>二十二、新疆困难地区新办企业定期减免企业所得税</t>
  </si>
  <si>
    <t>二十三、新疆喀什、霍尔果斯特殊经济开发区新办企业定期免征企业所得税</t>
  </si>
  <si>
    <t>二十四、广东横琴、福建平潭、深圳前海等地区的鼓励类产业企业减按15%税率征收企业所得税</t>
  </si>
  <si>
    <t>二十五、北京冬奥组委、北京冬奥会测试赛赛事组委会免征企业所得税</t>
  </si>
  <si>
    <t>二十六、线宽小于130纳米的集成电路生产企业减免企业所得税（填写A107042）</t>
  </si>
  <si>
    <t>二十七、线宽小于65纳米或投资额超过150亿元的集成电路生产企业减免企业所得税（填写A107042）</t>
  </si>
  <si>
    <t>二十八、其他（28.1+28.2+28.3）</t>
  </si>
  <si>
    <t xml:space="preserve">    （一）从事污染防治的第三方企业减按15%的税率征收企业所得税</t>
  </si>
  <si>
    <t xml:space="preserve">    （二）其他1</t>
  </si>
  <si>
    <t xml:space="preserve">    （三）其他2</t>
  </si>
  <si>
    <t>二十九、减：项目所得额按法定税率减半征收企业所得税叠加享受减免税优惠</t>
  </si>
  <si>
    <t>三十、支持和促进重点群体创业就业企业限额减征企业所得税(30.1+30.2)</t>
  </si>
  <si>
    <t>（一）企业招用建档立卡贫困人口就业扣减企业所得税</t>
  </si>
  <si>
    <t>（二）企业招用登记失业半年以上人员就业扣减企业所得税</t>
  </si>
  <si>
    <t>三十一、扶持自主就业退役士兵创业就业企业限额减征企业所得税</t>
  </si>
  <si>
    <t>三十二、民族自治地方的自治机关对本民族自治地方的企业应缴纳的企业所得税中属于地方分享的部分减征或免征（□免征 □减征:减征幅度 %）</t>
    <phoneticPr fontId="9" type="noConversion"/>
  </si>
  <si>
    <t>合计（1+2+…+28-29+30+31+32）</t>
  </si>
  <si>
    <t>A107041</t>
    <phoneticPr fontId="9" type="noConversion"/>
  </si>
  <si>
    <t>高新技术企业优惠情况及明细表</t>
    <phoneticPr fontId="14" type="noConversion"/>
  </si>
  <si>
    <t>税收优惠基本信息</t>
    <phoneticPr fontId="14" type="noConversion"/>
  </si>
  <si>
    <t>企业主要产品（服务）发挥核心支持作用的
技术所属范围</t>
    <phoneticPr fontId="9" type="noConversion"/>
  </si>
  <si>
    <t>国家重点支持的高新技术领域</t>
    <phoneticPr fontId="9" type="noConversion"/>
  </si>
  <si>
    <t>一级领域</t>
  </si>
  <si>
    <t>二级领域</t>
  </si>
  <si>
    <t>三级领域</t>
  </si>
  <si>
    <t>税收优惠有关情况</t>
    <phoneticPr fontId="9" type="noConversion"/>
  </si>
  <si>
    <t>收入指标</t>
    <phoneticPr fontId="14" type="noConversion"/>
  </si>
  <si>
    <t>一、本年高新技术产品（服务）收入（5+6）</t>
    <phoneticPr fontId="14" type="noConversion"/>
  </si>
  <si>
    <t>其中：产品（服务）收入</t>
    <phoneticPr fontId="14" type="noConversion"/>
  </si>
  <si>
    <t xml:space="preserve">  技术性收入</t>
    <phoneticPr fontId="14" type="noConversion"/>
  </si>
  <si>
    <t>二、本年企业总收入(8-9)</t>
    <phoneticPr fontId="14" type="noConversion"/>
  </si>
  <si>
    <t>其中：收入总额</t>
    <phoneticPr fontId="9" type="noConversion"/>
  </si>
  <si>
    <t xml:space="preserve"> 不征税收入</t>
    <phoneticPr fontId="9" type="noConversion"/>
  </si>
  <si>
    <t>三、本年高新技术产品（服务）收入占企业总收入的比例（4÷7）</t>
    <phoneticPr fontId="14" type="noConversion"/>
  </si>
  <si>
    <t>人员指标</t>
    <phoneticPr fontId="14" type="noConversion"/>
  </si>
  <si>
    <t>四、本年科技人员数</t>
    <phoneticPr fontId="14" type="noConversion"/>
  </si>
  <si>
    <t>五、本年职工总数</t>
    <phoneticPr fontId="14" type="noConversion"/>
  </si>
  <si>
    <t>六、本年科技人员占企业当年职工总数的比例（11÷12）</t>
    <phoneticPr fontId="14" type="noConversion"/>
  </si>
  <si>
    <t>研发费用指标</t>
    <phoneticPr fontId="14" type="noConversion"/>
  </si>
  <si>
    <t>高新研发费用归集年度</t>
    <phoneticPr fontId="9" type="noConversion"/>
  </si>
  <si>
    <t>本年度</t>
    <phoneticPr fontId="9" type="noConversion"/>
  </si>
  <si>
    <t>前一年度</t>
    <phoneticPr fontId="9" type="noConversion"/>
  </si>
  <si>
    <t>前二年度</t>
    <phoneticPr fontId="9" type="noConversion"/>
  </si>
  <si>
    <t>合计</t>
    <phoneticPr fontId="9" type="noConversion"/>
  </si>
  <si>
    <t>七、归集的高新研发费用金额（16+25）</t>
  </si>
  <si>
    <t>（一）内部研究开发投入(17+…+22+24)</t>
  </si>
  <si>
    <t>1.人员人工费用</t>
  </si>
  <si>
    <t>2.直接投入费用</t>
  </si>
  <si>
    <t>3.折旧费用与长期待摊费用</t>
  </si>
  <si>
    <t>4.无形资产摊销费用</t>
  </si>
  <si>
    <t>5.设计费用</t>
  </si>
  <si>
    <t>6.装备调试费与实验费用</t>
  </si>
  <si>
    <t>7.其他费用</t>
  </si>
  <si>
    <t xml:space="preserve">  其中：可计入研发费用的其他费用</t>
  </si>
  <si>
    <t>（二）委托外部研发费用[(26+28)×80%]</t>
  </si>
  <si>
    <t>1.境内的外部研发费</t>
  </si>
  <si>
    <t>2.境外的外部研发费</t>
  </si>
  <si>
    <t xml:space="preserve">  其中：可计入研发费用的境外的外部研发费</t>
  </si>
  <si>
    <t>八、销售（营业）收入</t>
  </si>
  <si>
    <t>九、三年研发费用占销售（营业）收入的比例（15行4列÷29行4列）</t>
  </si>
  <si>
    <t>减免税额</t>
    <phoneticPr fontId="14" type="noConversion"/>
  </si>
  <si>
    <t>十、国家需要重点扶持的高新技术企业减征企业所得税</t>
  </si>
  <si>
    <t>十一、经济特区和上海浦东新区新设立的高新技术企业定期减免税额</t>
  </si>
  <si>
    <t>A107042</t>
    <phoneticPr fontId="9" type="noConversion"/>
  </si>
  <si>
    <t>软件、集成电路企业优惠情况及明细表</t>
    <phoneticPr fontId="14" type="noConversion"/>
  </si>
  <si>
    <t>税收优惠基本信息</t>
    <phoneticPr fontId="9" type="noConversion"/>
  </si>
  <si>
    <t>减免方式1</t>
    <phoneticPr fontId="9" type="noConversion"/>
  </si>
  <si>
    <t>获利年度\开始计算优惠期年度1</t>
    <phoneticPr fontId="9" type="noConversion"/>
  </si>
  <si>
    <t>减免方式2</t>
    <phoneticPr fontId="9" type="noConversion"/>
  </si>
  <si>
    <t>获利年度\开始计算优惠期年度2</t>
    <phoneticPr fontId="9" type="noConversion"/>
  </si>
  <si>
    <t>金额（数量等）</t>
    <phoneticPr fontId="9" type="noConversion"/>
  </si>
  <si>
    <t>人员指标</t>
  </si>
  <si>
    <t>一、企业本年月平均职工总人数</t>
  </si>
  <si>
    <t xml:space="preserve">    其中：签订劳动合同关系且具有大学专科以上学历的职工人数</t>
  </si>
  <si>
    <t xml:space="preserve">          研究开发人员人数</t>
  </si>
  <si>
    <t>二、大学专科以上职工占企业本年月平均职工总人数的比例（2÷1）</t>
  </si>
  <si>
    <t>三、研究开发人员占企业本年月平均职工总人数的比例（3÷1）</t>
  </si>
  <si>
    <t>研发费用指标</t>
  </si>
  <si>
    <t>四、研发费用总额</t>
  </si>
  <si>
    <t xml:space="preserve">    其中：企业在中国境内发生的研发费用金额</t>
  </si>
  <si>
    <t>五、研发费用占销售（营业）收入的比例</t>
  </si>
  <si>
    <t>六、境内研发费用占研发费用总额的比例（7÷6）</t>
  </si>
  <si>
    <t>收入指标</t>
  </si>
  <si>
    <t>七、企业收入总额</t>
  </si>
  <si>
    <t>八、符合条件的销售（营业）收入</t>
  </si>
  <si>
    <t>九、符合条件的收入占收入总额的比例（11÷10）</t>
  </si>
  <si>
    <t>十、集成电路设计企业、软件企业填报</t>
  </si>
  <si>
    <t>（一）自主设计/开发销售（营业）收入</t>
  </si>
  <si>
    <t>（二）自主设计/开发收入占企业收入总额的比例（13÷10）</t>
  </si>
  <si>
    <t>十一、重点软件企业或重点集成电路设计企业符合“领域”的填报</t>
  </si>
  <si>
    <t>（一）适用的领域</t>
  </si>
  <si>
    <t>（二）适用领域的销售（营业）收入</t>
    <phoneticPr fontId="9" type="noConversion"/>
  </si>
  <si>
    <t>（三）领域内的销售收入占符合条件的销售收入的比例（16÷11）</t>
  </si>
  <si>
    <t>十二、重点软件企业符合“出口”的填报</t>
  </si>
  <si>
    <t>（一）年度软件出口收入总额（美元）</t>
  </si>
  <si>
    <t>（二）年度软件出口收入总额（人民币）</t>
  </si>
  <si>
    <t>（三）软件出口收入总额占本企业年度收入总额的比例（19÷10）</t>
  </si>
  <si>
    <t>十三、集成电路关键专用材料或专用设备生产企业填报</t>
  </si>
  <si>
    <t>产品适用目录</t>
  </si>
  <si>
    <t>减免税额</t>
  </si>
  <si>
    <t>A107050</t>
    <phoneticPr fontId="14" type="noConversion"/>
  </si>
  <si>
    <t>税额抵免优惠明细表</t>
    <phoneticPr fontId="14" type="noConversion"/>
  </si>
  <si>
    <t>本年抵免前应纳税额</t>
    <phoneticPr fontId="14" type="noConversion"/>
  </si>
  <si>
    <t>本年允许抵免的专用设备投资额</t>
    <phoneticPr fontId="14" type="noConversion"/>
  </si>
  <si>
    <t>本年可抵免税额</t>
    <phoneticPr fontId="14" type="noConversion"/>
  </si>
  <si>
    <t>以前年度已抵免额</t>
    <phoneticPr fontId="14" type="noConversion"/>
  </si>
  <si>
    <t>本年实际抵免的各年度税额</t>
    <phoneticPr fontId="14" type="noConversion"/>
  </si>
  <si>
    <t>可结转以后年度抵免的税额</t>
    <phoneticPr fontId="14" type="noConversion"/>
  </si>
  <si>
    <t>小计</t>
    <phoneticPr fontId="14" type="noConversion"/>
  </si>
  <si>
    <t>4=3×10%</t>
    <phoneticPr fontId="14" type="noConversion"/>
  </si>
  <si>
    <t>10(5+6+7+8+9)</t>
    <phoneticPr fontId="14" type="noConversion"/>
  </si>
  <si>
    <t>12（4-10-11）</t>
    <phoneticPr fontId="14" type="noConversion"/>
  </si>
  <si>
    <t>本年实际抵免税额合计</t>
    <phoneticPr fontId="14" type="noConversion"/>
  </si>
  <si>
    <t>可结转以后年度抵免的税额合计</t>
    <phoneticPr fontId="14" type="noConversion"/>
  </si>
  <si>
    <t>专用设备
投资情况</t>
    <phoneticPr fontId="14" type="noConversion"/>
  </si>
  <si>
    <t>本年允许抵免的环境保护专用设备投资额</t>
    <phoneticPr fontId="14" type="noConversion"/>
  </si>
  <si>
    <t>本年允许抵免节能节水的专用设备投资额</t>
    <phoneticPr fontId="14" type="noConversion"/>
  </si>
  <si>
    <t>本年允许抵免的安全生产专用设备投资额</t>
    <phoneticPr fontId="14" type="noConversion"/>
  </si>
  <si>
    <t>A108000</t>
    <phoneticPr fontId="14" type="noConversion"/>
  </si>
  <si>
    <t>境外所得税收抵免明细表</t>
    <phoneticPr fontId="14" type="noConversion"/>
  </si>
  <si>
    <t>国家
（地区）</t>
  </si>
  <si>
    <t>境外税前所得</t>
    <phoneticPr fontId="14" type="noConversion"/>
  </si>
  <si>
    <t>境外所得纳税调整后所得</t>
    <phoneticPr fontId="14" type="noConversion"/>
  </si>
  <si>
    <t>弥补境外以前年度亏损</t>
  </si>
  <si>
    <t>境外应纳税所得额</t>
  </si>
  <si>
    <t>抵减境内亏损</t>
    <phoneticPr fontId="14" type="noConversion"/>
  </si>
  <si>
    <t>抵减境内亏损后的境外应纳税所得额</t>
    <phoneticPr fontId="14" type="noConversion"/>
  </si>
  <si>
    <t>税率</t>
  </si>
  <si>
    <t>境外所得应纳税额</t>
    <phoneticPr fontId="14" type="noConversion"/>
  </si>
  <si>
    <t>境外所得可抵免税额</t>
  </si>
  <si>
    <t>境外所得抵免限额</t>
  </si>
  <si>
    <t>本年可抵免境外所得税额</t>
    <phoneticPr fontId="14" type="noConversion"/>
  </si>
  <si>
    <t>未超过境外所得税抵免限额的余额</t>
    <phoneticPr fontId="14" type="noConversion"/>
  </si>
  <si>
    <t>本年可抵免以前年度未抵免境外所得税额</t>
    <phoneticPr fontId="14" type="noConversion"/>
  </si>
  <si>
    <t>按简易办法计算</t>
    <phoneticPr fontId="14" type="noConversion"/>
  </si>
  <si>
    <t>境外所得抵免所得税额合计</t>
    <phoneticPr fontId="14" type="noConversion"/>
  </si>
  <si>
    <t>按低于12.5%的实际税率计算的抵免额</t>
    <phoneticPr fontId="14" type="noConversion"/>
  </si>
  <si>
    <t>按12.5%计算的抵免额</t>
    <phoneticPr fontId="14" type="noConversion"/>
  </si>
  <si>
    <t>按25%计算的抵免额</t>
    <phoneticPr fontId="14" type="noConversion"/>
  </si>
  <si>
    <t>5（3-4）</t>
    <phoneticPr fontId="14" type="noConversion"/>
  </si>
  <si>
    <t>7（5-6）</t>
    <phoneticPr fontId="14" type="noConversion"/>
  </si>
  <si>
    <t>9（7×8）</t>
    <phoneticPr fontId="14" type="noConversion"/>
  </si>
  <si>
    <t>13（11-12）</t>
    <phoneticPr fontId="14" type="noConversion"/>
  </si>
  <si>
    <t>18（15+16+17）</t>
    <phoneticPr fontId="14" type="noConversion"/>
  </si>
  <si>
    <t>19（12+14+18）</t>
    <phoneticPr fontId="14" type="noConversion"/>
  </si>
  <si>
    <t>A108010</t>
    <phoneticPr fontId="14" type="noConversion"/>
  </si>
  <si>
    <t>境外所得纳税调整后所得明细表</t>
    <phoneticPr fontId="14" type="noConversion"/>
  </si>
  <si>
    <t>境外税后所得</t>
    <phoneticPr fontId="14" type="noConversion"/>
  </si>
  <si>
    <t>境外所得可抵免的所得税额</t>
    <phoneticPr fontId="14" type="noConversion"/>
  </si>
  <si>
    <t>境外分支机构收入与支出纳税调整额</t>
    <phoneticPr fontId="14" type="noConversion"/>
  </si>
  <si>
    <t>境外分支机构调整分摊扣除的有关成本费用</t>
    <phoneticPr fontId="14" type="noConversion"/>
  </si>
  <si>
    <t>境外所得对应调整的相关成本费用支出</t>
    <phoneticPr fontId="14" type="noConversion"/>
  </si>
  <si>
    <t>分支机构机构营业利润所得</t>
    <phoneticPr fontId="14" type="noConversion"/>
  </si>
  <si>
    <t>股息、红利等权益性投资所得</t>
    <phoneticPr fontId="14" type="noConversion"/>
  </si>
  <si>
    <t>利息所得</t>
    <phoneticPr fontId="14" type="noConversion"/>
  </si>
  <si>
    <t>租金所得</t>
    <phoneticPr fontId="14" type="noConversion"/>
  </si>
  <si>
    <t>特许权使用费所得</t>
    <phoneticPr fontId="14" type="noConversion"/>
  </si>
  <si>
    <t>财产转让所得</t>
    <phoneticPr fontId="14" type="noConversion"/>
  </si>
  <si>
    <t>其他所得</t>
    <phoneticPr fontId="14" type="noConversion"/>
  </si>
  <si>
    <t>直接缴纳的所得税额</t>
    <phoneticPr fontId="14" type="noConversion"/>
  </si>
  <si>
    <t>间接负担的所得税额</t>
    <phoneticPr fontId="14" type="noConversion"/>
  </si>
  <si>
    <t>享受税收饶让抵免税额</t>
    <phoneticPr fontId="14" type="noConversion"/>
  </si>
  <si>
    <t>9（2+3+4+5+6+7+8）</t>
    <phoneticPr fontId="14" type="noConversion"/>
  </si>
  <si>
    <t>13（10+11+12）</t>
    <phoneticPr fontId="14" type="noConversion"/>
  </si>
  <si>
    <t>14（9+10+11）</t>
    <phoneticPr fontId="14" type="noConversion"/>
  </si>
  <si>
    <t>18（14+15-16-17）</t>
    <phoneticPr fontId="14" type="noConversion"/>
  </si>
  <si>
    <t>合计</t>
  </si>
  <si>
    <t>A108020</t>
    <phoneticPr fontId="14" type="noConversion"/>
  </si>
  <si>
    <t>境外分支机构弥补亏损明细表</t>
    <phoneticPr fontId="14" type="noConversion"/>
  </si>
  <si>
    <t>非实际亏损额的弥补</t>
  </si>
  <si>
    <t>实际亏损额的弥补</t>
  </si>
  <si>
    <t>以前年度结转尚未弥补的非实际亏损额</t>
  </si>
  <si>
    <t>本年发生的非实际亏损额</t>
  </si>
  <si>
    <t>本年弥补的以前年度非实际亏损额</t>
    <phoneticPr fontId="14" type="noConversion"/>
  </si>
  <si>
    <t>结转以后年度弥补的非实际亏损额</t>
  </si>
  <si>
    <t>以前年度结转尚未弥补的实际亏损额</t>
    <phoneticPr fontId="9" type="noConversion"/>
  </si>
  <si>
    <t>本年发生的实际亏损额</t>
  </si>
  <si>
    <t>本年弥补的以前年度实际亏损额</t>
    <phoneticPr fontId="14" type="noConversion"/>
  </si>
  <si>
    <t>结转以后年度弥补的实际亏损额</t>
    <phoneticPr fontId="9" type="noConversion"/>
  </si>
  <si>
    <t>5（2+3-4）</t>
    <phoneticPr fontId="14" type="noConversion"/>
  </si>
  <si>
    <t>A108030</t>
    <phoneticPr fontId="14" type="noConversion"/>
  </si>
  <si>
    <t>跨年度结转抵免境外所得税明细表</t>
    <phoneticPr fontId="14" type="noConversion"/>
  </si>
  <si>
    <t>前五年境外所得已缴所得税未抵免余额</t>
  </si>
  <si>
    <t>本年实际抵免以前年度未抵免的境外已缴所得税额</t>
    <phoneticPr fontId="14" type="noConversion"/>
  </si>
  <si>
    <t>结转以后年度抵免的境外所得已缴所得税额</t>
  </si>
  <si>
    <t>前五年</t>
  </si>
  <si>
    <t>前四年</t>
  </si>
  <si>
    <t>前三年</t>
  </si>
  <si>
    <t>前二年</t>
  </si>
  <si>
    <t>前一年</t>
  </si>
  <si>
    <t>本年</t>
  </si>
  <si>
    <t>7（2+3+4+5+6）</t>
    <phoneticPr fontId="14" type="noConversion"/>
  </si>
  <si>
    <t>13(8+9+10+11+12)</t>
    <phoneticPr fontId="14" type="noConversion"/>
  </si>
  <si>
    <t>14（3-9）</t>
    <phoneticPr fontId="14" type="noConversion"/>
  </si>
  <si>
    <t>15（4-10）</t>
    <phoneticPr fontId="14" type="noConversion"/>
  </si>
  <si>
    <t>16（5-11）</t>
    <phoneticPr fontId="14" type="noConversion"/>
  </si>
  <si>
    <t>17（6-12）</t>
    <phoneticPr fontId="14" type="noConversion"/>
  </si>
  <si>
    <t>19（14+15+16+17+18）</t>
    <phoneticPr fontId="14" type="noConversion"/>
  </si>
  <si>
    <t>A109000</t>
    <phoneticPr fontId="14" type="noConversion"/>
  </si>
  <si>
    <t>跨地区经营汇总纳税企业年度分摊企业所得税明细表</t>
    <phoneticPr fontId="14" type="noConversion"/>
  </si>
  <si>
    <t>一、实际应纳所得税额</t>
  </si>
  <si>
    <t>减：境外所得应纳所得税额</t>
  </si>
  <si>
    <t>加：境外所得抵免所得税额</t>
  </si>
  <si>
    <t>二、用于分摊的本年实际应纳所得税（1-2+3）</t>
  </si>
  <si>
    <t>三、本年累计已预分、已分摊所得税（6+7+8+9）</t>
    <phoneticPr fontId="14" type="noConversion"/>
  </si>
  <si>
    <t>（一）总机构直接管理建筑项目部已预分所得税额</t>
  </si>
  <si>
    <t>（二）总机构已分摊所得税额</t>
  </si>
  <si>
    <t>（三）财政集中已分配所得税额</t>
  </si>
  <si>
    <t>（四）分支机构已分摊所得税额</t>
  </si>
  <si>
    <t>其中：总机构主体生产经营部门已分摊所得税额</t>
  </si>
  <si>
    <t>四、本年度应分摊的应补（退）的所得税额（4-5）</t>
  </si>
  <si>
    <t>（一）总机构分摊本年应补（退）的所得税额（11×总机构分摊比例）</t>
  </si>
  <si>
    <t>（二）财政集中分配本年应补（退）的所得税额（11×财政集中分配比例）</t>
  </si>
  <si>
    <t>（三）分支机构分摊本年应补（退）的所得税额（11×分支机构分摊比例）</t>
  </si>
  <si>
    <t>其中：总机构主体生产经营部门分摊本年应补（退）的所得税额（11×总机构主体生产经营部门分摊比例）</t>
  </si>
  <si>
    <t>五、境外所得抵免后的应纳所得税额（2-3）</t>
  </si>
  <si>
    <t>六、总机构本年应补（退）所得税额（12+13+15+16）</t>
  </si>
  <si>
    <t>A109010</t>
    <phoneticPr fontId="14" type="noConversion"/>
  </si>
  <si>
    <t>企业所得税汇总纳税分支机构所得税分配表</t>
    <phoneticPr fontId="14" type="noConversion"/>
  </si>
  <si>
    <t>金额单位: 元（列至角分）</t>
    <phoneticPr fontId="14" type="noConversion"/>
  </si>
  <si>
    <t>应纳所得税额</t>
    <phoneticPr fontId="9" type="noConversion"/>
  </si>
  <si>
    <t>总机构分摊所得税额</t>
    <phoneticPr fontId="9" type="noConversion"/>
  </si>
  <si>
    <t xml:space="preserve"> 总机构财政集中分配所得税额</t>
  </si>
  <si>
    <t>分支机构分摊所得税额</t>
  </si>
  <si>
    <t>分支机构情况</t>
  </si>
  <si>
    <t>分支机构统一社会信用代码
（纳税人识别号）</t>
    <phoneticPr fontId="9" type="noConversion"/>
  </si>
  <si>
    <t>分支机构名称</t>
  </si>
  <si>
    <t>三项因素</t>
  </si>
  <si>
    <t>分配
比例</t>
    <phoneticPr fontId="14" type="noConversion"/>
  </si>
  <si>
    <t>分配所得税额</t>
  </si>
  <si>
    <t>职工薪酬</t>
  </si>
  <si>
    <t>资产总额</t>
  </si>
  <si>
    <t>×</t>
    <phoneticPr fontId="14" type="noConversion"/>
  </si>
  <si>
    <t>A-SS</t>
    <phoneticPr fontId="14" type="noConversion"/>
  </si>
  <si>
    <t>关联关系表</t>
    <phoneticPr fontId="14" type="noConversion"/>
  </si>
  <si>
    <t>序号</t>
    <phoneticPr fontId="9" type="noConversion"/>
  </si>
  <si>
    <t>关联方名称</t>
  </si>
  <si>
    <t>纳税人识别号</t>
  </si>
  <si>
    <t>国家(地区)</t>
  </si>
  <si>
    <t>地      址</t>
  </si>
  <si>
    <t>法定代表人</t>
  </si>
  <si>
    <t>关联关系类型</t>
  </si>
  <si>
    <t>关于深圳市××××有限公司</t>
  </si>
  <si>
    <t>主管税务机关：深圳市罗湖区税务局</t>
  </si>
  <si>
    <t>2019年度企业所得税汇算清缴纳税申报审核报告</t>
  </si>
  <si>
    <t>深圳市××××有限公司：</t>
  </si>
  <si>
    <t xml:space="preserve">    我们接受委托[涉税审核业务约定书编号：092]，对贵单位税款所属期间2019年1月1日至2019年12月31日的企业所得税的纳税情况进行审核，并出具审核报告。</t>
  </si>
  <si>
    <t xml:space="preserve">    经对贵单位 2019 年度企业所得税年度纳税申报事项进行审核，我们认为，本报告后附的《企业所得税年度纳税申报表》已经按照《中华人民共和国企业所得税法》及其实施条例、《中华人民共和国税收征收管理法》及其实施细则以及其他税收法律法规的相关规定填报，在所有重大方面真实、准确、完整地反映了贵单位本纳税年度的所得税纳税申报情况。部分数据摘录如下：（见下页）</t>
  </si>
  <si>
    <t xml:space="preserve">    主管税务机关：深圳市罗湖区税务局</t>
  </si>
  <si>
    <t>税款所属期间：2019年1月1日至2019年12月31日</t>
  </si>
  <si>
    <t>总机构名称（盖章）:深圳市××××有限公司</t>
  </si>
  <si>
    <t>：</t>
  </si>
  <si>
    <t xml:space="preserve">    7.会计机构负责人：</t>
  </si>
  <si>
    <t xml:space="preserve">    8.联系电话：</t>
  </si>
  <si>
    <t xml:space="preserve">    9.是否设置分支机构：否</t>
  </si>
  <si>
    <t>不适用</t>
  </si>
  <si>
    <t xml:space="preserve">    采用人民币为记账本位币。</t>
  </si>
  <si>
    <t xml:space="preserve">    贵单位未经审计的会计利润总额0.00元。我们根据企业会计准则审核确认的会计利润总额0.00元，审核暂未发现贵单位会计利润存在需要调整的事项，具体调整项目和金额如下表所列：</t>
  </si>
  <si>
    <t xml:space="preserve">    贵单位本年应补（退）的所得税额为0.00元。</t>
  </si>
  <si>
    <t xml:space="preserve">    贵单位上年度企业所得税纳税事项未经审核。</t>
  </si>
  <si>
    <t xml:space="preserve">    1.成立日期：1900年1月0日</t>
  </si>
  <si>
    <t>　　2.注册地址：</t>
  </si>
  <si>
    <t xml:space="preserve">    3.法定代表人：</t>
  </si>
  <si>
    <t>　　4.企业类型：</t>
  </si>
  <si>
    <t xml:space="preserve">    5.经营范围：</t>
  </si>
  <si>
    <t/>
  </si>
  <si>
    <t>□是■否</t>
  </si>
  <si>
    <t>110</t>
  </si>
  <si>
    <t>■是□否</t>
  </si>
  <si>
    <t>是（□境内□境外）■否</t>
  </si>
  <si>
    <t>□是</t>
  </si>
  <si>
    <t>□分国（地区）不分项  □不分国（地区）不分项</t>
  </si>
  <si>
    <t>□130纳米 □65纳米</t>
  </si>
  <si>
    <t>□一般性□特殊性</t>
  </si>
  <si>
    <t xml:space="preserve">  年  月</t>
  </si>
  <si>
    <t>210-1  年（申报所属期年度）入库编号1</t>
  </si>
  <si>
    <t>210-3  年（所属期下一年度）入库编号2</t>
  </si>
  <si>
    <t>纳税人社会统一信用代码（纳税人识别号）:</t>
  </si>
  <si>
    <t>总机构统一社会信用代码（纳税人识别号）：</t>
  </si>
  <si>
    <t>1</t>
  </si>
  <si>
    <t>2</t>
  </si>
  <si>
    <t>3</t>
  </si>
  <si>
    <t>4</t>
  </si>
  <si>
    <t>5</t>
  </si>
  <si>
    <t>6</t>
  </si>
  <si>
    <t>7</t>
  </si>
  <si>
    <t>8</t>
  </si>
  <si>
    <t>9</t>
  </si>
  <si>
    <t>无</t>
  </si>
  <si>
    <t xml:space="preserve">    贵单位本纳税年度未发生减免所得税额的事项。</t>
  </si>
  <si>
    <t xml:space="preserve">    执行《小企业会计准则》。</t>
  </si>
  <si>
    <t xml:space="preserve">    按照《企业会计准则第19号-外币折算》的规定核算。</t>
  </si>
  <si>
    <t xml:space="preserve">    按照《企业会计准则第22号-金融工具确认和计量》的规定核算。</t>
  </si>
  <si>
    <t>　　按照《企业会计准则第22号-金融工具确认和计量》的规定核算。</t>
  </si>
  <si>
    <t>　　（1）按照《企业会计准则第1号-存货》的规定核算。</t>
  </si>
  <si>
    <t>　　（2）存货以零售价格，发出存货采用加权平均法核算。</t>
  </si>
  <si>
    <t xml:space="preserve">    （3）存货的盘存制度：本单位盘点采用永续盘存制。</t>
  </si>
  <si>
    <t xml:space="preserve">    （4）低值易耗品、包装物领用时采用领用时一次摊销法。</t>
  </si>
  <si>
    <t xml:space="preserve">    （5）由于存货遭受毁损、全部或部分陈旧过时或销售价格低于成本等原因造成的存货成本不可收回的部分，期末采用成本与可变现净值孰低原则计量，按类别计量成本高于可变现净值的差额提取存货跌价准备。</t>
  </si>
  <si>
    <t>　　按照《企业会计准则第2号-长期股权投资》的规定核算。</t>
  </si>
  <si>
    <t>　　长期股权投资减值准备：按照《企业会计准则第22号-金融工具确认和计量》或按照《企业会计准则第8-资产减值》的规定核算。</t>
  </si>
  <si>
    <t xml:space="preserve">    （1）按照《企业会计准则第4号-固定资产》的规定核算。</t>
  </si>
  <si>
    <t xml:space="preserve">    （2）固定资产折旧采用直线法计算，并按固定资产类别、估计经济使用年限和预计净残值率（原值的5%）确定折旧率并计提折旧，各类固定资产的折旧年限和年折旧率如下：</t>
  </si>
  <si>
    <t>房屋建筑物</t>
  </si>
  <si>
    <t>20</t>
  </si>
  <si>
    <t>机器设备</t>
  </si>
  <si>
    <t>10</t>
  </si>
  <si>
    <t>运输设备</t>
  </si>
  <si>
    <t>办公设备</t>
  </si>
  <si>
    <t>电子及其他设备</t>
  </si>
  <si>
    <t xml:space="preserve">    （3）固定资产的减值，按照《企业会计准则第8号-资产减值》处理。</t>
  </si>
  <si>
    <t xml:space="preserve">    按照《企业会计准则第6号-无形资产》的规定核算。</t>
  </si>
  <si>
    <t xml:space="preserve">    无形资产的减值，按照《企业会计准则第8号-资产减值》处理。</t>
  </si>
  <si>
    <t xml:space="preserve">    （1）筹建期间发生的费用采取先在长期待摊费用中归集，于开始生产经营当月一次计入当期的损益的办法。</t>
  </si>
  <si>
    <t xml:space="preserve">    按照《企业会计准则第17号-借款费用》的规定核算。</t>
  </si>
  <si>
    <t xml:space="preserve">    按照《企业会计准则第7号-非货币性资产交换》的规定核算。</t>
  </si>
  <si>
    <t xml:space="preserve">    按照《企业会计准则第14号-收入》的规定核算。</t>
  </si>
  <si>
    <t xml:space="preserve">    按照《企业会计准则第18号-所得税》的规定核算。</t>
  </si>
  <si>
    <t xml:space="preserve">    贵单位本纳税年度账面确认主营业务收入0.00元，其中：出口销售收入0.00元，占销售收入的0.00%。贵单位本纳税年度经审核确认主营业务收入0.00元。</t>
  </si>
  <si>
    <t xml:space="preserve">    贵单位账面利润总额为0.00元，经上述审核确认利润总额为0.00元。根据税收法规规定的标准审核，核实本纳税年度境外所得额为0.00元，纳税调整增加额0.00元，纳税调整减少额0.00元，免税、减计收入及加计扣除额为0.00元，境外应税所得弥补境内亏损0.00元，纳税调整后所得额0.00元。纳税调整事项如下：</t>
  </si>
  <si>
    <t xml:space="preserve">    贵单位本纳税年度依照财务会计的相关规定，主营业务收入未有调整。</t>
  </si>
  <si>
    <t xml:space="preserve">    贵单位本纳税年度依照财务会计的相关规定，其他业务收入未有调整。</t>
  </si>
  <si>
    <t xml:space="preserve">    贵单位本纳税年度账面确认主营业务成本0.00元，贵单位本纳税年度经审核确认主营业务成本0.00元。</t>
  </si>
  <si>
    <t xml:space="preserve">    贵单位本纳税年度依照财务会计的相关规定，主营业务成本未有调整。</t>
  </si>
  <si>
    <t xml:space="preserve">    贵单位本纳税年度依照财务会计的相关规定，其他业务支出未有调整。</t>
  </si>
  <si>
    <t xml:space="preserve">    贵单位本纳税年度自申报境外所得为0.00元，按税法规定确认的境外所得为0.00元,本纳税年度境外所得额无需进行应税所得额调整。</t>
  </si>
  <si>
    <t xml:space="preserve">    贵单位本纳税年度自申报免税、减计收入及加计扣除合计为0.00元，按税法规定确认的免税、减计收入及加计扣除合计为0.00元,本纳税年度免税、减计收入及加计扣除事项无需进行应税所得额调整。</t>
  </si>
  <si>
    <t xml:space="preserve">    贵单位本纳税年度自申报境外应税所得弥补境内亏损为0.00元，按税法规定确认的境外应税所得弥补境内亏损为0.00元,本纳税年度境外应税所得弥补境内亏损无需进行应税所得额调整。</t>
  </si>
  <si>
    <t xml:space="preserve">    贵单位经上述审核确认纳税调整后所得额为0.00元。根据税收法规规定的标准审核，核实本纳税年度所得额减免为0.00元，弥补以前年度亏损额为0.00元，抵扣应纳税所得额为0.00元，确认应纳税所得额为0.00元。应纳税所得额调整事项如下：</t>
  </si>
  <si>
    <t xml:space="preserve">    贵单位本纳税年度自申报所得额减免金额为0.00元，按税法规定确认的所得额减免金额为0.00元,本纳税年度所得额减免事项无需进行应税所得额调整。</t>
  </si>
  <si>
    <t xml:space="preserve">    贵单位本纳税年度自申报弥补以前年度亏损为0.00元，按税法规定确认的弥补以前年度亏损为0.00元,本纳税年度弥补以前年度亏损无需进行应税所得额调整。</t>
  </si>
  <si>
    <t xml:space="preserve">    贵单位本纳税年度自申报抵扣应纳税所得额为0.00元，按税法规定确认的抵扣应纳税所得额为0.00元,本纳税年度抵扣应纳税所得额无需进行应税所得额调整。</t>
  </si>
  <si>
    <t xml:space="preserve">    经上述审核贵单位本纳税年度应纳所得税额为0.00元，经对下列项目进行审查，确认减免所得税额为0.00元、抵免所得税额为0.00元、境外所得应纳所得税额为0.00元、境外所得抵免所得税额为0.00元，本年累计实际已预缴的所得税额为0.00元，核实贵单位本纳税年度应补（退）的所得税额为0.00元。</t>
  </si>
  <si>
    <t xml:space="preserve">    贵单位本纳税年度自申报减免所得税额为0.00元，按税法规定确认的减免所得税额为0.00元,本纳税年度减免所得税额无需进行应纳税额调整。</t>
  </si>
  <si>
    <t xml:space="preserve">    贵单位本纳税年度自申报抵免所得税额为0.00元，按税法规定确认的抵免所得税额为0.00元,本纳税年度抵免所得税额无需进行应纳税额调整。</t>
  </si>
  <si>
    <t xml:space="preserve">    贵单位本纳税年度自申报境外所得应纳所得税额为0.00元，按税法规定确认的境外所得应纳所得税额为0.00元,本纳税年度境外所得应纳所得税额无需进行应纳税额调整。</t>
  </si>
  <si>
    <t xml:space="preserve">    贵单位本纳税年度自申报境外所得抵免所得税额为0.00元，按税法规定确认的境外所得抵免所得税额为0.00元,本纳税年度境外所得抵免所得税额无需进行应纳税额调整。</t>
  </si>
  <si>
    <t xml:space="preserve">    贵单位本纳税年度自申报累计实际已预缴的所得税额为0.00元，按税法规定确认的累计实际已预缴的所得税额为0.00元,本纳税年度累计实际已预缴的所得税额无需进行应纳税额调整。</t>
  </si>
  <si>
    <t xml:space="preserve">    贵单位本纳税年度自申报应补（退）的所得税额为0.00元，按税法规定确认的应补（退）的所得税额为0.00元,本纳税年度应补（退）的所得税额无需进行应纳税额调整。</t>
  </si>
  <si>
    <t xml:space="preserve">    贵单位本纳税年度依照财务会计的相关规定，税金及附加未有调整。</t>
  </si>
  <si>
    <t xml:space="preserve">    贵单位本纳税年度依照财务会计的相关规定，销售费用未有调整。</t>
  </si>
  <si>
    <t xml:space="preserve">    贵单位本纳税年度依照财务会计的相关规定，管理费用未有调整。</t>
  </si>
  <si>
    <t xml:space="preserve">    贵单位本纳税年度依照财务会计的相关规定，财务费用未有调整。</t>
  </si>
  <si>
    <t xml:space="preserve">    贵单位本纳税年度依照财务会计的相关规定，资产减值损失未有调整。</t>
  </si>
  <si>
    <t xml:space="preserve">    贵单位本纳税年度依照财务会计的相关规定，公允价值变动净收益未有调整。</t>
  </si>
  <si>
    <t xml:space="preserve">    贵单位本纳税年度依照财务会计的相关规定，投资收益未有调整。</t>
  </si>
  <si>
    <t xml:space="preserve">    贵单位本纳税年度依照财务会计的相关规定，营业外收入未有调整。</t>
  </si>
  <si>
    <t xml:space="preserve">    贵单位本纳税年度依照财务会计的相关规定，营业外支出未有调整。</t>
  </si>
  <si>
    <t xml:space="preserve">    贵单位本纳税年度未发生视同销售行为。</t>
  </si>
  <si>
    <t xml:space="preserve">    贵单位本纳税年度没有发生未按权责发生制原则确认收入的纳税调整事项。</t>
  </si>
  <si>
    <t xml:space="preserve">    贵单位本纳税年度未发生投资收益的纳税调整事项。</t>
  </si>
  <si>
    <t xml:space="preserve">    贵单位本纳税年度未发生按权益法核算长期股权投资对初始投资成本调整确认收益的纳税调整事项。</t>
  </si>
  <si>
    <t xml:space="preserve">    贵单位本纳税年度未发生交易性金融资产初始投资的纳税调整事项。</t>
  </si>
  <si>
    <t xml:space="preserve">    贵单位本纳税年度未发生公允价值变动净损益的纳税调整事项。</t>
  </si>
  <si>
    <t xml:space="preserve">    贵单位本纳税年度未发生不征税收入事项的纳税调整事项。</t>
  </si>
  <si>
    <t xml:space="preserve">    贵单位本纳税年度未发生销售折扣、折让和退回的纳税调整事项。</t>
  </si>
  <si>
    <t xml:space="preserve">    其他收入项目审核未发生存在会计与税收差异。</t>
  </si>
  <si>
    <t xml:space="preserve">    贵单位本纳税年度未发生视同销售成本事项的纳税调整事项。</t>
  </si>
  <si>
    <t xml:space="preserve">    贵单位本纳税年度涉及职工薪酬项目调整事项账载合计金额0.00元，经税法确认金额为0.00元。贵单位自报调整金额为0.00元，经审核调整金额为0.00元。</t>
  </si>
  <si>
    <t xml:space="preserve">    贵单位本纳税年度实际发生业务招待费账载金额0.00元，按实际发生的业务招待费支出60%的比例计算可税前扣除的限额为0.00元；本纳税年度销售（营业）收入0.00元，按销售（营业）收入5‰的比例计算可税前扣除的业务招待费限额为0.00元，取其低者为允许税前扣除的税收金额0.00元，贵单位自报纳税调整增加0.00元,纳税调整增加经审核确认为0.00元。</t>
  </si>
  <si>
    <t xml:space="preserve">    贵单位本纳税年度税前实际列支广告费和业务宣传费0.00元，其中不允许扣除的广告费和业务宣传费支出0.00元；按税收法规规定允许税前扣除限额广告费和业务宣传费支出0.00元，累计结转以后年度扣除额0.00元。贵单位本纳税年度不存在广告费和业务宣传费支出的纳税调整。</t>
  </si>
  <si>
    <t xml:space="preserve">    贵单位本纳税年度未发生捐赠支出纳税调整事项。</t>
  </si>
  <si>
    <t xml:space="preserve">    贵单位本纳税年度未发生非金融企业借款利息支出。</t>
  </si>
  <si>
    <t xml:space="preserve">    贵单位本纳税年度未发生罚金、罚款和被没收财物的纳税调整事项。</t>
  </si>
  <si>
    <t xml:space="preserve">    贵单位本纳税年度未发生罚税收滞纳金、加收利息的纳税调整事项。</t>
  </si>
  <si>
    <t xml:space="preserve">    贵单位本纳税年度未发生赞助支出。</t>
  </si>
  <si>
    <t xml:space="preserve">    贵单位本纳税年度未发生与未实现融资收益相关在当期确认的财务费用纳税调整事项。</t>
  </si>
  <si>
    <t xml:space="preserve">    贵单位本纳税年度未发生佣金和手续费支出纳税调整事项。</t>
  </si>
  <si>
    <t xml:space="preserve">    贵单位本纳税年度未发生不征税收入用于支出所形成的费用的纳税调整事项。</t>
  </si>
  <si>
    <t xml:space="preserve">    贵单位本纳税年度未发生跨期扣除项目的调整事项。</t>
  </si>
  <si>
    <t xml:space="preserve">    贵单位本纳税年度未发生与取得收入无关的支出。</t>
  </si>
  <si>
    <t xml:space="preserve">    贵单位本纳税年度未发生境外所得分摊的共同支出的纳税调整。</t>
  </si>
  <si>
    <t xml:space="preserve">    其他扣除项目审核未发现存在会计与税收差异。</t>
  </si>
  <si>
    <t xml:space="preserve">    贵单位本纳税年度根据税收法规可税前扣除的资产折旧、摊销金额账载金额为0.00元，经审核税法确认金额0.00元。贵单位本纳税年度未发生在资产折旧、摊销的调整事项。</t>
  </si>
  <si>
    <t xml:space="preserve">    贵单位本纳税年度未发生资产减值准备金的纳税调整。</t>
  </si>
  <si>
    <t xml:space="preserve">    贵单位本纳税年度未发生资产损失的调整事项。</t>
  </si>
  <si>
    <t xml:space="preserve">    其他资产项目审核未发现存在会计与税收差异。</t>
  </si>
  <si>
    <t xml:space="preserve">    贵单位本纳税年度未发生企业重组的纳税调整事项。</t>
  </si>
  <si>
    <t xml:space="preserve">    贵单位本纳税年度未发生政策性搬迁的纳税调整事项。</t>
  </si>
  <si>
    <t xml:space="preserve">    贵单位本纳税年度未发生特殊行业准备金的纳税调整事项。</t>
  </si>
  <si>
    <t xml:space="preserve">    贵单位本纳税年度未发生房地产开发企业特定业务计算的纳税调整事项。</t>
  </si>
  <si>
    <t xml:space="preserve">    贵单位本纳税年度未发生其他特殊调整事项的纳税调整事项。</t>
  </si>
  <si>
    <t xml:space="preserve">    贵单位本纳税年度未发生特别纳税调整应税所得事项的纳税调整事项。</t>
  </si>
  <si>
    <t xml:space="preserve">    贵单位本纳税年度未发生其他纳税调整项目的纳税调整事项。</t>
  </si>
  <si>
    <t xml:space="preserve">    1.贵单位本纳税年度工资账载金额0.00元，按税收规定允许扣除工资薪金的税收金额0.00元。贵单位经审核纳税调整增加0.00元。</t>
  </si>
  <si>
    <t xml:space="preserve">    2.贵单位本纳税年度可税前扣除的工资薪金总额0.00元，按14%的比例计算可税前扣除的职工福利支出限额为0.00元。账面计提职工福利费0.00元，账载职工福利费支出金额0.00元，职工福利费年初贷方余额0.00元(区分会计口径和税收口径结余)，按照税收规定允许扣除职工福利费的税收金额0.00元，贵单位纳税调整增加经审核确认为0.00元。</t>
  </si>
  <si>
    <t xml:space="preserve">    3.贵单位本纳税年度税前实际列支职工教育经费支出0.00元，其中不允许扣除的职工教育经费支出0.00元；按税收法规规定允许税前扣除职工教育经费支出0.00元，贵单位纳税调整增加经审核确认为0.00元；累计结转以后年度扣除额0.00元。</t>
  </si>
  <si>
    <t xml:space="preserve">    4.贵单位本纳税年度经审核确认的工资薪金总额0.00元，按2%的比例计算可税前扣除的工会经费支出限额为0.00元。贵公司本年度按照有关规定拨缴并索取专用凭证的工会经费金额为0.00元，按照税收规定允许税前扣除的税收金额0.00元，贵单位纳税调整增加经审核确认为0.00元。</t>
  </si>
  <si>
    <t>一、非公益性捐赠</t>
  </si>
  <si>
    <t>二、全额扣除的公益性捐赠</t>
  </si>
  <si>
    <t>前三年度（2016年）</t>
  </si>
  <si>
    <t>前二年度（2017年）</t>
  </si>
  <si>
    <t>前一年度（2018年）</t>
  </si>
  <si>
    <t>本  　年（2019年）</t>
  </si>
  <si>
    <t xml:space="preserve">    贵单位本纳税年度计提固定资产折旧0.00元，其中，计入期间费用0.00元，计入成本项目0.00元，计入其他项目0.00元。纳税调整经审核确认增加0.00元。</t>
  </si>
  <si>
    <t xml:space="preserve">    贵单位本纳税年度进行折旧的生产性生物资产折旧计税原值0.00元（其中林木类0.00元，畜类0.00元），当年共摊销0.00元，可在企业所得税前扣除的生产性生物资产折旧0.00元。纳税调整经审核确认增加0.00元。</t>
  </si>
  <si>
    <t xml:space="preserve">    贵单位本纳税年度进行摊销的无形资产计税原值0.00元（其中专利权、商标权等知识产权0.00元，土地使用权0.00元，非专利技术0.00元，特许权使用费0.00元，软件0.00元，其他无形资产0.00元），本年共摊销0.00元，根据《实施条例》第六十七条之规定，可在企业所得税前扣除的无形资产摊销0.00元。纳税调整经审核确认增加0.00元。</t>
  </si>
  <si>
    <t xml:space="preserve">    贵单位本纳税年度进行摊销的长期待摊费用计税原值0.00元（其中已足额提取折旧的固定资产的改建支出0.00元，租入固定资产的改建支出0.00元，固定资产的大修理支出0.00元，开办费0.00元，其他长期待摊费用0.00元），当年共摊销0.00元，可在企业所得税前扣除的长期待摊费用摊销0.00元。纳税调整经审核确认增加0.00元。</t>
  </si>
  <si>
    <t xml:space="preserve">    贵单位本纳税年度进行摊销的油气勘探投资计税原值0.00元，油气开发投资计税原值0.00元，当年共摊销0.00元，可在企业所得税前扣除的油气勘探投资、油气开发投资支出摊销共0.00元。</t>
  </si>
  <si>
    <t xml:space="preserve">    贵单位本纳税年度未发生所得额减免事项。</t>
  </si>
  <si>
    <t>■/□</t>
  </si>
  <si>
    <t>□/■</t>
  </si>
  <si>
    <t>√</t>
  </si>
  <si>
    <t>□</t>
  </si>
  <si>
    <t>深圳市务师事务所有限公司</t>
    <phoneticPr fontId="3" type="noConversion"/>
  </si>
  <si>
    <t>地址：深圳市</t>
    <phoneticPr fontId="3" type="noConversion"/>
  </si>
  <si>
    <t>电话：0755-</t>
    <phoneticPr fontId="3" type="noConversion"/>
  </si>
  <si>
    <t>报告编号：</t>
    <phoneticPr fontId="14" type="noConversion"/>
  </si>
  <si>
    <t>×</t>
    <phoneticPr fontId="9" type="noConversion"/>
  </si>
  <si>
    <t>一般企业</t>
    <phoneticPr fontId="9" type="noConversion"/>
  </si>
  <si>
    <t>纳税人名称：昆明嘉丽泽旅游文化有限公司</t>
    <phoneticPr fontId="9" type="noConversion"/>
  </si>
  <si>
    <t>税款所属期2021年01月01日至2021年12月31日</t>
    <phoneticPr fontId="9" type="noConversion"/>
  </si>
  <si>
    <t>营业执照</t>
    <phoneticPr fontId="9" type="noConversion"/>
  </si>
  <si>
    <t>中华人民共和国</t>
    <phoneticPr fontId="9" type="noConversion"/>
  </si>
  <si>
    <t>100非跨地区经营企业</t>
    <phoneticPr fontId="9" type="noConversion"/>
  </si>
  <si>
    <t>21年的填法：</t>
    <phoneticPr fontId="9" type="noConversion"/>
  </si>
  <si>
    <t>22年的填法：</t>
    <phoneticPr fontId="9" type="noConversion"/>
  </si>
  <si>
    <t>23年的填法：</t>
    <phoneticPr fontId="9" type="noConversion"/>
  </si>
  <si>
    <t>24年的填法：</t>
    <phoneticPr fontId="9" type="noConversion"/>
  </si>
  <si>
    <t>25年的填法：</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</si>
</sst>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quot;¥&quot;* #,##0.00_ ;_ &quot;¥&quot;* \-#,##0.00_ ;_ &quot;¥&quot;* &quot;-&quot;??_ ;_ @_ "/>
    <numFmt numFmtId="43" formatCode="_ * #,##0.00_ ;_ * \-#,##0.00_ ;_ * &quot;-&quot;??_ ;_ @_ "/>
    <numFmt numFmtId="176" formatCode="0_ "/>
    <numFmt numFmtId="177" formatCode="&quot;    &quot;@"/>
    <numFmt numFmtId="178" formatCode="#,##0.00_ "/>
    <numFmt numFmtId="179" formatCode="_(* #,##0_);_(* \(#,##0\);_(* &quot;-&quot;_);_(@_)"/>
    <numFmt numFmtId="180" formatCode="yyyy&quot;年&quot;m&quot;月&quot;d&quot;日&quot;;@"/>
    <numFmt numFmtId="181" formatCode="_(* #,##0.00_);_(* \(#,##0.00\);_(* &quot;-&quot;??_);_(@_)"/>
    <numFmt numFmtId="182" formatCode="&quot;   &quot;@"/>
    <numFmt numFmtId="183" formatCode="&quot;         &quot;@"/>
    <numFmt numFmtId="184" formatCode="&quot;  &quot;@"/>
    <numFmt numFmtId="185" formatCode="&quot;      &quot;@"/>
    <numFmt numFmtId="186" formatCode="&quot;        &quot;@"/>
    <numFmt numFmtId="187" formatCode="General&quot; 年&quot;"/>
    <numFmt numFmtId="188" formatCode="&quot;       &quot;@"/>
    <numFmt numFmtId="189" formatCode="&quot;              &quot;@"/>
    <numFmt numFmtId="190" formatCode="#,##0.0000000000_);\(#,##0.0000000000\)"/>
    <numFmt numFmtId="192" formatCode="0.0000%"/>
  </numFmts>
  <fonts count="74">
    <font>
      <sz val="11"/>
      <color theme="1"/>
      <name val="等线"/>
      <family val="2"/>
      <charset val="134"/>
      <scheme val="minor"/>
    </font>
    <font>
      <sz val="12"/>
      <name val="宋体"/>
      <family val="3"/>
      <charset val="134"/>
    </font>
    <font>
      <sz val="12"/>
      <name val="Times New Roman"/>
      <family val="1"/>
    </font>
    <font>
      <sz val="9"/>
      <name val="Times New Roman"/>
      <family val="2"/>
      <charset val="134"/>
    </font>
    <font>
      <u/>
      <sz val="12"/>
      <color indexed="12"/>
      <name val="宋体"/>
      <family val="3"/>
      <charset val="134"/>
    </font>
    <font>
      <b/>
      <sz val="22"/>
      <name val="方正姚体"/>
      <family val="3"/>
      <charset val="134"/>
    </font>
    <font>
      <b/>
      <sz val="20"/>
      <name val="华文楷体"/>
      <family val="3"/>
      <charset val="134"/>
    </font>
    <font>
      <b/>
      <sz val="14"/>
      <name val="华文楷体"/>
      <family val="3"/>
      <charset val="134"/>
    </font>
    <font>
      <b/>
      <sz val="14"/>
      <color theme="0"/>
      <name val="华文楷体"/>
      <family val="3"/>
      <charset val="134"/>
    </font>
    <font>
      <sz val="9"/>
      <name val="等线"/>
      <family val="2"/>
      <charset val="134"/>
      <scheme val="minor"/>
    </font>
    <font>
      <b/>
      <sz val="10.5"/>
      <name val="Times New Roman"/>
      <family val="1"/>
    </font>
    <font>
      <b/>
      <sz val="18"/>
      <name val="方正姚体"/>
      <family val="3"/>
      <charset val="134"/>
    </font>
    <font>
      <sz val="10.5"/>
      <name val="Times New Roman"/>
      <family val="1"/>
    </font>
    <font>
      <sz val="12"/>
      <color indexed="10"/>
      <name val="方正姚体"/>
      <family val="3"/>
      <charset val="134"/>
    </font>
    <font>
      <sz val="9"/>
      <name val="宋体"/>
      <family val="3"/>
      <charset val="134"/>
    </font>
    <font>
      <b/>
      <sz val="14"/>
      <name val="宋体"/>
      <family val="3"/>
      <charset val="134"/>
    </font>
    <font>
      <sz val="14"/>
      <name val="Times New Roman"/>
      <family val="1"/>
    </font>
    <font>
      <b/>
      <sz val="12"/>
      <name val="方正姚体"/>
      <family val="3"/>
      <charset val="134"/>
    </font>
    <font>
      <b/>
      <sz val="12"/>
      <name val="Times New Roman"/>
      <family val="1"/>
    </font>
    <font>
      <sz val="12"/>
      <name val="方正姚体"/>
      <family val="3"/>
      <charset val="134"/>
    </font>
    <font>
      <sz val="14"/>
      <name val="方正姚体"/>
      <family val="3"/>
      <charset val="134"/>
    </font>
    <font>
      <sz val="12"/>
      <color theme="0"/>
      <name val="宋体"/>
      <family val="3"/>
      <charset val="134"/>
    </font>
    <font>
      <b/>
      <sz val="20"/>
      <name val="方正姚体"/>
      <family val="3"/>
      <charset val="134"/>
    </font>
    <font>
      <sz val="10.5"/>
      <name val="宋体"/>
      <family val="3"/>
      <charset val="134"/>
    </font>
    <font>
      <b/>
      <sz val="10.5"/>
      <color indexed="12"/>
      <name val="宋体"/>
      <family val="3"/>
      <charset val="134"/>
    </font>
    <font>
      <sz val="11"/>
      <color theme="1"/>
      <name val="等线"/>
      <family val="2"/>
      <charset val="134"/>
      <scheme val="minor"/>
    </font>
    <font>
      <sz val="12"/>
      <name val="黑体"/>
      <family val="3"/>
      <charset val="134"/>
    </font>
    <font>
      <b/>
      <sz val="10.5"/>
      <name val="宋体"/>
      <family val="3"/>
      <charset val="134"/>
    </font>
    <font>
      <sz val="12"/>
      <name val="仿宋_GB2312"/>
      <family val="3"/>
      <charset val="134"/>
    </font>
    <font>
      <sz val="11"/>
      <name val="宋体"/>
      <family val="3"/>
      <charset val="134"/>
    </font>
    <font>
      <sz val="10.5"/>
      <color indexed="10"/>
      <name val="宋体"/>
      <family val="3"/>
      <charset val="134"/>
    </font>
    <font>
      <sz val="10.5"/>
      <color indexed="62"/>
      <name val="宋体"/>
      <family val="3"/>
      <charset val="134"/>
    </font>
    <font>
      <sz val="1"/>
      <color theme="0"/>
      <name val="宋体"/>
      <family val="3"/>
      <charset val="134"/>
    </font>
    <font>
      <b/>
      <sz val="14"/>
      <name val="仿宋_GB2312"/>
      <family val="3"/>
      <charset val="134"/>
    </font>
    <font>
      <sz val="18"/>
      <name val="方正姚体"/>
      <family val="3"/>
      <charset val="134"/>
    </font>
    <font>
      <sz val="10"/>
      <name val="仿宋_GB2312"/>
      <family val="3"/>
      <charset val="134"/>
    </font>
    <font>
      <b/>
      <sz val="14"/>
      <name val="方正姚体"/>
      <family val="3"/>
      <charset val="134"/>
    </font>
    <font>
      <sz val="11"/>
      <name val="仿宋_GB2312"/>
      <family val="3"/>
      <charset val="134"/>
    </font>
    <font>
      <b/>
      <sz val="12"/>
      <name val="仿宋_GB2312"/>
      <family val="3"/>
      <charset val="134"/>
    </font>
    <font>
      <sz val="11"/>
      <color indexed="8"/>
      <name val="仿宋_GB2312"/>
      <family val="3"/>
      <charset val="134"/>
    </font>
    <font>
      <u/>
      <sz val="10.5"/>
      <color indexed="12"/>
      <name val="宋体"/>
      <family val="3"/>
      <charset val="134"/>
    </font>
    <font>
      <b/>
      <sz val="11"/>
      <name val="仿宋_GB2312"/>
      <family val="3"/>
      <charset val="134"/>
    </font>
    <font>
      <b/>
      <sz val="10.5"/>
      <color indexed="10"/>
      <name val="宋体"/>
      <family val="3"/>
      <charset val="134"/>
    </font>
    <font>
      <sz val="10.5"/>
      <color rgb="FFFF0000"/>
      <name val="宋体"/>
      <family val="3"/>
      <charset val="134"/>
    </font>
    <font>
      <sz val="12"/>
      <color rgb="FFFF0000"/>
      <name val="宋体"/>
      <family val="3"/>
      <charset val="134"/>
    </font>
    <font>
      <i/>
      <sz val="11"/>
      <name val="仿宋_GB2312"/>
      <family val="3"/>
      <charset val="134"/>
    </font>
    <font>
      <b/>
      <sz val="9"/>
      <color indexed="81"/>
      <name val="宋体"/>
      <family val="3"/>
      <charset val="134"/>
    </font>
    <font>
      <b/>
      <sz val="12"/>
      <name val="宋体"/>
      <family val="3"/>
      <charset val="134"/>
    </font>
    <font>
      <b/>
      <sz val="10"/>
      <name val="宋体"/>
      <family val="3"/>
      <charset val="134"/>
    </font>
    <font>
      <sz val="10"/>
      <name val="宋体"/>
      <family val="3"/>
      <charset val="134"/>
    </font>
    <font>
      <sz val="10"/>
      <color theme="1"/>
      <name val="等线"/>
      <family val="2"/>
      <charset val="134"/>
      <scheme val="minor"/>
    </font>
    <font>
      <b/>
      <sz val="11"/>
      <color theme="1"/>
      <name val="等线"/>
      <family val="3"/>
      <charset val="134"/>
      <scheme val="minor"/>
    </font>
    <font>
      <sz val="10"/>
      <color theme="1"/>
      <name val="等线"/>
      <family val="3"/>
      <charset val="134"/>
      <scheme val="minor"/>
    </font>
    <font>
      <sz val="10"/>
      <name val="等线"/>
      <family val="3"/>
      <charset val="134"/>
      <scheme val="minor"/>
    </font>
    <font>
      <b/>
      <sz val="11"/>
      <name val="宋体"/>
      <family val="3"/>
      <charset val="134"/>
    </font>
    <font>
      <b/>
      <sz val="18"/>
      <name val="宋体"/>
      <family val="3"/>
      <charset val="134"/>
    </font>
    <font>
      <sz val="10"/>
      <name val="Arial Narrow"/>
      <family val="2"/>
    </font>
    <font>
      <sz val="14"/>
      <name val="宋体"/>
      <family val="3"/>
      <charset val="134"/>
    </font>
    <font>
      <sz val="10"/>
      <name val="仿宋"/>
      <family val="3"/>
    </font>
    <font>
      <sz val="9"/>
      <name val="Arial Narrow"/>
      <family val="2"/>
    </font>
    <font>
      <u/>
      <sz val="10"/>
      <color indexed="12"/>
      <name val="宋体"/>
      <family val="3"/>
      <charset val="134"/>
    </font>
    <font>
      <sz val="10"/>
      <name val="Times New Roman"/>
      <family val="1"/>
    </font>
    <font>
      <sz val="10"/>
      <color rgb="FF000000"/>
      <name val="宋体"/>
      <family val="3"/>
      <charset val="134"/>
    </font>
    <font>
      <sz val="10"/>
      <color theme="1"/>
      <name val="宋体"/>
      <family val="3"/>
      <charset val="134"/>
    </font>
    <font>
      <sz val="12"/>
      <name val="Arial Narrow"/>
      <family val="2"/>
    </font>
    <font>
      <sz val="11"/>
      <color indexed="8"/>
      <name val="Tahoma"/>
      <family val="2"/>
    </font>
    <font>
      <b/>
      <sz val="16"/>
      <name val="宋体"/>
      <family val="3"/>
      <charset val="134"/>
    </font>
    <font>
      <b/>
      <sz val="10"/>
      <color theme="1"/>
      <name val="宋体"/>
      <family val="3"/>
      <charset val="134"/>
    </font>
    <font>
      <sz val="10"/>
      <name val="Arial"/>
      <family val="2"/>
    </font>
    <font>
      <sz val="14"/>
      <name val="Arial"/>
      <family val="2"/>
    </font>
    <font>
      <b/>
      <sz val="12"/>
      <color indexed="81"/>
      <name val="宋体"/>
      <family val="3"/>
      <charset val="134"/>
    </font>
    <font>
      <b/>
      <sz val="12"/>
      <color indexed="81"/>
      <name val="Tahoma"/>
      <family val="2"/>
    </font>
    <font>
      <b/>
      <sz val="18"/>
      <name val="Arial Unicode MS"/>
      <family val="2"/>
      <charset val="134"/>
    </font>
    <font>
      <b/>
      <sz val="22"/>
      <color theme="1"/>
      <name val="等线"/>
      <family val="3"/>
      <charset val="134"/>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2"/>
        <bgColor indexed="64"/>
      </patternFill>
    </fill>
    <fill>
      <patternFill patternType="solid">
        <fgColor rgb="FFFFFFFF"/>
        <bgColor indexed="64"/>
      </patternFill>
    </fill>
    <fill>
      <patternFill patternType="solid">
        <fgColor rgb="FFFFFF00"/>
        <bgColor indexed="64"/>
      </patternFill>
    </fill>
  </fills>
  <borders count="28">
    <border>
      <left/>
      <right/>
      <top/>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2">
    <xf numFmtId="0" fontId="0" fillId="0" borderId="0">
      <alignment vertical="center"/>
    </xf>
    <xf numFmtId="181" fontId="25" fillId="0" borderId="0" applyFont="0" applyFill="0" applyBorder="0" applyAlignment="0" applyProtection="0">
      <alignment vertical="center"/>
    </xf>
    <xf numFmtId="9" fontId="25" fillId="0" borderId="0" applyFont="0" applyFill="0" applyBorder="0" applyAlignment="0" applyProtection="0">
      <alignment vertical="center"/>
    </xf>
    <xf numFmtId="0" fontId="1" fillId="0" borderId="0"/>
    <xf numFmtId="0" fontId="4" fillId="0" borderId="0" applyNumberFormat="0" applyFill="0" applyBorder="0" applyAlignment="0" applyProtection="0">
      <alignment vertical="top"/>
      <protection locked="0"/>
    </xf>
    <xf numFmtId="0" fontId="1" fillId="0" borderId="0"/>
    <xf numFmtId="179" fontId="1" fillId="0" borderId="0" applyFont="0" applyFill="0" applyBorder="0" applyAlignment="0" applyProtection="0">
      <alignment vertical="center"/>
    </xf>
    <xf numFmtId="9" fontId="1" fillId="0" borderId="0" applyFont="0" applyFill="0" applyBorder="0" applyAlignment="0" applyProtection="0">
      <alignment vertical="center"/>
    </xf>
    <xf numFmtId="181"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65" fillId="0" borderId="0">
      <alignment vertical="center"/>
    </xf>
    <xf numFmtId="181" fontId="65" fillId="0" borderId="0" applyFont="0" applyFill="0" applyBorder="0" applyAlignment="0" applyProtection="0">
      <alignment vertical="center"/>
    </xf>
    <xf numFmtId="0" fontId="1" fillId="0" borderId="0">
      <alignment vertical="center"/>
    </xf>
  </cellStyleXfs>
  <cellXfs count="737">
    <xf numFmtId="0" fontId="0" fillId="0" borderId="0" xfId="0">
      <alignment vertical="center"/>
    </xf>
    <xf numFmtId="0" fontId="2" fillId="2" borderId="0" xfId="3" applyFont="1" applyFill="1"/>
    <xf numFmtId="0" fontId="4" fillId="2" borderId="0" xfId="4" applyFill="1" applyAlignment="1" applyProtection="1">
      <alignment vertical="center"/>
      <protection hidden="1"/>
    </xf>
    <xf numFmtId="14" fontId="5" fillId="2" borderId="0" xfId="3" applyNumberFormat="1" applyFont="1" applyFill="1" applyAlignment="1">
      <alignment horizontal="left" vertical="center"/>
    </xf>
    <xf numFmtId="0" fontId="5" fillId="2" borderId="0" xfId="3" applyFont="1" applyFill="1" applyAlignment="1">
      <alignment horizontal="left" vertical="center"/>
    </xf>
    <xf numFmtId="0" fontId="10" fillId="2" borderId="0" xfId="3" applyFont="1" applyFill="1" applyAlignment="1">
      <alignment horizontal="justify" vertical="center"/>
    </xf>
    <xf numFmtId="0" fontId="12" fillId="2" borderId="0" xfId="3" applyFont="1" applyFill="1" applyAlignment="1">
      <alignment horizontal="center" vertical="center"/>
    </xf>
    <xf numFmtId="0" fontId="15" fillId="2" borderId="0" xfId="3" applyFont="1" applyFill="1" applyAlignment="1">
      <alignment vertical="center"/>
    </xf>
    <xf numFmtId="0" fontId="16" fillId="2" borderId="0" xfId="3" applyFont="1" applyFill="1" applyAlignment="1">
      <alignment horizontal="justify" vertical="center"/>
    </xf>
    <xf numFmtId="0" fontId="17" fillId="3" borderId="0" xfId="3" applyFont="1" applyFill="1" applyAlignment="1">
      <alignment vertical="center"/>
    </xf>
    <xf numFmtId="0" fontId="19" fillId="3" borderId="0" xfId="3" applyFont="1" applyFill="1"/>
    <xf numFmtId="0" fontId="17" fillId="3" borderId="0" xfId="3" applyFont="1" applyFill="1" applyAlignment="1">
      <alignment horizontal="center" vertical="center"/>
    </xf>
    <xf numFmtId="0" fontId="19" fillId="3" borderId="0" xfId="3" applyFont="1" applyFill="1" applyAlignment="1">
      <alignment vertical="center"/>
    </xf>
    <xf numFmtId="49" fontId="19" fillId="3" borderId="2" xfId="3" applyNumberFormat="1" applyFont="1" applyFill="1" applyBorder="1" applyAlignment="1" applyProtection="1">
      <alignment horizontal="center" vertical="center"/>
      <protection locked="0"/>
    </xf>
    <xf numFmtId="0" fontId="19" fillId="3" borderId="0" xfId="3" applyFont="1" applyFill="1" applyAlignment="1">
      <alignment horizontal="left" vertical="center"/>
    </xf>
    <xf numFmtId="49" fontId="19" fillId="3" borderId="3" xfId="3" applyNumberFormat="1" applyFont="1" applyFill="1" applyBorder="1" applyAlignment="1" applyProtection="1">
      <alignment horizontal="center" vertical="center"/>
      <protection locked="0"/>
    </xf>
    <xf numFmtId="0" fontId="19" fillId="3" borderId="0" xfId="3" applyFont="1" applyFill="1" applyAlignment="1" applyProtection="1">
      <alignment vertical="center"/>
      <protection locked="0"/>
    </xf>
    <xf numFmtId="0" fontId="19" fillId="3" borderId="0" xfId="3" applyFont="1" applyFill="1" applyProtection="1">
      <protection locked="0"/>
    </xf>
    <xf numFmtId="0" fontId="2" fillId="2" borderId="0" xfId="3" applyFont="1" applyFill="1" applyAlignment="1" applyProtection="1">
      <alignment horizontal="left" vertical="center"/>
      <protection locked="0"/>
    </xf>
    <xf numFmtId="0" fontId="2" fillId="2" borderId="0" xfId="3" applyFont="1" applyFill="1" applyAlignment="1" applyProtection="1">
      <alignment horizontal="center" vertical="center"/>
      <protection locked="0"/>
    </xf>
    <xf numFmtId="0" fontId="20" fillId="2" borderId="0" xfId="3" applyFont="1" applyFill="1" applyAlignment="1" applyProtection="1">
      <alignment vertical="center"/>
      <protection locked="0"/>
    </xf>
    <xf numFmtId="0" fontId="20" fillId="2" borderId="0" xfId="3" applyFont="1" applyFill="1" applyAlignment="1">
      <alignment vertical="center"/>
    </xf>
    <xf numFmtId="0" fontId="2" fillId="2" borderId="0" xfId="3" applyFont="1" applyFill="1" applyAlignment="1">
      <alignment horizontal="justify" vertical="center"/>
    </xf>
    <xf numFmtId="0" fontId="21" fillId="3" borderId="0" xfId="3" applyFont="1" applyFill="1"/>
    <xf numFmtId="0" fontId="1" fillId="0" borderId="0" xfId="5" applyAlignment="1">
      <alignment vertical="center"/>
    </xf>
    <xf numFmtId="0" fontId="23" fillId="0" borderId="0" xfId="5" applyFont="1" applyAlignment="1">
      <alignment vertical="center"/>
    </xf>
    <xf numFmtId="0" fontId="24" fillId="0" borderId="0" xfId="5" applyFont="1" applyAlignment="1">
      <alignment horizontal="center" vertical="center"/>
    </xf>
    <xf numFmtId="0" fontId="27" fillId="0" borderId="0" xfId="5" applyFont="1" applyAlignment="1">
      <alignment horizontal="center" vertical="center"/>
    </xf>
    <xf numFmtId="0" fontId="28" fillId="0" borderId="0" xfId="5" applyFont="1" applyAlignment="1">
      <alignment horizontal="left" vertical="center"/>
    </xf>
    <xf numFmtId="0" fontId="29" fillId="0" borderId="0" xfId="5" applyFont="1" applyAlignment="1">
      <alignment vertical="center"/>
    </xf>
    <xf numFmtId="0" fontId="30" fillId="0" borderId="0" xfId="5" applyFont="1" applyAlignment="1">
      <alignment vertical="center"/>
    </xf>
    <xf numFmtId="177" fontId="28" fillId="0" borderId="0" xfId="5" applyNumberFormat="1" applyFont="1" applyAlignment="1">
      <alignment horizontal="justify" vertical="justify"/>
    </xf>
    <xf numFmtId="0" fontId="31" fillId="0" borderId="0" xfId="5" applyFont="1" applyAlignment="1">
      <alignment vertical="center"/>
    </xf>
    <xf numFmtId="177" fontId="23" fillId="0" borderId="0" xfId="5" applyNumberFormat="1" applyFont="1" applyAlignment="1">
      <alignment horizontal="left" vertical="justify"/>
    </xf>
    <xf numFmtId="0" fontId="23" fillId="0" borderId="4" xfId="5" applyFont="1" applyBorder="1" applyAlignment="1">
      <alignment horizontal="center" vertical="center" wrapText="1"/>
    </xf>
    <xf numFmtId="0" fontId="23" fillId="0" borderId="0" xfId="5" applyFont="1" applyAlignment="1">
      <alignment horizontal="center" vertical="center"/>
    </xf>
    <xf numFmtId="0" fontId="23" fillId="0" borderId="5" xfId="5" applyFont="1" applyBorder="1" applyAlignment="1">
      <alignment horizontal="center" vertical="center" wrapText="1"/>
    </xf>
    <xf numFmtId="0" fontId="23" fillId="0" borderId="6" xfId="5" applyFont="1" applyBorder="1" applyAlignment="1">
      <alignment horizontal="center" vertical="center" wrapText="1"/>
    </xf>
    <xf numFmtId="0" fontId="23" fillId="0" borderId="0" xfId="5" applyFont="1" applyAlignment="1">
      <alignment horizontal="center" vertical="center" wrapText="1"/>
    </xf>
    <xf numFmtId="0" fontId="23" fillId="0" borderId="0" xfId="5" applyFont="1" applyAlignment="1">
      <alignment horizontal="left" vertical="center" wrapText="1"/>
    </xf>
    <xf numFmtId="177" fontId="23" fillId="3" borderId="0" xfId="5" applyNumberFormat="1" applyFont="1" applyFill="1" applyAlignment="1">
      <alignment horizontal="left" vertical="center"/>
    </xf>
    <xf numFmtId="0" fontId="23" fillId="0" borderId="0" xfId="5" applyFont="1" applyAlignment="1">
      <alignment horizontal="left" vertical="center"/>
    </xf>
    <xf numFmtId="0" fontId="23" fillId="0" borderId="0" xfId="5" applyFont="1" applyAlignment="1">
      <alignment horizontal="left" vertical="center" indent="2"/>
    </xf>
    <xf numFmtId="0" fontId="23" fillId="0" borderId="0" xfId="5" applyFont="1" applyAlignment="1">
      <alignment horizontal="right" vertical="center"/>
    </xf>
    <xf numFmtId="0" fontId="23" fillId="0" borderId="0" xfId="5" applyFont="1" applyAlignment="1">
      <alignment horizontal="left" vertical="center" indent="15"/>
    </xf>
    <xf numFmtId="180" fontId="23" fillId="0" borderId="0" xfId="5" applyNumberFormat="1" applyFont="1" applyAlignment="1">
      <alignment horizontal="right" vertical="center"/>
    </xf>
    <xf numFmtId="180" fontId="23" fillId="0" borderId="0" xfId="5" applyNumberFormat="1" applyFont="1" applyAlignment="1">
      <alignment vertical="center"/>
    </xf>
    <xf numFmtId="0" fontId="27" fillId="0" borderId="0" xfId="5" applyFont="1" applyAlignment="1">
      <alignment horizontal="justify" vertical="center"/>
    </xf>
    <xf numFmtId="0" fontId="32" fillId="3" borderId="0" xfId="3" applyFont="1" applyFill="1"/>
    <xf numFmtId="0" fontId="21" fillId="3" borderId="0" xfId="5" applyFont="1" applyFill="1"/>
    <xf numFmtId="0" fontId="4" fillId="0" borderId="0" xfId="4" applyAlignment="1" applyProtection="1"/>
    <xf numFmtId="0" fontId="15" fillId="2" borderId="2" xfId="5" applyFont="1" applyFill="1" applyBorder="1" applyAlignment="1">
      <alignment horizontal="center" vertical="center"/>
    </xf>
    <xf numFmtId="0" fontId="23" fillId="2" borderId="2" xfId="5" applyFont="1" applyFill="1" applyBorder="1" applyAlignment="1">
      <alignment vertical="center"/>
    </xf>
    <xf numFmtId="0" fontId="35" fillId="2" borderId="2" xfId="5" applyFont="1" applyFill="1" applyBorder="1" applyAlignment="1">
      <alignment horizontal="right" vertical="center"/>
    </xf>
    <xf numFmtId="0" fontId="4" fillId="0" borderId="0" xfId="4" applyAlignment="1" applyProtection="1">
      <alignment horizontal="center" vertical="center"/>
    </xf>
    <xf numFmtId="0" fontId="40" fillId="0" borderId="0" xfId="4" applyFont="1" applyAlignment="1" applyProtection="1">
      <alignment vertical="center"/>
    </xf>
    <xf numFmtId="0" fontId="37" fillId="2" borderId="0" xfId="5" applyFont="1" applyFill="1" applyAlignment="1">
      <alignment horizontal="justify" vertical="distributed"/>
    </xf>
    <xf numFmtId="0" fontId="37" fillId="2" borderId="0" xfId="5" applyFont="1" applyFill="1" applyAlignment="1">
      <alignment horizontal="justify" vertical="center"/>
    </xf>
    <xf numFmtId="0" fontId="41" fillId="2" borderId="0" xfId="5" applyFont="1" applyFill="1" applyAlignment="1">
      <alignment horizontal="justify" vertical="justify"/>
    </xf>
    <xf numFmtId="0" fontId="37" fillId="2" borderId="0" xfId="5" applyFont="1" applyFill="1" applyAlignment="1">
      <alignment vertical="center"/>
    </xf>
    <xf numFmtId="0" fontId="37" fillId="2" borderId="8" xfId="5" applyFont="1" applyFill="1" applyBorder="1" applyAlignment="1">
      <alignment horizontal="center" vertical="center" wrapText="1"/>
    </xf>
    <xf numFmtId="178" fontId="23" fillId="0" borderId="0" xfId="5" applyNumberFormat="1" applyFont="1" applyAlignment="1">
      <alignment vertical="center"/>
    </xf>
    <xf numFmtId="178" fontId="42" fillId="2" borderId="0" xfId="5" applyNumberFormat="1" applyFont="1" applyFill="1" applyAlignment="1">
      <alignment vertical="center"/>
    </xf>
    <xf numFmtId="0" fontId="35" fillId="2" borderId="7" xfId="5" applyFont="1" applyFill="1" applyBorder="1" applyAlignment="1">
      <alignment vertical="center" shrinkToFit="1"/>
    </xf>
    <xf numFmtId="181" fontId="4" fillId="0" borderId="0" xfId="4" applyNumberFormat="1" applyAlignment="1" applyProtection="1">
      <alignment horizontal="center" vertical="center"/>
    </xf>
    <xf numFmtId="181" fontId="23" fillId="0" borderId="0" xfId="5" applyNumberFormat="1" applyFont="1" applyAlignment="1">
      <alignment vertical="center"/>
    </xf>
    <xf numFmtId="0" fontId="35" fillId="2" borderId="7" xfId="5" applyFont="1" applyFill="1" applyBorder="1" applyAlignment="1">
      <alignment vertical="center" wrapText="1"/>
    </xf>
    <xf numFmtId="181" fontId="42" fillId="2" borderId="0" xfId="5" applyNumberFormat="1" applyFont="1" applyFill="1" applyAlignment="1">
      <alignment vertical="center"/>
    </xf>
    <xf numFmtId="0" fontId="23" fillId="0" borderId="0" xfId="5" applyFont="1"/>
    <xf numFmtId="0" fontId="43" fillId="0" borderId="0" xfId="5" applyFont="1" applyAlignment="1">
      <alignment vertical="center"/>
    </xf>
    <xf numFmtId="0" fontId="37" fillId="0" borderId="0" xfId="5" applyFont="1" applyAlignment="1">
      <alignment horizontal="left" vertical="distributed" wrapText="1"/>
    </xf>
    <xf numFmtId="0" fontId="37" fillId="2" borderId="0" xfId="5" applyFont="1" applyFill="1" applyAlignment="1">
      <alignment horizontal="justify" vertical="justify"/>
    </xf>
    <xf numFmtId="0" fontId="44" fillId="0" borderId="0" xfId="5" applyFont="1" applyAlignment="1">
      <alignment vertical="center"/>
    </xf>
    <xf numFmtId="181" fontId="44" fillId="0" borderId="0" xfId="5" applyNumberFormat="1" applyFont="1" applyAlignment="1">
      <alignment vertical="center"/>
    </xf>
    <xf numFmtId="0" fontId="45" fillId="0" borderId="0" xfId="5" applyFont="1" applyAlignment="1">
      <alignment horizontal="left" vertical="center" wrapText="1"/>
    </xf>
    <xf numFmtId="0" fontId="35" fillId="2" borderId="8" xfId="5" applyFont="1" applyFill="1" applyBorder="1" applyAlignment="1">
      <alignment horizontal="center" vertical="center" wrapText="1"/>
    </xf>
    <xf numFmtId="0" fontId="35" fillId="2" borderId="6" xfId="5" applyFont="1" applyFill="1" applyBorder="1" applyAlignment="1">
      <alignment horizontal="center" vertical="center" wrapText="1"/>
    </xf>
    <xf numFmtId="0" fontId="37" fillId="2" borderId="0" xfId="5" applyFont="1" applyFill="1" applyAlignment="1">
      <alignment horizontal="left" vertical="center" wrapText="1"/>
    </xf>
    <xf numFmtId="0" fontId="37" fillId="2" borderId="0" xfId="5" applyFont="1" applyFill="1" applyAlignment="1">
      <alignment horizontal="left" vertical="top" wrapText="1"/>
    </xf>
    <xf numFmtId="0" fontId="37" fillId="2" borderId="0" xfId="5" applyFont="1" applyFill="1" applyAlignment="1">
      <alignment horizontal="left" vertical="center"/>
    </xf>
    <xf numFmtId="0" fontId="23" fillId="2" borderId="0" xfId="5" applyFont="1" applyFill="1" applyAlignment="1">
      <alignment vertical="center"/>
    </xf>
    <xf numFmtId="0" fontId="48" fillId="0" borderId="6" xfId="5" applyFont="1" applyBorder="1" applyAlignment="1">
      <alignment horizontal="center" vertical="center" wrapText="1"/>
    </xf>
    <xf numFmtId="0" fontId="48" fillId="0" borderId="6" xfId="5" applyFont="1" applyBorder="1" applyAlignment="1">
      <alignment horizontal="center" vertical="center"/>
    </xf>
    <xf numFmtId="0" fontId="49" fillId="0" borderId="0" xfId="5" applyFont="1" applyAlignment="1">
      <alignment vertical="center"/>
    </xf>
    <xf numFmtId="0" fontId="49" fillId="0" borderId="6" xfId="5" applyFont="1" applyBorder="1" applyAlignment="1">
      <alignment horizontal="center" vertical="center"/>
    </xf>
    <xf numFmtId="0" fontId="49" fillId="0" borderId="6" xfId="5" applyFont="1" applyBorder="1" applyAlignment="1">
      <alignment horizontal="justify" vertical="center"/>
    </xf>
    <xf numFmtId="0" fontId="49" fillId="0" borderId="6" xfId="5" applyFont="1" applyBorder="1" applyAlignment="1">
      <alignment horizontal="left" vertical="center" indent="1"/>
    </xf>
    <xf numFmtId="0" fontId="49" fillId="0" borderId="6" xfId="5" applyFont="1" applyBorder="1" applyAlignment="1">
      <alignment horizontal="left" vertical="center" indent="2"/>
    </xf>
    <xf numFmtId="0" fontId="49" fillId="0" borderId="0" xfId="5" applyFont="1" applyAlignment="1">
      <alignment horizontal="center" vertical="center"/>
    </xf>
    <xf numFmtId="0" fontId="1" fillId="0" borderId="0" xfId="3" applyAlignment="1">
      <alignment vertical="center"/>
    </xf>
    <xf numFmtId="0" fontId="50" fillId="0" borderId="6" xfId="0" applyFont="1" applyBorder="1" applyAlignment="1">
      <alignment horizontal="center" vertical="center"/>
    </xf>
    <xf numFmtId="10" fontId="50" fillId="0" borderId="16" xfId="0" applyNumberFormat="1" applyFont="1" applyBorder="1" applyAlignment="1">
      <alignment horizontal="center" vertical="center"/>
    </xf>
    <xf numFmtId="0" fontId="50" fillId="0" borderId="16" xfId="0" applyFont="1" applyBorder="1" applyAlignment="1">
      <alignment horizontal="center" vertical="center"/>
    </xf>
    <xf numFmtId="0" fontId="50" fillId="0" borderId="6" xfId="0" applyFont="1" applyBorder="1">
      <alignment vertical="center"/>
    </xf>
    <xf numFmtId="0" fontId="52" fillId="0" borderId="6" xfId="0" applyFont="1" applyBorder="1" applyAlignment="1">
      <alignment horizontal="center" vertical="center"/>
    </xf>
    <xf numFmtId="0" fontId="52" fillId="0" borderId="16" xfId="0" applyFont="1" applyBorder="1" applyAlignment="1">
      <alignment horizontal="center" vertical="center"/>
    </xf>
    <xf numFmtId="0" fontId="53" fillId="0" borderId="6" xfId="0" applyFont="1" applyBorder="1" applyAlignment="1">
      <alignment horizontal="center" vertical="center"/>
    </xf>
    <xf numFmtId="0" fontId="52" fillId="0" borderId="6" xfId="0" applyFont="1" applyBorder="1" applyAlignment="1">
      <alignment horizontal="left" vertical="center"/>
    </xf>
    <xf numFmtId="0" fontId="52" fillId="0" borderId="16" xfId="0" applyFont="1" applyBorder="1" applyAlignment="1">
      <alignment vertical="center" shrinkToFit="1"/>
    </xf>
    <xf numFmtId="0" fontId="52" fillId="0" borderId="6" xfId="0" applyFont="1" applyBorder="1">
      <alignment vertical="center"/>
    </xf>
    <xf numFmtId="14" fontId="52" fillId="0" borderId="16" xfId="0" applyNumberFormat="1" applyFont="1" applyBorder="1">
      <alignment vertical="center"/>
    </xf>
    <xf numFmtId="0" fontId="52" fillId="0" borderId="15" xfId="0" applyFont="1" applyBorder="1">
      <alignment vertical="center"/>
    </xf>
    <xf numFmtId="0" fontId="52" fillId="0" borderId="18" xfId="0" applyFont="1" applyBorder="1" applyAlignment="1">
      <alignment horizontal="center" vertical="center"/>
    </xf>
    <xf numFmtId="0" fontId="52" fillId="0" borderId="19" xfId="0" applyFont="1" applyBorder="1" applyAlignment="1">
      <alignment horizontal="center" vertical="center"/>
    </xf>
    <xf numFmtId="0" fontId="49" fillId="0" borderId="6" xfId="0" applyFont="1" applyBorder="1" applyAlignment="1">
      <alignment horizontal="center" vertical="center"/>
    </xf>
    <xf numFmtId="0" fontId="49" fillId="0" borderId="6" xfId="0" applyFont="1" applyBorder="1" applyAlignment="1">
      <alignment horizontal="center" vertical="center" wrapText="1"/>
    </xf>
    <xf numFmtId="0" fontId="49" fillId="0" borderId="16" xfId="0" applyFont="1" applyBorder="1" applyAlignment="1">
      <alignment horizontal="center" vertical="center" wrapText="1"/>
    </xf>
    <xf numFmtId="0" fontId="32" fillId="3" borderId="0" xfId="0" applyFont="1" applyFill="1">
      <alignment vertical="center"/>
    </xf>
    <xf numFmtId="0" fontId="1" fillId="0" borderId="0" xfId="3" applyAlignment="1">
      <alignment horizontal="left" vertical="center" wrapText="1"/>
    </xf>
    <xf numFmtId="0" fontId="55" fillId="0" borderId="0" xfId="3" applyFont="1" applyAlignment="1">
      <alignment vertical="center"/>
    </xf>
    <xf numFmtId="0" fontId="29" fillId="0" borderId="0" xfId="3" applyFont="1" applyAlignment="1">
      <alignment horizontal="left" vertical="center"/>
    </xf>
    <xf numFmtId="0" fontId="15" fillId="0" borderId="0" xfId="3" applyFont="1" applyAlignment="1">
      <alignment horizontal="center" vertical="top" wrapText="1"/>
    </xf>
    <xf numFmtId="0" fontId="29" fillId="0" borderId="2" xfId="3" applyFont="1" applyBorder="1" applyAlignment="1">
      <alignment horizontal="left" vertical="center"/>
    </xf>
    <xf numFmtId="0" fontId="15" fillId="0" borderId="2" xfId="3" applyFont="1" applyBorder="1" applyAlignment="1">
      <alignment horizontal="center" vertical="top" wrapText="1"/>
    </xf>
    <xf numFmtId="0" fontId="49" fillId="0" borderId="6" xfId="3" applyFont="1" applyBorder="1" applyAlignment="1">
      <alignment horizontal="center" vertical="center"/>
    </xf>
    <xf numFmtId="0" fontId="49" fillId="0" borderId="6" xfId="3" applyFont="1" applyBorder="1" applyAlignment="1">
      <alignment horizontal="center" vertical="center" wrapText="1"/>
    </xf>
    <xf numFmtId="181" fontId="49" fillId="0" borderId="6" xfId="8" applyFont="1" applyFill="1" applyBorder="1" applyAlignment="1">
      <alignment horizontal="center" vertical="center"/>
    </xf>
    <xf numFmtId="0" fontId="48" fillId="0" borderId="0" xfId="3" applyFont="1" applyAlignment="1">
      <alignment vertical="center"/>
    </xf>
    <xf numFmtId="0" fontId="49" fillId="0" borderId="6" xfId="9" applyFont="1" applyBorder="1" applyAlignment="1">
      <alignment horizontal="center" vertical="center"/>
    </xf>
    <xf numFmtId="0" fontId="49" fillId="0" borderId="6" xfId="9" applyFont="1" applyBorder="1" applyAlignment="1">
      <alignment horizontal="left" vertical="center"/>
    </xf>
    <xf numFmtId="181" fontId="56" fillId="0" borderId="6" xfId="1" applyFont="1" applyFill="1" applyBorder="1" applyAlignment="1">
      <alignment horizontal="center" vertical="center" shrinkToFit="1"/>
    </xf>
    <xf numFmtId="182" fontId="49" fillId="0" borderId="6" xfId="9" applyNumberFormat="1" applyFont="1" applyBorder="1" applyAlignment="1">
      <alignment horizontal="left" vertical="center"/>
    </xf>
    <xf numFmtId="9" fontId="49" fillId="0" borderId="6" xfId="8" applyNumberFormat="1" applyFont="1" applyFill="1" applyBorder="1" applyAlignment="1">
      <alignment horizontal="center" vertical="center" shrinkToFit="1"/>
    </xf>
    <xf numFmtId="183" fontId="49" fillId="0" borderId="6" xfId="9" applyNumberFormat="1" applyFont="1" applyBorder="1" applyAlignment="1">
      <alignment horizontal="left" vertical="center"/>
    </xf>
    <xf numFmtId="0" fontId="55" fillId="0" borderId="0" xfId="3" applyFont="1" applyAlignment="1">
      <alignment vertical="center" wrapText="1"/>
    </xf>
    <xf numFmtId="181" fontId="55" fillId="0" borderId="0" xfId="8" applyFont="1" applyFill="1" applyAlignment="1">
      <alignment horizontal="center" vertical="center"/>
    </xf>
    <xf numFmtId="0" fontId="47" fillId="0" borderId="0" xfId="3" applyFont="1" applyAlignment="1">
      <alignment vertical="center"/>
    </xf>
    <xf numFmtId="0" fontId="49" fillId="0" borderId="6" xfId="3" applyFont="1" applyBorder="1" applyAlignment="1">
      <alignment vertical="center"/>
    </xf>
    <xf numFmtId="181" fontId="56" fillId="0" borderId="6" xfId="1" applyFont="1" applyFill="1" applyBorder="1" applyAlignment="1">
      <alignment vertical="center" shrinkToFit="1"/>
    </xf>
    <xf numFmtId="184" fontId="49" fillId="0" borderId="6" xfId="9" applyNumberFormat="1" applyFont="1" applyBorder="1" applyAlignment="1">
      <alignment horizontal="left" vertical="center"/>
    </xf>
    <xf numFmtId="185" fontId="49" fillId="0" borderId="6" xfId="9" applyNumberFormat="1" applyFont="1" applyBorder="1" applyAlignment="1">
      <alignment horizontal="left" vertical="center"/>
    </xf>
    <xf numFmtId="181" fontId="1" fillId="0" borderId="0" xfId="8" applyFont="1" applyFill="1" applyAlignment="1">
      <alignment vertical="center"/>
    </xf>
    <xf numFmtId="0" fontId="1" fillId="0" borderId="0" xfId="10">
      <alignment vertical="center"/>
    </xf>
    <xf numFmtId="0" fontId="49" fillId="0" borderId="0" xfId="10" applyFont="1">
      <alignment vertical="center"/>
    </xf>
    <xf numFmtId="0" fontId="49" fillId="0" borderId="6" xfId="10" applyFont="1" applyBorder="1" applyAlignment="1">
      <alignment horizontal="center" vertical="center"/>
    </xf>
    <xf numFmtId="0" fontId="49" fillId="0" borderId="6" xfId="10" applyFont="1" applyBorder="1" applyAlignment="1">
      <alignment horizontal="left" vertical="center"/>
    </xf>
    <xf numFmtId="181" fontId="56" fillId="0" borderId="6" xfId="1" applyFont="1" applyFill="1" applyBorder="1" applyAlignment="1">
      <alignment horizontal="left" vertical="center" shrinkToFit="1"/>
    </xf>
    <xf numFmtId="0" fontId="49" fillId="0" borderId="6" xfId="11" applyFont="1" applyBorder="1">
      <alignment vertical="center"/>
    </xf>
    <xf numFmtId="0" fontId="49" fillId="0" borderId="6" xfId="11" applyFont="1" applyBorder="1" applyAlignment="1">
      <alignment horizontal="left" vertical="center"/>
    </xf>
    <xf numFmtId="181" fontId="49" fillId="0" borderId="0" xfId="8" applyFont="1" applyFill="1" applyAlignment="1">
      <alignment vertical="center"/>
    </xf>
    <xf numFmtId="0" fontId="57" fillId="0" borderId="0" xfId="3" applyFont="1" applyAlignment="1">
      <alignment vertical="center"/>
    </xf>
    <xf numFmtId="0" fontId="49" fillId="0" borderId="0" xfId="3" applyFont="1" applyAlignment="1">
      <alignment vertical="center"/>
    </xf>
    <xf numFmtId="0" fontId="58" fillId="0" borderId="0" xfId="3" applyFont="1" applyAlignment="1">
      <alignment vertical="center"/>
    </xf>
    <xf numFmtId="0" fontId="49" fillId="0" borderId="6" xfId="12" applyFont="1" applyBorder="1" applyAlignment="1">
      <alignment horizontal="center" vertical="center"/>
    </xf>
    <xf numFmtId="0" fontId="49" fillId="0" borderId="6" xfId="12" applyFont="1" applyBorder="1">
      <alignment vertical="center"/>
    </xf>
    <xf numFmtId="0" fontId="49" fillId="0" borderId="6" xfId="12" applyFont="1" applyBorder="1" applyAlignment="1">
      <alignment horizontal="left" vertical="center"/>
    </xf>
    <xf numFmtId="0" fontId="49" fillId="0" borderId="6" xfId="13" applyFont="1" applyBorder="1" applyAlignment="1">
      <alignment horizontal="center" vertical="center" wrapText="1"/>
    </xf>
    <xf numFmtId="0" fontId="49" fillId="0" borderId="7" xfId="13" applyFont="1" applyBorder="1" applyAlignment="1">
      <alignment horizontal="center" vertical="center" wrapText="1"/>
    </xf>
    <xf numFmtId="0" fontId="49" fillId="0" borderId="7" xfId="13" applyFont="1" applyBorder="1" applyAlignment="1">
      <alignment horizontal="center" vertical="center"/>
    </xf>
    <xf numFmtId="0" fontId="49" fillId="0" borderId="6" xfId="13" applyFont="1" applyBorder="1" applyAlignment="1">
      <alignment horizontal="center" vertical="center"/>
    </xf>
    <xf numFmtId="0" fontId="49" fillId="0" borderId="6" xfId="14" applyFont="1" applyBorder="1" applyAlignment="1">
      <alignment horizontal="center" vertical="center"/>
    </xf>
    <xf numFmtId="0" fontId="49" fillId="0" borderId="6" xfId="14" applyFont="1" applyBorder="1" applyAlignment="1">
      <alignment horizontal="left" vertical="center"/>
    </xf>
    <xf numFmtId="181" fontId="49" fillId="0" borderId="6" xfId="1" applyFont="1" applyFill="1" applyBorder="1" applyAlignment="1">
      <alignment horizontal="center" vertical="center" shrinkToFit="1"/>
    </xf>
    <xf numFmtId="0" fontId="1" fillId="0" borderId="0" xfId="15" applyAlignment="1">
      <alignment vertical="center"/>
    </xf>
    <xf numFmtId="0" fontId="57" fillId="0" borderId="0" xfId="15" applyFont="1" applyAlignment="1">
      <alignment vertical="center"/>
    </xf>
    <xf numFmtId="0" fontId="14" fillId="0" borderId="6" xfId="15" applyFont="1" applyBorder="1" applyAlignment="1">
      <alignment horizontal="center" vertical="center"/>
    </xf>
    <xf numFmtId="0" fontId="14" fillId="0" borderId="6" xfId="15" applyFont="1" applyBorder="1" applyAlignment="1">
      <alignment vertical="center"/>
    </xf>
    <xf numFmtId="181" fontId="14" fillId="0" borderId="6" xfId="1" applyFont="1" applyFill="1" applyBorder="1" applyAlignment="1">
      <alignment horizontal="center" vertical="center" shrinkToFit="1"/>
    </xf>
    <xf numFmtId="0" fontId="14" fillId="0" borderId="0" xfId="15" applyFont="1" applyAlignment="1">
      <alignment vertical="center"/>
    </xf>
    <xf numFmtId="181" fontId="14" fillId="0" borderId="18" xfId="1" applyFont="1" applyFill="1" applyBorder="1" applyAlignment="1">
      <alignment horizontal="center" vertical="center" shrinkToFit="1"/>
    </xf>
    <xf numFmtId="186" fontId="49" fillId="0" borderId="6" xfId="9" applyNumberFormat="1" applyFont="1" applyBorder="1" applyAlignment="1">
      <alignment horizontal="left" vertical="center"/>
    </xf>
    <xf numFmtId="0" fontId="14" fillId="0" borderId="18" xfId="15" applyFont="1" applyBorder="1" applyAlignment="1">
      <alignment vertical="center" wrapText="1"/>
    </xf>
    <xf numFmtId="181" fontId="14" fillId="0" borderId="18" xfId="1" applyFont="1" applyFill="1" applyBorder="1" applyAlignment="1">
      <alignment vertical="center" shrinkToFit="1"/>
    </xf>
    <xf numFmtId="0" fontId="14" fillId="0" borderId="6" xfId="15" applyFont="1" applyBorder="1" applyAlignment="1">
      <alignment vertical="center" wrapText="1"/>
    </xf>
    <xf numFmtId="0" fontId="1" fillId="0" borderId="0" xfId="15" applyAlignment="1">
      <alignment horizontal="center" vertical="center"/>
    </xf>
    <xf numFmtId="0" fontId="14" fillId="0" borderId="0" xfId="15" applyFont="1" applyAlignment="1">
      <alignment horizontal="center" vertical="center"/>
    </xf>
    <xf numFmtId="0" fontId="49" fillId="0" borderId="6" xfId="15" applyFont="1" applyBorder="1" applyAlignment="1">
      <alignment horizontal="center" vertical="center"/>
    </xf>
    <xf numFmtId="0" fontId="49" fillId="0" borderId="0" xfId="15" applyFont="1" applyAlignment="1">
      <alignment vertical="center"/>
    </xf>
    <xf numFmtId="0" fontId="14" fillId="0" borderId="6" xfId="15" applyFont="1" applyBorder="1" applyAlignment="1">
      <alignment vertical="center" shrinkToFit="1"/>
    </xf>
    <xf numFmtId="181" fontId="59" fillId="0" borderId="6" xfId="1" applyFont="1" applyFill="1" applyBorder="1" applyAlignment="1">
      <alignment horizontal="center" vertical="center" shrinkToFit="1"/>
    </xf>
    <xf numFmtId="0" fontId="49" fillId="0" borderId="18" xfId="15" applyFont="1" applyBorder="1" applyAlignment="1">
      <alignment horizontal="center" vertical="center"/>
    </xf>
    <xf numFmtId="181" fontId="59" fillId="0" borderId="18" xfId="1" applyFont="1" applyFill="1" applyBorder="1" applyAlignment="1">
      <alignment vertical="center" shrinkToFit="1"/>
    </xf>
    <xf numFmtId="0" fontId="49" fillId="0" borderId="0" xfId="15" applyFont="1" applyAlignment="1">
      <alignment vertical="center" wrapText="1"/>
    </xf>
    <xf numFmtId="0" fontId="49" fillId="0" borderId="18" xfId="15" applyFont="1" applyBorder="1" applyAlignment="1">
      <alignment horizontal="center" vertical="center" wrapText="1"/>
    </xf>
    <xf numFmtId="0" fontId="49" fillId="0" borderId="6" xfId="15" applyFont="1" applyBorder="1" applyAlignment="1">
      <alignment horizontal="center" vertical="center" wrapText="1"/>
    </xf>
    <xf numFmtId="0" fontId="49" fillId="0" borderId="6" xfId="15" applyFont="1" applyBorder="1" applyAlignment="1">
      <alignment vertical="center"/>
    </xf>
    <xf numFmtId="0" fontId="49" fillId="0" borderId="0" xfId="15" applyFont="1" applyAlignment="1">
      <alignment horizontal="center" vertical="center"/>
    </xf>
    <xf numFmtId="0" fontId="49" fillId="0" borderId="8" xfId="15" applyFont="1" applyBorder="1" applyAlignment="1">
      <alignment vertical="center"/>
    </xf>
    <xf numFmtId="0" fontId="49" fillId="0" borderId="6" xfId="15" applyFont="1" applyBorder="1" applyAlignment="1">
      <alignment horizontal="left" vertical="center"/>
    </xf>
    <xf numFmtId="0" fontId="49" fillId="0" borderId="6" xfId="15" applyFont="1" applyBorder="1" applyAlignment="1">
      <alignment horizontal="left" vertical="center" wrapText="1"/>
    </xf>
    <xf numFmtId="0" fontId="60" fillId="0" borderId="0" xfId="4" applyFont="1" applyFill="1" applyAlignment="1" applyProtection="1">
      <alignment vertical="center"/>
    </xf>
    <xf numFmtId="0" fontId="49" fillId="0" borderId="7" xfId="15" applyFont="1" applyBorder="1" applyAlignment="1">
      <alignment vertical="center"/>
    </xf>
    <xf numFmtId="0" fontId="1" fillId="0" borderId="0" xfId="15"/>
    <xf numFmtId="0" fontId="49" fillId="0" borderId="18" xfId="12" applyFont="1" applyBorder="1" applyAlignment="1">
      <alignment horizontal="center" vertical="center" wrapText="1"/>
    </xf>
    <xf numFmtId="0" fontId="49" fillId="0" borderId="18" xfId="12" applyFont="1" applyBorder="1" applyAlignment="1">
      <alignment horizontal="center" vertical="center"/>
    </xf>
    <xf numFmtId="187" fontId="61" fillId="0" borderId="6" xfId="3" applyNumberFormat="1" applyFont="1" applyBorder="1" applyAlignment="1">
      <alignment horizontal="center" vertical="center"/>
    </xf>
    <xf numFmtId="181" fontId="14" fillId="0" borderId="6" xfId="1" applyFont="1" applyFill="1" applyBorder="1" applyAlignment="1" applyProtection="1">
      <alignment horizontal="left" vertical="center" shrinkToFit="1"/>
    </xf>
    <xf numFmtId="181" fontId="14" fillId="0" borderId="6" xfId="1" applyFont="1" applyFill="1" applyBorder="1" applyAlignment="1" applyProtection="1">
      <alignment horizontal="right" vertical="center" shrinkToFit="1"/>
    </xf>
    <xf numFmtId="0" fontId="49" fillId="0" borderId="6" xfId="12" applyFont="1" applyBorder="1" applyAlignment="1">
      <alignment horizontal="center" vertical="center" wrapText="1"/>
    </xf>
    <xf numFmtId="181" fontId="14" fillId="0" borderId="6" xfId="1" applyFont="1" applyFill="1" applyBorder="1" applyAlignment="1">
      <alignment vertical="center" shrinkToFit="1"/>
    </xf>
    <xf numFmtId="0" fontId="1" fillId="0" borderId="0" xfId="15" applyAlignment="1">
      <alignment horizontal="center"/>
    </xf>
    <xf numFmtId="9" fontId="49" fillId="0" borderId="6" xfId="7" applyFont="1" applyFill="1" applyBorder="1" applyAlignment="1">
      <alignment horizontal="center" vertical="center" shrinkToFit="1"/>
    </xf>
    <xf numFmtId="177" fontId="49" fillId="0" borderId="6" xfId="9" applyNumberFormat="1" applyFont="1" applyBorder="1" applyAlignment="1">
      <alignment horizontal="left" vertical="center"/>
    </xf>
    <xf numFmtId="10" fontId="49" fillId="0" borderId="6" xfId="7" applyNumberFormat="1" applyFont="1" applyFill="1" applyBorder="1" applyAlignment="1">
      <alignment horizontal="center" vertical="center" shrinkToFit="1"/>
    </xf>
    <xf numFmtId="0" fontId="1" fillId="0" borderId="0" xfId="5"/>
    <xf numFmtId="0" fontId="1" fillId="0" borderId="0" xfId="16" applyAlignment="1">
      <alignment vertical="center"/>
    </xf>
    <xf numFmtId="0" fontId="49" fillId="0" borderId="6" xfId="16" applyFont="1" applyBorder="1" applyAlignment="1">
      <alignment horizontal="center" vertical="center" wrapText="1"/>
    </xf>
    <xf numFmtId="0" fontId="49" fillId="0" borderId="0" xfId="16" applyFont="1" applyAlignment="1">
      <alignment vertical="center"/>
    </xf>
    <xf numFmtId="0" fontId="49" fillId="0" borderId="6" xfId="16" applyFont="1" applyBorder="1" applyAlignment="1">
      <alignment horizontal="center" vertical="center"/>
    </xf>
    <xf numFmtId="0" fontId="49" fillId="0" borderId="6" xfId="16" applyFont="1" applyBorder="1" applyAlignment="1">
      <alignment vertical="center"/>
    </xf>
    <xf numFmtId="0" fontId="49" fillId="0" borderId="6" xfId="16" applyFont="1" applyBorder="1" applyAlignment="1" applyProtection="1">
      <alignment vertical="center"/>
      <protection locked="0"/>
    </xf>
    <xf numFmtId="177" fontId="49" fillId="0" borderId="6" xfId="9" applyNumberFormat="1" applyFont="1" applyBorder="1" applyAlignment="1">
      <alignment horizontal="left" vertical="center" wrapText="1"/>
    </xf>
    <xf numFmtId="0" fontId="49" fillId="0" borderId="6" xfId="16" applyFont="1" applyBorder="1" applyAlignment="1" applyProtection="1">
      <alignment horizontal="left" vertical="center" wrapText="1"/>
      <protection locked="0"/>
    </xf>
    <xf numFmtId="0" fontId="49" fillId="0" borderId="6" xfId="16" applyFont="1" applyBorder="1" applyAlignment="1" applyProtection="1">
      <alignment vertical="center" wrapText="1"/>
      <protection locked="0"/>
    </xf>
    <xf numFmtId="0" fontId="62" fillId="0" borderId="6" xfId="0" applyFont="1" applyBorder="1" applyAlignment="1">
      <alignment horizontal="center" vertical="center" wrapText="1"/>
    </xf>
    <xf numFmtId="0" fontId="62" fillId="0" borderId="6" xfId="0" applyFont="1" applyBorder="1" applyAlignment="1">
      <alignment horizontal="center" vertical="center" shrinkToFit="1"/>
    </xf>
    <xf numFmtId="0" fontId="63" fillId="0" borderId="6" xfId="0" applyFont="1" applyBorder="1" applyAlignment="1">
      <alignment horizontal="left" vertical="center" wrapText="1"/>
    </xf>
    <xf numFmtId="0" fontId="63" fillId="0" borderId="6" xfId="0" applyFont="1" applyBorder="1" applyAlignment="1">
      <alignment horizontal="center" vertical="center" wrapText="1"/>
    </xf>
    <xf numFmtId="0" fontId="57" fillId="0" borderId="0" xfId="16" applyFont="1" applyAlignment="1">
      <alignment horizontal="center" vertical="center"/>
    </xf>
    <xf numFmtId="181" fontId="49" fillId="0" borderId="6" xfId="1" applyFont="1" applyFill="1" applyBorder="1" applyAlignment="1">
      <alignment vertical="center" shrinkToFit="1"/>
    </xf>
    <xf numFmtId="0" fontId="49" fillId="0" borderId="6" xfId="16" applyFont="1" applyBorder="1" applyAlignment="1">
      <alignment vertical="center" shrinkToFit="1"/>
    </xf>
    <xf numFmtId="0" fontId="49" fillId="0" borderId="6" xfId="16" applyFont="1" applyBorder="1" applyAlignment="1">
      <alignment horizontal="left" vertical="center" shrinkToFit="1"/>
    </xf>
    <xf numFmtId="0" fontId="63" fillId="0" borderId="6" xfId="0" applyFont="1" applyBorder="1" applyAlignment="1">
      <alignment horizontal="left" vertical="center"/>
    </xf>
    <xf numFmtId="0" fontId="63" fillId="0" borderId="6" xfId="0" applyFont="1" applyBorder="1" applyAlignment="1">
      <alignment horizontal="center" vertical="center" shrinkToFit="1"/>
    </xf>
    <xf numFmtId="0" fontId="57" fillId="0" borderId="0" xfId="15" applyFont="1"/>
    <xf numFmtId="0" fontId="49" fillId="0" borderId="6" xfId="0" applyFont="1" applyBorder="1" applyAlignment="1">
      <alignment horizontal="left" vertical="center" shrinkToFit="1"/>
    </xf>
    <xf numFmtId="0" fontId="49" fillId="0" borderId="18" xfId="0" applyFont="1" applyBorder="1" applyAlignment="1">
      <alignment horizontal="center" vertical="center" wrapText="1"/>
    </xf>
    <xf numFmtId="0" fontId="49" fillId="0" borderId="18" xfId="0" applyFont="1" applyBorder="1" applyAlignment="1">
      <alignment horizontal="left" vertical="center" shrinkToFit="1"/>
    </xf>
    <xf numFmtId="181" fontId="52" fillId="0" borderId="6" xfId="1" applyFont="1" applyFill="1" applyBorder="1">
      <alignment vertical="center"/>
    </xf>
    <xf numFmtId="188" fontId="49" fillId="0" borderId="6" xfId="9" applyNumberFormat="1" applyFont="1" applyBorder="1" applyAlignment="1">
      <alignment horizontal="left" vertical="center"/>
    </xf>
    <xf numFmtId="189" fontId="49" fillId="0" borderId="6" xfId="9" applyNumberFormat="1" applyFont="1" applyBorder="1" applyAlignment="1">
      <alignment horizontal="left" vertical="center"/>
    </xf>
    <xf numFmtId="0" fontId="52" fillId="0" borderId="6" xfId="0" applyFont="1" applyBorder="1" applyAlignment="1">
      <alignment vertical="center" wrapText="1"/>
    </xf>
    <xf numFmtId="0" fontId="49" fillId="0" borderId="6" xfId="12" applyFont="1" applyBorder="1" applyAlignment="1">
      <alignment horizontal="left" vertical="center" wrapText="1"/>
    </xf>
    <xf numFmtId="0" fontId="1" fillId="0" borderId="0" xfId="15" applyAlignment="1">
      <alignment horizontal="left" vertical="center"/>
    </xf>
    <xf numFmtId="181" fontId="1" fillId="0" borderId="0" xfId="8" applyFont="1" applyFill="1" applyAlignment="1">
      <alignment horizontal="center" vertical="center"/>
    </xf>
    <xf numFmtId="0" fontId="63" fillId="0" borderId="6" xfId="0" applyFont="1" applyBorder="1" applyAlignment="1">
      <alignment horizontal="center" vertical="center"/>
    </xf>
    <xf numFmtId="0" fontId="0" fillId="0" borderId="0" xfId="0" applyAlignment="1">
      <alignment horizontal="center" vertical="center" wrapText="1"/>
    </xf>
    <xf numFmtId="0" fontId="49" fillId="0" borderId="5" xfId="0" applyFont="1" applyBorder="1" applyAlignment="1">
      <alignment horizontal="center" vertical="center"/>
    </xf>
    <xf numFmtId="187" fontId="49" fillId="0" borderId="6" xfId="0" applyNumberFormat="1" applyFont="1" applyBorder="1" applyAlignment="1">
      <alignment horizontal="center" vertical="center" shrinkToFit="1"/>
    </xf>
    <xf numFmtId="178" fontId="49" fillId="0" borderId="6" xfId="1" applyNumberFormat="1" applyFont="1" applyFill="1" applyBorder="1" applyAlignment="1">
      <alignment horizontal="center" vertical="center" shrinkToFit="1"/>
    </xf>
    <xf numFmtId="0" fontId="49" fillId="0" borderId="6" xfId="0" applyFont="1" applyBorder="1" applyAlignment="1">
      <alignment horizontal="center" vertical="center" shrinkToFit="1"/>
    </xf>
    <xf numFmtId="0" fontId="1" fillId="0" borderId="0" xfId="3"/>
    <xf numFmtId="0" fontId="49" fillId="0" borderId="6" xfId="17" applyFont="1" applyBorder="1" applyAlignment="1">
      <alignment horizontal="center" vertical="center"/>
    </xf>
    <xf numFmtId="0" fontId="49" fillId="0" borderId="6" xfId="17" applyFont="1" applyBorder="1" applyAlignment="1">
      <alignment vertical="center" wrapText="1" shrinkToFit="1"/>
    </xf>
    <xf numFmtId="184" fontId="49" fillId="0" borderId="6" xfId="9" applyNumberFormat="1" applyFont="1" applyBorder="1" applyAlignment="1">
      <alignment horizontal="left" vertical="center" wrapText="1"/>
    </xf>
    <xf numFmtId="185" fontId="49" fillId="0" borderId="6" xfId="9" applyNumberFormat="1" applyFont="1" applyBorder="1" applyAlignment="1">
      <alignment horizontal="left" vertical="center" wrapText="1"/>
    </xf>
    <xf numFmtId="0" fontId="49" fillId="0" borderId="6" xfId="17" applyFont="1" applyBorder="1" applyAlignment="1">
      <alignment horizontal="left" vertical="center" wrapText="1" shrinkToFit="1"/>
    </xf>
    <xf numFmtId="181" fontId="1" fillId="0" borderId="0" xfId="8" applyFont="1" applyFill="1"/>
    <xf numFmtId="0" fontId="1" fillId="0" borderId="0" xfId="17">
      <alignment vertical="center"/>
    </xf>
    <xf numFmtId="0" fontId="1" fillId="0" borderId="0" xfId="18"/>
    <xf numFmtId="0" fontId="49" fillId="0" borderId="6" xfId="17" applyFont="1" applyBorder="1" applyAlignment="1">
      <alignment horizontal="center" vertical="center" wrapText="1"/>
    </xf>
    <xf numFmtId="0" fontId="49" fillId="0" borderId="18" xfId="17" applyFont="1" applyBorder="1" applyAlignment="1">
      <alignment horizontal="center" vertical="center"/>
    </xf>
    <xf numFmtId="0" fontId="49" fillId="0" borderId="18" xfId="17" applyFont="1" applyBorder="1" applyAlignment="1">
      <alignment horizontal="center" vertical="center" wrapText="1"/>
    </xf>
    <xf numFmtId="181" fontId="1" fillId="0" borderId="0" xfId="18" applyNumberFormat="1"/>
    <xf numFmtId="0" fontId="49" fillId="0" borderId="6" xfId="17" applyFont="1" applyBorder="1" applyAlignment="1">
      <alignment vertical="center" shrinkToFit="1"/>
    </xf>
    <xf numFmtId="10" fontId="49" fillId="0" borderId="6" xfId="7" applyNumberFormat="1" applyFont="1" applyFill="1" applyBorder="1" applyAlignment="1">
      <alignment vertical="center" shrinkToFit="1"/>
    </xf>
    <xf numFmtId="14" fontId="49" fillId="0" borderId="6" xfId="17" applyNumberFormat="1" applyFont="1" applyBorder="1" applyAlignment="1">
      <alignment vertical="center" shrinkToFit="1"/>
    </xf>
    <xf numFmtId="9" fontId="56" fillId="0" borderId="6" xfId="7" applyFont="1" applyFill="1" applyBorder="1" applyAlignment="1">
      <alignment vertical="center" shrinkToFit="1"/>
    </xf>
    <xf numFmtId="181" fontId="64" fillId="0" borderId="6" xfId="1" applyFont="1" applyFill="1" applyBorder="1" applyAlignment="1">
      <alignment shrinkToFit="1"/>
    </xf>
    <xf numFmtId="0" fontId="56" fillId="0" borderId="6" xfId="17" applyFont="1" applyBorder="1" applyAlignment="1">
      <alignment vertical="center" shrinkToFit="1"/>
    </xf>
    <xf numFmtId="0" fontId="49" fillId="0" borderId="6" xfId="17" applyFont="1" applyBorder="1" applyAlignment="1">
      <alignment horizontal="center" vertical="center" shrinkToFit="1"/>
    </xf>
    <xf numFmtId="181" fontId="1" fillId="0" borderId="6" xfId="1" applyFont="1" applyFill="1" applyBorder="1" applyAlignment="1">
      <alignment shrinkToFit="1"/>
    </xf>
    <xf numFmtId="0" fontId="1" fillId="0" borderId="0" xfId="4" applyFont="1" applyAlignment="1" applyProtection="1">
      <alignment vertical="center"/>
    </xf>
    <xf numFmtId="0" fontId="1" fillId="0" borderId="0" xfId="19" applyFont="1" applyAlignment="1">
      <alignment vertical="center" wrapText="1"/>
    </xf>
    <xf numFmtId="0" fontId="62" fillId="5" borderId="6" xfId="0" applyFont="1" applyFill="1" applyBorder="1" applyAlignment="1">
      <alignment horizontal="center" vertical="center"/>
    </xf>
    <xf numFmtId="0" fontId="63" fillId="0" borderId="8" xfId="0" applyFont="1" applyBorder="1" applyAlignment="1">
      <alignment horizontal="center" vertical="center" wrapText="1"/>
    </xf>
    <xf numFmtId="0" fontId="62" fillId="5" borderId="6" xfId="0" quotePrefix="1" applyFont="1" applyFill="1" applyBorder="1" applyAlignment="1">
      <alignment horizontal="center" vertical="center"/>
    </xf>
    <xf numFmtId="0" fontId="49" fillId="0" borderId="6" xfId="19" applyFont="1" applyBorder="1" applyAlignment="1">
      <alignment horizontal="center" vertical="center" wrapText="1"/>
    </xf>
    <xf numFmtId="0" fontId="49" fillId="0" borderId="6" xfId="19" applyFont="1" applyBorder="1" applyAlignment="1">
      <alignment horizontal="left" vertical="center" wrapText="1"/>
    </xf>
    <xf numFmtId="0" fontId="63" fillId="5" borderId="6" xfId="0" applyFont="1" applyFill="1" applyBorder="1" applyAlignment="1">
      <alignment horizontal="center" vertical="center" wrapText="1"/>
    </xf>
    <xf numFmtId="181" fontId="49" fillId="0" borderId="6" xfId="20" applyFont="1" applyBorder="1" applyAlignment="1">
      <alignment vertical="center" shrinkToFit="1"/>
    </xf>
    <xf numFmtId="0" fontId="49" fillId="0" borderId="6" xfId="19" applyFont="1" applyBorder="1" applyAlignment="1">
      <alignment horizontal="left" vertical="center" wrapText="1" indent="1"/>
    </xf>
    <xf numFmtId="0" fontId="49" fillId="0" borderId="6" xfId="19" applyFont="1" applyBorder="1" applyAlignment="1">
      <alignment horizontal="left" vertical="center" wrapText="1" indent="2"/>
    </xf>
    <xf numFmtId="10" fontId="49" fillId="0" borderId="6" xfId="2" applyNumberFormat="1" applyFont="1" applyBorder="1" applyAlignment="1">
      <alignment vertical="center" shrinkToFit="1"/>
    </xf>
    <xf numFmtId="0" fontId="49" fillId="0" borderId="0" xfId="19" applyFont="1">
      <alignment vertical="center"/>
    </xf>
    <xf numFmtId="0" fontId="49" fillId="0" borderId="0" xfId="19" applyFont="1" applyAlignment="1">
      <alignment vertical="center" wrapText="1"/>
    </xf>
    <xf numFmtId="0" fontId="57" fillId="0" borderId="0" xfId="17" applyFont="1">
      <alignment vertical="center"/>
    </xf>
    <xf numFmtId="0" fontId="49" fillId="0" borderId="0" xfId="17" applyFont="1">
      <alignment vertical="center"/>
    </xf>
    <xf numFmtId="181" fontId="14" fillId="0" borderId="6" xfId="1" applyFont="1" applyFill="1" applyBorder="1" applyAlignment="1">
      <alignment horizontal="right" vertical="center" shrinkToFit="1"/>
    </xf>
    <xf numFmtId="181" fontId="14" fillId="0" borderId="5" xfId="1" applyFont="1" applyFill="1" applyBorder="1" applyAlignment="1">
      <alignment horizontal="center" vertical="center" shrinkToFit="1"/>
    </xf>
    <xf numFmtId="181" fontId="14" fillId="0" borderId="5" xfId="1" applyFont="1" applyFill="1" applyBorder="1" applyAlignment="1">
      <alignment horizontal="right" vertical="center" shrinkToFit="1"/>
    </xf>
    <xf numFmtId="0" fontId="1" fillId="0" borderId="0" xfId="17" applyAlignment="1">
      <alignment vertical="center" wrapText="1"/>
    </xf>
    <xf numFmtId="0" fontId="1" fillId="0" borderId="0" xfId="17" applyAlignment="1">
      <alignment horizontal="center" vertical="center"/>
    </xf>
    <xf numFmtId="0" fontId="57" fillId="0" borderId="0" xfId="18" applyFont="1"/>
    <xf numFmtId="0" fontId="49" fillId="0" borderId="6" xfId="18" applyFont="1" applyBorder="1" applyAlignment="1">
      <alignment horizontal="center" vertical="center" shrinkToFit="1"/>
    </xf>
    <xf numFmtId="0" fontId="49" fillId="0" borderId="6" xfId="18" applyFont="1" applyBorder="1" applyAlignment="1">
      <alignment horizontal="center" vertical="center" wrapText="1" shrinkToFit="1"/>
    </xf>
    <xf numFmtId="0" fontId="49" fillId="0" borderId="0" xfId="18" applyFont="1"/>
    <xf numFmtId="0" fontId="49" fillId="0" borderId="6" xfId="18" applyFont="1" applyBorder="1" applyAlignment="1">
      <alignment horizontal="left" vertical="center" shrinkToFit="1"/>
    </xf>
    <xf numFmtId="9" fontId="49" fillId="0" borderId="6" xfId="18" applyNumberFormat="1" applyFont="1" applyBorder="1" applyAlignment="1">
      <alignment horizontal="center" vertical="center" shrinkToFit="1"/>
    </xf>
    <xf numFmtId="0" fontId="1" fillId="0" borderId="6" xfId="18" applyBorder="1" applyAlignment="1">
      <alignment horizontal="center" vertical="center" shrinkToFit="1"/>
    </xf>
    <xf numFmtId="0" fontId="1" fillId="0" borderId="6" xfId="18" applyBorder="1" applyAlignment="1">
      <alignment shrinkToFit="1"/>
    </xf>
    <xf numFmtId="49" fontId="49" fillId="0" borderId="6" xfId="17" applyNumberFormat="1" applyFont="1" applyBorder="1" applyAlignment="1">
      <alignment horizontal="left" vertical="center" wrapText="1" shrinkToFit="1"/>
    </xf>
    <xf numFmtId="49" fontId="49" fillId="0" borderId="18" xfId="17" applyNumberFormat="1" applyFont="1" applyBorder="1" applyAlignment="1">
      <alignment horizontal="left" vertical="center" wrapText="1" shrinkToFit="1"/>
    </xf>
    <xf numFmtId="49" fontId="49" fillId="0" borderId="6" xfId="17" applyNumberFormat="1" applyFont="1" applyBorder="1" applyAlignment="1">
      <alignment horizontal="left" vertical="center" wrapText="1" indent="1" shrinkToFit="1"/>
    </xf>
    <xf numFmtId="0" fontId="49" fillId="0" borderId="18" xfId="0" applyFont="1" applyBorder="1" applyAlignment="1">
      <alignment horizontal="center" vertical="center"/>
    </xf>
    <xf numFmtId="181" fontId="1" fillId="0" borderId="6" xfId="1" applyFont="1" applyFill="1" applyBorder="1" applyAlignment="1">
      <alignment vertical="center" shrinkToFit="1"/>
    </xf>
    <xf numFmtId="10" fontId="1" fillId="0" borderId="6" xfId="2" applyNumberFormat="1" applyFont="1" applyFill="1" applyBorder="1" applyAlignment="1">
      <alignment vertical="center" shrinkToFit="1"/>
    </xf>
    <xf numFmtId="0" fontId="14" fillId="0" borderId="6" xfId="18" applyFont="1" applyBorder="1" applyAlignment="1">
      <alignment horizontal="center" vertical="center" shrinkToFit="1"/>
    </xf>
    <xf numFmtId="0" fontId="49" fillId="0" borderId="8" xfId="3" applyFont="1" applyBorder="1" applyAlignment="1">
      <alignment vertical="center" shrinkToFit="1"/>
    </xf>
    <xf numFmtId="0" fontId="49" fillId="0" borderId="8" xfId="3" applyFont="1" applyBorder="1" applyAlignment="1">
      <alignment horizontal="left" vertical="center" indent="1" shrinkToFit="1"/>
    </xf>
    <xf numFmtId="0" fontId="49" fillId="0" borderId="8" xfId="3" applyFont="1" applyBorder="1" applyAlignment="1">
      <alignment horizontal="left" vertical="center" shrinkToFit="1"/>
    </xf>
    <xf numFmtId="0" fontId="49" fillId="0" borderId="0" xfId="3" applyFont="1" applyAlignment="1">
      <alignment horizontal="center" vertical="center"/>
    </xf>
    <xf numFmtId="0" fontId="63" fillId="0" borderId="6" xfId="0" applyFont="1" applyBorder="1" applyAlignment="1">
      <alignment vertical="center" wrapText="1"/>
    </xf>
    <xf numFmtId="10" fontId="63" fillId="0" borderId="6" xfId="2" applyNumberFormat="1" applyFont="1" applyBorder="1" applyAlignment="1">
      <alignment horizontal="center" vertical="center" wrapText="1"/>
    </xf>
    <xf numFmtId="181" fontId="63" fillId="0" borderId="6" xfId="1" applyFont="1" applyBorder="1" applyAlignment="1">
      <alignment horizontal="center" vertical="center" wrapText="1"/>
    </xf>
    <xf numFmtId="0" fontId="49" fillId="0" borderId="6" xfId="21" applyFont="1" applyBorder="1" applyAlignment="1">
      <alignment horizontal="center" vertical="center" wrapText="1"/>
    </xf>
    <xf numFmtId="0" fontId="49" fillId="0" borderId="6" xfId="21" applyFont="1" applyBorder="1" applyAlignment="1">
      <alignment horizontal="center" vertical="center"/>
    </xf>
    <xf numFmtId="0" fontId="49" fillId="0" borderId="18" xfId="21" applyFont="1" applyBorder="1" applyAlignment="1">
      <alignment horizontal="center" vertical="center"/>
    </xf>
    <xf numFmtId="0" fontId="49" fillId="0" borderId="18" xfId="21" applyFont="1" applyBorder="1" applyAlignment="1">
      <alignment horizontal="center" vertical="center" wrapText="1"/>
    </xf>
    <xf numFmtId="187" fontId="49" fillId="0" borderId="6" xfId="8" applyNumberFormat="1" applyFont="1" applyFill="1" applyBorder="1" applyAlignment="1">
      <alignment horizontal="center" vertical="center"/>
    </xf>
    <xf numFmtId="181" fontId="56" fillId="0" borderId="6" xfId="1" applyFont="1" applyFill="1" applyBorder="1" applyAlignment="1">
      <alignment horizontal="right" vertical="center" shrinkToFit="1"/>
    </xf>
    <xf numFmtId="181" fontId="56" fillId="0" borderId="6" xfId="1" applyFont="1" applyFill="1" applyBorder="1" applyAlignment="1">
      <alignment horizontal="center" vertical="center"/>
    </xf>
    <xf numFmtId="0" fontId="1" fillId="0" borderId="0" xfId="10" applyAlignment="1">
      <alignment vertical="center" wrapText="1"/>
    </xf>
    <xf numFmtId="0" fontId="68" fillId="0" borderId="0" xfId="10" applyFont="1" applyAlignment="1">
      <alignment vertical="center" wrapText="1"/>
    </xf>
    <xf numFmtId="0" fontId="49" fillId="0" borderId="0" xfId="10" applyFont="1" applyAlignment="1">
      <alignment horizontal="center" vertical="center" wrapText="1"/>
    </xf>
    <xf numFmtId="0" fontId="49" fillId="0" borderId="6" xfId="10" applyFont="1" applyBorder="1" applyAlignment="1">
      <alignment horizontal="center" vertical="center" wrapText="1"/>
    </xf>
    <xf numFmtId="0" fontId="49" fillId="0" borderId="18" xfId="10" applyFont="1" applyBorder="1" applyAlignment="1">
      <alignment horizontal="center" vertical="center" wrapText="1"/>
    </xf>
    <xf numFmtId="0" fontId="49" fillId="0" borderId="6" xfId="10" applyFont="1" applyBorder="1" applyAlignment="1">
      <alignment vertical="center" shrinkToFit="1"/>
    </xf>
    <xf numFmtId="10" fontId="49" fillId="0" borderId="6" xfId="10" applyNumberFormat="1" applyFont="1" applyBorder="1" applyAlignment="1">
      <alignment vertical="center" shrinkToFit="1"/>
    </xf>
    <xf numFmtId="0" fontId="49" fillId="0" borderId="0" xfId="10" applyFont="1" applyAlignment="1">
      <alignment vertical="center" wrapText="1"/>
    </xf>
    <xf numFmtId="0" fontId="49" fillId="0" borderId="6" xfId="10" applyFont="1" applyBorder="1" applyAlignment="1">
      <alignment horizontal="center" vertical="center" shrinkToFit="1"/>
    </xf>
    <xf numFmtId="10" fontId="49" fillId="0" borderId="6" xfId="8" applyNumberFormat="1" applyFont="1" applyFill="1" applyBorder="1" applyAlignment="1">
      <alignment horizontal="right" vertical="center" shrinkToFit="1"/>
    </xf>
    <xf numFmtId="0" fontId="69" fillId="0" borderId="0" xfId="10" applyFont="1" applyAlignment="1">
      <alignment vertical="center" wrapText="1"/>
    </xf>
    <xf numFmtId="0" fontId="57" fillId="0" borderId="0" xfId="10" applyFont="1">
      <alignment vertical="center"/>
    </xf>
    <xf numFmtId="0" fontId="49" fillId="0" borderId="18" xfId="10" applyFont="1" applyBorder="1" applyAlignment="1">
      <alignment horizontal="center" vertical="center"/>
    </xf>
    <xf numFmtId="0" fontId="49" fillId="0" borderId="6" xfId="8" applyNumberFormat="1" applyFont="1" applyFill="1" applyBorder="1" applyAlignment="1">
      <alignment vertical="center" shrinkToFit="1"/>
    </xf>
    <xf numFmtId="181" fontId="49" fillId="0" borderId="6" xfId="8" applyFont="1" applyFill="1" applyBorder="1" applyAlignment="1">
      <alignment horizontal="center" vertical="center" shrinkToFit="1"/>
    </xf>
    <xf numFmtId="0" fontId="68" fillId="0" borderId="0" xfId="10" applyFont="1">
      <alignment vertical="center"/>
    </xf>
    <xf numFmtId="0" fontId="48" fillId="0" borderId="0" xfId="10" applyFont="1">
      <alignment vertical="center"/>
    </xf>
    <xf numFmtId="0" fontId="49" fillId="0" borderId="6" xfId="10" applyFont="1" applyBorder="1">
      <alignment vertical="center"/>
    </xf>
    <xf numFmtId="186" fontId="49" fillId="0" borderId="6" xfId="9" applyNumberFormat="1" applyFont="1" applyBorder="1" applyAlignment="1">
      <alignment horizontal="left" vertical="center" wrapText="1"/>
    </xf>
    <xf numFmtId="0" fontId="1" fillId="0" borderId="0" xfId="12">
      <alignment vertical="center"/>
    </xf>
    <xf numFmtId="0" fontId="49" fillId="0" borderId="0" xfId="12" applyFont="1">
      <alignment vertical="center"/>
    </xf>
    <xf numFmtId="0" fontId="49" fillId="0" borderId="0" xfId="10" applyFont="1" applyAlignment="1">
      <alignment horizontal="left" vertical="center"/>
    </xf>
    <xf numFmtId="0" fontId="49" fillId="0" borderId="0" xfId="10" applyFont="1" applyAlignment="1">
      <alignment horizontal="center" vertical="center"/>
    </xf>
    <xf numFmtId="0" fontId="49" fillId="0" borderId="2" xfId="12" applyFont="1" applyBorder="1">
      <alignment vertical="center"/>
    </xf>
    <xf numFmtId="0" fontId="49" fillId="0" borderId="2" xfId="12" applyFont="1" applyBorder="1" applyProtection="1">
      <alignment vertical="center"/>
      <protection hidden="1"/>
    </xf>
    <xf numFmtId="0" fontId="49" fillId="0" borderId="0" xfId="12" applyFont="1" applyAlignment="1">
      <alignment horizontal="right" vertical="center"/>
    </xf>
    <xf numFmtId="0" fontId="49" fillId="0" borderId="6" xfId="11" applyFont="1" applyBorder="1" applyAlignment="1">
      <alignment horizontal="center" vertical="center"/>
    </xf>
    <xf numFmtId="0" fontId="61" fillId="0" borderId="0" xfId="11" applyFont="1" applyAlignment="1">
      <alignment vertical="center" wrapText="1"/>
    </xf>
    <xf numFmtId="181" fontId="56" fillId="0" borderId="6" xfId="1" applyFont="1" applyFill="1" applyBorder="1" applyAlignment="1">
      <alignment horizontal="center" vertical="center" wrapText="1"/>
    </xf>
    <xf numFmtId="0" fontId="49" fillId="0" borderId="6" xfId="11" applyFont="1" applyBorder="1" applyAlignment="1">
      <alignment horizontal="center" vertical="center" wrapText="1"/>
    </xf>
    <xf numFmtId="1" fontId="49" fillId="0" borderId="6" xfId="11" applyNumberFormat="1" applyFont="1" applyBorder="1" applyAlignment="1">
      <alignment vertical="center" shrinkToFit="1"/>
    </xf>
    <xf numFmtId="0" fontId="49" fillId="0" borderId="6" xfId="11" applyFont="1" applyBorder="1" applyAlignment="1">
      <alignment vertical="center" shrinkToFit="1"/>
    </xf>
    <xf numFmtId="190" fontId="49" fillId="0" borderId="6" xfId="1" applyNumberFormat="1" applyFont="1" applyFill="1" applyBorder="1" applyAlignment="1">
      <alignment vertical="center" shrinkToFit="1"/>
    </xf>
    <xf numFmtId="0" fontId="49" fillId="0" borderId="6" xfId="11" applyFont="1" applyBorder="1" applyAlignment="1">
      <alignment horizontal="center" vertical="center" shrinkToFit="1"/>
    </xf>
    <xf numFmtId="0" fontId="23" fillId="0" borderId="6" xfId="5" applyFont="1" applyBorder="1" applyAlignment="1">
      <alignment horizontal="center" vertical="top" shrinkToFit="1"/>
    </xf>
    <xf numFmtId="0" fontId="23" fillId="0" borderId="6" xfId="5" applyFont="1" applyBorder="1" applyAlignment="1">
      <alignment horizontal="center" vertical="center" shrinkToFit="1"/>
    </xf>
    <xf numFmtId="49" fontId="49" fillId="6" borderId="6" xfId="17" applyNumberFormat="1" applyFont="1" applyFill="1" applyBorder="1" applyAlignment="1">
      <alignment horizontal="left" vertical="center" wrapText="1" shrinkToFit="1"/>
    </xf>
    <xf numFmtId="181" fontId="56" fillId="6" borderId="6" xfId="1" applyFont="1" applyFill="1" applyBorder="1" applyAlignment="1">
      <alignment horizontal="center" vertical="center" shrinkToFit="1"/>
    </xf>
    <xf numFmtId="0" fontId="49" fillId="0" borderId="5" xfId="0" applyFont="1" applyBorder="1" applyAlignment="1">
      <alignment horizontal="center" vertical="center"/>
    </xf>
    <xf numFmtId="181" fontId="49" fillId="0" borderId="0" xfId="1" applyFont="1" applyAlignment="1">
      <alignment vertical="center"/>
    </xf>
    <xf numFmtId="181" fontId="0" fillId="0" borderId="0" xfId="1" applyFont="1">
      <alignment vertical="center"/>
    </xf>
    <xf numFmtId="0" fontId="0" fillId="6" borderId="0" xfId="0" applyFill="1">
      <alignment vertical="center"/>
    </xf>
    <xf numFmtId="181" fontId="0" fillId="6" borderId="0" xfId="1" applyFont="1" applyFill="1">
      <alignment vertical="center"/>
    </xf>
    <xf numFmtId="181" fontId="55" fillId="0" borderId="0" xfId="1" applyFont="1" applyAlignment="1">
      <alignment vertical="center"/>
    </xf>
    <xf numFmtId="44" fontId="49" fillId="0" borderId="0" xfId="15" applyNumberFormat="1" applyFont="1" applyAlignment="1">
      <alignment vertical="center"/>
    </xf>
    <xf numFmtId="9" fontId="49" fillId="0" borderId="0" xfId="15" applyNumberFormat="1" applyFont="1" applyAlignment="1">
      <alignment vertical="center"/>
    </xf>
    <xf numFmtId="9" fontId="1" fillId="0" borderId="0" xfId="15" applyNumberFormat="1" applyAlignment="1">
      <alignment vertical="center"/>
    </xf>
    <xf numFmtId="44" fontId="1" fillId="0" borderId="0" xfId="15" applyNumberFormat="1" applyAlignment="1">
      <alignment vertical="center"/>
    </xf>
    <xf numFmtId="181" fontId="48" fillId="0" borderId="0" xfId="3" applyNumberFormat="1" applyFont="1" applyAlignment="1">
      <alignment vertical="center"/>
    </xf>
    <xf numFmtId="181" fontId="48" fillId="0" borderId="0" xfId="1" applyFont="1" applyAlignment="1">
      <alignment vertical="center"/>
    </xf>
    <xf numFmtId="178" fontId="56" fillId="0" borderId="6" xfId="1" applyNumberFormat="1" applyFont="1" applyFill="1" applyBorder="1" applyAlignment="1">
      <alignment horizontal="center" vertical="center" shrinkToFit="1"/>
    </xf>
    <xf numFmtId="178" fontId="56" fillId="0" borderId="6" xfId="0" applyNumberFormat="1" applyFont="1" applyBorder="1" applyAlignment="1">
      <alignment horizontal="center" vertical="center" shrinkToFit="1"/>
    </xf>
    <xf numFmtId="181" fontId="59" fillId="0" borderId="7" xfId="1" applyFont="1" applyFill="1" applyBorder="1" applyAlignment="1">
      <alignment horizontal="center" vertical="center" shrinkToFit="1"/>
    </xf>
    <xf numFmtId="181" fontId="59" fillId="0" borderId="23" xfId="1" applyFont="1" applyFill="1" applyBorder="1" applyAlignment="1">
      <alignment horizontal="center" vertical="center" shrinkToFit="1"/>
    </xf>
    <xf numFmtId="181" fontId="59" fillId="0" borderId="18" xfId="1" applyFont="1" applyFill="1" applyBorder="1" applyAlignment="1">
      <alignment horizontal="center" vertical="center" shrinkToFit="1"/>
    </xf>
    <xf numFmtId="181" fontId="14" fillId="0" borderId="0" xfId="1" applyFont="1" applyAlignment="1">
      <alignment vertical="center"/>
    </xf>
    <xf numFmtId="192" fontId="14" fillId="0" borderId="0" xfId="2" applyNumberFormat="1" applyFont="1" applyAlignment="1">
      <alignment vertical="center"/>
    </xf>
    <xf numFmtId="181" fontId="56" fillId="3" borderId="6" xfId="1" applyFont="1" applyFill="1" applyBorder="1" applyAlignment="1">
      <alignment horizontal="left" vertical="center" shrinkToFit="1"/>
    </xf>
    <xf numFmtId="181" fontId="49" fillId="6" borderId="0" xfId="1" applyFont="1" applyFill="1" applyAlignment="1">
      <alignment vertical="center"/>
    </xf>
    <xf numFmtId="181" fontId="1" fillId="0" borderId="0" xfId="1" applyFont="1" applyAlignment="1">
      <alignment vertical="center"/>
    </xf>
    <xf numFmtId="181" fontId="32" fillId="3" borderId="0" xfId="1" applyFont="1" applyFill="1" applyAlignment="1"/>
    <xf numFmtId="181" fontId="49" fillId="0" borderId="0" xfId="15" applyNumberFormat="1" applyFont="1" applyAlignment="1">
      <alignment vertical="center"/>
    </xf>
    <xf numFmtId="44" fontId="49" fillId="0" borderId="0" xfId="16" applyNumberFormat="1" applyFont="1" applyAlignment="1">
      <alignment vertical="center"/>
    </xf>
    <xf numFmtId="49" fontId="0" fillId="0" borderId="0" xfId="0" applyNumberFormat="1" applyAlignment="1">
      <alignment horizontal="left" vertical="center"/>
    </xf>
    <xf numFmtId="49" fontId="0" fillId="6" borderId="0" xfId="0" applyNumberFormat="1" applyFill="1" applyAlignment="1">
      <alignment horizontal="left" vertical="center"/>
    </xf>
    <xf numFmtId="44" fontId="55" fillId="0" borderId="0" xfId="3" applyNumberFormat="1" applyFont="1" applyAlignment="1">
      <alignment vertical="center"/>
    </xf>
    <xf numFmtId="181" fontId="72" fillId="0" borderId="0" xfId="1" applyFont="1" applyAlignment="1">
      <alignment vertical="center"/>
    </xf>
    <xf numFmtId="44" fontId="1" fillId="0" borderId="0" xfId="16" applyNumberFormat="1" applyAlignment="1">
      <alignment vertical="center"/>
    </xf>
    <xf numFmtId="43" fontId="56" fillId="0" borderId="6" xfId="1" applyNumberFormat="1" applyFont="1" applyFill="1" applyBorder="1" applyAlignment="1">
      <alignment horizontal="center" vertical="center" shrinkToFit="1"/>
    </xf>
    <xf numFmtId="9" fontId="49" fillId="0" borderId="6" xfId="2" applyFont="1" applyFill="1" applyBorder="1" applyAlignment="1">
      <alignment horizontal="center" vertical="center" shrinkToFit="1"/>
    </xf>
    <xf numFmtId="0" fontId="49" fillId="0" borderId="6" xfId="15" applyFont="1" applyBorder="1" applyAlignment="1">
      <alignment horizontal="center" vertical="center"/>
    </xf>
    <xf numFmtId="0" fontId="49" fillId="0" borderId="18" xfId="15" applyFont="1" applyBorder="1" applyAlignment="1">
      <alignment horizontal="center" vertical="center"/>
    </xf>
    <xf numFmtId="43" fontId="56" fillId="6" borderId="6" xfId="1" applyNumberFormat="1" applyFont="1" applyFill="1" applyBorder="1" applyAlignment="1">
      <alignment horizontal="center" vertical="center" shrinkToFit="1"/>
    </xf>
    <xf numFmtId="43" fontId="56" fillId="6" borderId="6" xfId="1" quotePrefix="1" applyNumberFormat="1" applyFont="1" applyFill="1" applyBorder="1" applyAlignment="1">
      <alignment horizontal="center" vertical="center" shrinkToFit="1"/>
    </xf>
    <xf numFmtId="0" fontId="63" fillId="6" borderId="6" xfId="0" applyFont="1" applyFill="1" applyBorder="1">
      <alignment vertical="center"/>
    </xf>
    <xf numFmtId="10" fontId="63" fillId="6" borderId="6" xfId="2" applyNumberFormat="1" applyFont="1" applyFill="1" applyBorder="1" applyAlignment="1">
      <alignment horizontal="center" vertical="center"/>
    </xf>
    <xf numFmtId="181" fontId="63" fillId="6" borderId="6" xfId="1" applyFont="1" applyFill="1" applyBorder="1" applyAlignment="1">
      <alignment horizontal="center" vertical="center"/>
    </xf>
    <xf numFmtId="0" fontId="63" fillId="6" borderId="16" xfId="0" applyFont="1" applyFill="1" applyBorder="1" applyAlignment="1">
      <alignment horizontal="center" vertical="center"/>
    </xf>
    <xf numFmtId="0" fontId="63" fillId="6" borderId="21" xfId="0" applyFont="1" applyFill="1" applyBorder="1" applyAlignment="1">
      <alignment horizontal="center" vertical="center"/>
    </xf>
    <xf numFmtId="10" fontId="63" fillId="6" borderId="21" xfId="0" applyNumberFormat="1" applyFont="1" applyFill="1" applyBorder="1" applyAlignment="1">
      <alignment horizontal="center" vertical="center"/>
    </xf>
    <xf numFmtId="181" fontId="63" fillId="6" borderId="21" xfId="1" applyFont="1" applyFill="1" applyBorder="1" applyAlignment="1">
      <alignment horizontal="center" vertical="center"/>
    </xf>
    <xf numFmtId="0" fontId="63" fillId="6" borderId="22" xfId="0" applyFont="1" applyFill="1" applyBorder="1" applyAlignment="1">
      <alignment horizontal="center" vertical="center"/>
    </xf>
    <xf numFmtId="181" fontId="56" fillId="6" borderId="6" xfId="1" applyFont="1" applyFill="1" applyBorder="1" applyAlignment="1">
      <alignment vertical="center" shrinkToFit="1"/>
    </xf>
    <xf numFmtId="181" fontId="59" fillId="6" borderId="6" xfId="1" applyFont="1" applyFill="1" applyBorder="1" applyAlignment="1">
      <alignment horizontal="center" vertical="center" shrinkToFit="1"/>
    </xf>
    <xf numFmtId="0" fontId="19" fillId="3" borderId="3" xfId="3" applyFont="1" applyFill="1" applyBorder="1" applyAlignment="1" applyProtection="1">
      <alignment horizontal="left" vertical="center"/>
      <protection locked="0"/>
    </xf>
    <xf numFmtId="14" fontId="5" fillId="2" borderId="1" xfId="3" applyNumberFormat="1" applyFont="1" applyFill="1" applyBorder="1" applyAlignment="1">
      <alignment horizontal="center" vertical="center"/>
    </xf>
    <xf numFmtId="0" fontId="5" fillId="2" borderId="1" xfId="3" applyFont="1" applyFill="1" applyBorder="1" applyAlignment="1">
      <alignment horizontal="center" vertical="center"/>
    </xf>
    <xf numFmtId="14" fontId="6" fillId="2" borderId="0" xfId="3" applyNumberFormat="1" applyFont="1" applyFill="1" applyAlignment="1">
      <alignment horizontal="center" vertical="center"/>
    </xf>
    <xf numFmtId="0" fontId="7" fillId="2" borderId="0" xfId="3" applyFont="1" applyFill="1" applyAlignment="1">
      <alignment horizontal="right" vertical="center" wrapText="1"/>
    </xf>
    <xf numFmtId="0" fontId="7" fillId="2" borderId="0" xfId="3" applyFont="1" applyFill="1" applyAlignment="1">
      <alignment horizontal="left" vertical="center"/>
    </xf>
    <xf numFmtId="0" fontId="7" fillId="2" borderId="0" xfId="3" applyFont="1" applyFill="1" applyAlignment="1">
      <alignment horizontal="center" vertical="center"/>
    </xf>
    <xf numFmtId="0" fontId="11" fillId="2" borderId="2" xfId="3" applyFont="1" applyFill="1" applyBorder="1" applyAlignment="1">
      <alignment horizontal="center" vertical="center"/>
    </xf>
    <xf numFmtId="0" fontId="13" fillId="2" borderId="0" xfId="3" applyFont="1" applyFill="1" applyAlignment="1">
      <alignment horizontal="center" vertical="center"/>
    </xf>
    <xf numFmtId="0" fontId="19" fillId="3" borderId="2" xfId="3" applyFont="1" applyFill="1" applyBorder="1" applyAlignment="1">
      <alignment horizontal="left" vertical="center"/>
    </xf>
    <xf numFmtId="0" fontId="19" fillId="3" borderId="3" xfId="3" applyFont="1" applyFill="1" applyBorder="1" applyAlignment="1">
      <alignment horizontal="left" vertical="center"/>
    </xf>
    <xf numFmtId="0" fontId="23" fillId="0" borderId="4" xfId="5" applyFont="1" applyBorder="1" applyAlignment="1">
      <alignment horizontal="center" vertical="center" wrapText="1"/>
    </xf>
    <xf numFmtId="0" fontId="22" fillId="0" borderId="1" xfId="5" applyFont="1" applyBorder="1" applyAlignment="1">
      <alignment horizontal="center"/>
    </xf>
    <xf numFmtId="0" fontId="17" fillId="0" borderId="0" xfId="0" applyFont="1" applyAlignment="1">
      <alignment horizontal="right"/>
    </xf>
    <xf numFmtId="176" fontId="26" fillId="0" borderId="0" xfId="0" applyNumberFormat="1" applyFont="1" applyAlignment="1">
      <alignment horizontal="center" vertical="center"/>
    </xf>
    <xf numFmtId="0" fontId="28" fillId="0" borderId="0" xfId="5" applyFont="1" applyAlignment="1">
      <alignment horizontal="justify" vertical="distributed"/>
    </xf>
    <xf numFmtId="177" fontId="28" fillId="0" borderId="0" xfId="5" applyNumberFormat="1" applyFont="1" applyAlignment="1">
      <alignment horizontal="justify" vertical="justify"/>
    </xf>
    <xf numFmtId="0" fontId="28" fillId="0" borderId="0" xfId="5" applyFont="1" applyAlignment="1">
      <alignment horizontal="justify" vertical="justify"/>
    </xf>
    <xf numFmtId="0" fontId="23" fillId="0" borderId="5" xfId="5" applyFont="1" applyBorder="1" applyAlignment="1">
      <alignment horizontal="left" vertical="center" shrinkToFit="1"/>
    </xf>
    <xf numFmtId="178" fontId="23" fillId="4" borderId="5" xfId="5" applyNumberFormat="1" applyFont="1" applyFill="1" applyBorder="1" applyAlignment="1">
      <alignment horizontal="right" vertical="center" wrapText="1"/>
    </xf>
    <xf numFmtId="0" fontId="23" fillId="0" borderId="6" xfId="5" applyFont="1" applyBorder="1" applyAlignment="1">
      <alignment horizontal="left" vertical="center" shrinkToFit="1"/>
    </xf>
    <xf numFmtId="178" fontId="23" fillId="4" borderId="6" xfId="5" applyNumberFormat="1" applyFont="1" applyFill="1" applyBorder="1" applyAlignment="1">
      <alignment horizontal="right" vertical="center" wrapText="1"/>
    </xf>
    <xf numFmtId="0" fontId="23" fillId="3" borderId="6" xfId="5" applyFont="1" applyFill="1" applyBorder="1" applyAlignment="1">
      <alignment horizontal="left" vertical="center" shrinkToFit="1"/>
    </xf>
    <xf numFmtId="178" fontId="23" fillId="4" borderId="6" xfId="6" applyNumberFormat="1" applyFont="1" applyFill="1" applyBorder="1" applyAlignment="1">
      <alignment horizontal="right" vertical="center" wrapText="1"/>
    </xf>
    <xf numFmtId="9" fontId="23" fillId="0" borderId="6" xfId="7" applyFont="1" applyBorder="1" applyAlignment="1">
      <alignment horizontal="center" vertical="center" wrapText="1"/>
    </xf>
    <xf numFmtId="177" fontId="23" fillId="0" borderId="0" xfId="5" applyNumberFormat="1" applyFont="1" applyAlignment="1">
      <alignment horizontal="left" vertical="justify"/>
    </xf>
    <xf numFmtId="0" fontId="23" fillId="3" borderId="6" xfId="5" applyFont="1" applyFill="1" applyBorder="1" applyAlignment="1">
      <alignment horizontal="left" vertical="center" indent="1" shrinkToFit="1"/>
    </xf>
    <xf numFmtId="177" fontId="23" fillId="0" borderId="0" xfId="5" applyNumberFormat="1" applyFont="1" applyAlignment="1">
      <alignment horizontal="justify" vertical="center"/>
    </xf>
    <xf numFmtId="177" fontId="23" fillId="3" borderId="0" xfId="5" applyNumberFormat="1" applyFont="1" applyFill="1" applyAlignment="1">
      <alignment horizontal="left" vertical="center"/>
    </xf>
    <xf numFmtId="0" fontId="23" fillId="0" borderId="0" xfId="5" applyFont="1" applyAlignment="1">
      <alignment horizontal="left" vertical="distributed" wrapText="1"/>
    </xf>
    <xf numFmtId="14" fontId="23" fillId="0" borderId="0" xfId="5" applyNumberFormat="1" applyFont="1" applyAlignment="1">
      <alignment horizontal="left" vertical="center" indent="2"/>
    </xf>
    <xf numFmtId="0" fontId="23" fillId="0" borderId="0" xfId="5" applyFont="1" applyAlignment="1">
      <alignment horizontal="left" vertical="center" indent="2"/>
    </xf>
    <xf numFmtId="0" fontId="33" fillId="2" borderId="0" xfId="5" applyFont="1" applyFill="1" applyAlignment="1">
      <alignment horizontal="left" vertical="center"/>
    </xf>
    <xf numFmtId="0" fontId="34" fillId="2" borderId="0" xfId="5" applyFont="1" applyFill="1" applyAlignment="1">
      <alignment horizontal="center" vertical="center"/>
    </xf>
    <xf numFmtId="0" fontId="36" fillId="2" borderId="0" xfId="5" applyFont="1" applyFill="1" applyAlignment="1">
      <alignment horizontal="left" vertical="center" indent="1"/>
    </xf>
    <xf numFmtId="0" fontId="37" fillId="2" borderId="0" xfId="5" applyFont="1" applyFill="1" applyAlignment="1">
      <alignment horizontal="left" vertical="distributed"/>
    </xf>
    <xf numFmtId="0" fontId="37" fillId="2" borderId="0" xfId="5" applyFont="1" applyFill="1" applyAlignment="1">
      <alignment horizontal="left" vertical="distributed" wrapText="1"/>
    </xf>
    <xf numFmtId="0" fontId="37" fillId="2" borderId="0" xfId="5" applyFont="1" applyFill="1" applyAlignment="1">
      <alignment horizontal="center" vertical="justify" wrapText="1"/>
    </xf>
    <xf numFmtId="0" fontId="38" fillId="2" borderId="0" xfId="5" applyFont="1" applyFill="1" applyAlignment="1">
      <alignment horizontal="left" vertical="distributed" indent="1"/>
    </xf>
    <xf numFmtId="0" fontId="37" fillId="2" borderId="7" xfId="5" applyFont="1" applyFill="1" applyBorder="1" applyAlignment="1">
      <alignment horizontal="center" vertical="center" wrapText="1"/>
    </xf>
    <xf numFmtId="0" fontId="37" fillId="2" borderId="6" xfId="5" applyFont="1" applyFill="1" applyBorder="1" applyAlignment="1">
      <alignment horizontal="center" vertical="center" wrapText="1"/>
    </xf>
    <xf numFmtId="0" fontId="37" fillId="2" borderId="6" xfId="5" applyFont="1" applyFill="1" applyBorder="1" applyAlignment="1">
      <alignment horizontal="center" vertical="center" shrinkToFit="1"/>
    </xf>
    <xf numFmtId="0" fontId="37" fillId="2" borderId="8" xfId="5" applyFont="1" applyFill="1" applyBorder="1" applyAlignment="1">
      <alignment horizontal="center" vertical="center" shrinkToFit="1"/>
    </xf>
    <xf numFmtId="0" fontId="37" fillId="2" borderId="6" xfId="5" applyFont="1" applyFill="1" applyBorder="1" applyAlignment="1">
      <alignment horizontal="left" vertical="center" wrapText="1"/>
    </xf>
    <xf numFmtId="9" fontId="37" fillId="2" borderId="6" xfId="5" applyNumberFormat="1" applyFont="1" applyFill="1" applyBorder="1" applyAlignment="1">
      <alignment horizontal="center" vertical="center" shrinkToFit="1"/>
    </xf>
    <xf numFmtId="9" fontId="37" fillId="2" borderId="6" xfId="2" applyFont="1" applyFill="1" applyBorder="1" applyAlignment="1">
      <alignment horizontal="center" vertical="center" shrinkToFit="1"/>
    </xf>
    <xf numFmtId="9" fontId="37" fillId="2" borderId="8" xfId="2" applyFont="1" applyFill="1" applyBorder="1" applyAlignment="1">
      <alignment horizontal="center" vertical="center" shrinkToFit="1"/>
    </xf>
    <xf numFmtId="0" fontId="39" fillId="2" borderId="6" xfId="5" applyFont="1" applyFill="1" applyBorder="1" applyAlignment="1">
      <alignment horizontal="center" vertical="center" wrapText="1"/>
    </xf>
    <xf numFmtId="0" fontId="39" fillId="0" borderId="6" xfId="5" applyFont="1" applyBorder="1" applyAlignment="1">
      <alignment horizontal="center" vertical="center" wrapText="1"/>
    </xf>
    <xf numFmtId="0" fontId="39" fillId="0" borderId="8" xfId="5" applyFont="1" applyBorder="1" applyAlignment="1">
      <alignment horizontal="center" vertical="center" wrapText="1"/>
    </xf>
    <xf numFmtId="0" fontId="39" fillId="2" borderId="8" xfId="5" applyFont="1" applyFill="1" applyBorder="1" applyAlignment="1">
      <alignment horizontal="center" vertical="center" wrapText="1"/>
    </xf>
    <xf numFmtId="0" fontId="37" fillId="2" borderId="0" xfId="5" applyFont="1" applyFill="1" applyAlignment="1">
      <alignment horizontal="justify" vertical="distributed"/>
    </xf>
    <xf numFmtId="0" fontId="37" fillId="2" borderId="0" xfId="5" applyFont="1" applyFill="1" applyAlignment="1">
      <alignment horizontal="left" vertical="center" indent="1"/>
    </xf>
    <xf numFmtId="0" fontId="37" fillId="2" borderId="8" xfId="5" applyFont="1" applyFill="1" applyBorder="1" applyAlignment="1">
      <alignment horizontal="center" vertical="center" wrapText="1"/>
    </xf>
    <xf numFmtId="0" fontId="37" fillId="2" borderId="7" xfId="5" applyFont="1" applyFill="1" applyBorder="1" applyAlignment="1">
      <alignment horizontal="center" vertical="center"/>
    </xf>
    <xf numFmtId="0" fontId="37" fillId="2" borderId="6" xfId="5" applyFont="1" applyFill="1" applyBorder="1" applyAlignment="1">
      <alignment horizontal="center" vertical="center"/>
    </xf>
    <xf numFmtId="10" fontId="37" fillId="2" borderId="6" xfId="7" applyNumberFormat="1" applyFont="1" applyFill="1" applyBorder="1" applyAlignment="1">
      <alignment horizontal="center" vertical="center" wrapText="1"/>
    </xf>
    <xf numFmtId="10" fontId="37" fillId="2" borderId="8" xfId="7" applyNumberFormat="1" applyFont="1" applyFill="1" applyBorder="1" applyAlignment="1">
      <alignment horizontal="center" vertical="center" wrapText="1"/>
    </xf>
    <xf numFmtId="0" fontId="37" fillId="2" borderId="0" xfId="5" applyFont="1" applyFill="1" applyAlignment="1">
      <alignment vertical="distributed"/>
    </xf>
    <xf numFmtId="177" fontId="37" fillId="2" borderId="0" xfId="5" applyNumberFormat="1" applyFont="1" applyFill="1" applyAlignment="1">
      <alignment horizontal="justify" vertical="distributed"/>
    </xf>
    <xf numFmtId="177" fontId="37" fillId="2" borderId="0" xfId="5" applyNumberFormat="1" applyFont="1" applyFill="1" applyAlignment="1">
      <alignment horizontal="left" vertical="distributed"/>
    </xf>
    <xf numFmtId="177" fontId="37" fillId="2" borderId="0" xfId="5" applyNumberFormat="1" applyFont="1" applyFill="1" applyAlignment="1">
      <alignment horizontal="left" vertical="center"/>
    </xf>
    <xf numFmtId="177" fontId="36" fillId="2" borderId="0" xfId="5" applyNumberFormat="1" applyFont="1" applyFill="1" applyAlignment="1">
      <alignment horizontal="justify" vertical="center"/>
    </xf>
    <xf numFmtId="0" fontId="37" fillId="0" borderId="0" xfId="5" applyFont="1" applyAlignment="1">
      <alignment horizontal="justify" vertical="distributed"/>
    </xf>
    <xf numFmtId="181" fontId="37" fillId="2" borderId="6" xfId="1" applyFont="1" applyFill="1" applyBorder="1" applyAlignment="1">
      <alignment horizontal="center" vertical="center" wrapText="1"/>
    </xf>
    <xf numFmtId="181" fontId="37" fillId="2" borderId="6" xfId="1" applyFont="1" applyFill="1" applyBorder="1" applyAlignment="1">
      <alignment horizontal="center" vertical="center" shrinkToFit="1"/>
    </xf>
    <xf numFmtId="0" fontId="41" fillId="2" borderId="0" xfId="5" applyFont="1" applyFill="1" applyAlignment="1">
      <alignment horizontal="left" vertical="distributed" indent="1"/>
    </xf>
    <xf numFmtId="0" fontId="37" fillId="2" borderId="0" xfId="5" applyFont="1" applyFill="1" applyAlignment="1">
      <alignment horizontal="left" vertical="distributed" indent="1"/>
    </xf>
    <xf numFmtId="0" fontId="35" fillId="2" borderId="7" xfId="5" applyFont="1" applyFill="1" applyBorder="1" applyAlignment="1">
      <alignment horizontal="center" vertical="center" wrapText="1"/>
    </xf>
    <xf numFmtId="0" fontId="35" fillId="2" borderId="6" xfId="5" applyFont="1" applyFill="1" applyBorder="1" applyAlignment="1">
      <alignment horizontal="center" vertical="center" wrapText="1"/>
    </xf>
    <xf numFmtId="0" fontId="35" fillId="2" borderId="8" xfId="5" applyFont="1" applyFill="1" applyBorder="1" applyAlignment="1">
      <alignment horizontal="center" vertical="center" wrapText="1"/>
    </xf>
    <xf numFmtId="181" fontId="35" fillId="2" borderId="6" xfId="5" applyNumberFormat="1" applyFont="1" applyFill="1" applyBorder="1" applyAlignment="1">
      <alignment horizontal="center" vertical="center" shrinkToFit="1"/>
    </xf>
    <xf numFmtId="181" fontId="35" fillId="2" borderId="8" xfId="5" applyNumberFormat="1" applyFont="1" applyFill="1" applyBorder="1" applyAlignment="1">
      <alignment horizontal="center" vertical="center" shrinkToFit="1"/>
    </xf>
    <xf numFmtId="0" fontId="38" fillId="0" borderId="0" xfId="5" applyFont="1" applyAlignment="1">
      <alignment horizontal="left" vertical="distributed" indent="1"/>
    </xf>
    <xf numFmtId="0" fontId="37" fillId="0" borderId="0" xfId="5" applyFont="1" applyAlignment="1">
      <alignment horizontal="left" vertical="distributed" wrapText="1"/>
    </xf>
    <xf numFmtId="0" fontId="37" fillId="0" borderId="0" xfId="5" applyFont="1" applyAlignment="1">
      <alignment horizontal="left" vertical="distributed" indent="1"/>
    </xf>
    <xf numFmtId="0" fontId="37" fillId="0" borderId="0" xfId="5" applyFont="1" applyAlignment="1">
      <alignment horizontal="left" vertical="distributed"/>
    </xf>
    <xf numFmtId="0" fontId="37" fillId="3" borderId="0" xfId="5" applyFont="1" applyFill="1" applyAlignment="1">
      <alignment horizontal="left" vertical="distributed" wrapText="1"/>
    </xf>
    <xf numFmtId="0" fontId="37" fillId="0" borderId="0" xfId="5" applyFont="1" applyAlignment="1">
      <alignment vertical="distributed" wrapText="1"/>
    </xf>
    <xf numFmtId="0" fontId="23" fillId="0" borderId="0" xfId="5" applyFont="1" applyAlignment="1">
      <alignment horizontal="left" vertical="center" wrapText="1"/>
    </xf>
    <xf numFmtId="0" fontId="37" fillId="0" borderId="0" xfId="5" applyFont="1" applyAlignment="1">
      <alignment horizontal="left" vertical="distributed" wrapText="1" indent="1"/>
    </xf>
    <xf numFmtId="0" fontId="41" fillId="0" borderId="0" xfId="5" applyFont="1" applyAlignment="1">
      <alignment horizontal="left" vertical="distributed" indent="1"/>
    </xf>
    <xf numFmtId="0" fontId="41" fillId="0" borderId="0" xfId="5" applyFont="1" applyAlignment="1">
      <alignment horizontal="left" vertical="distributed" wrapText="1" indent="1"/>
    </xf>
    <xf numFmtId="0" fontId="35" fillId="2" borderId="9" xfId="5" applyFont="1" applyFill="1" applyBorder="1" applyAlignment="1">
      <alignment horizontal="center" vertical="center" wrapText="1"/>
    </xf>
    <xf numFmtId="0" fontId="35" fillId="2" borderId="10" xfId="5" applyFont="1" applyFill="1" applyBorder="1" applyAlignment="1">
      <alignment horizontal="center" vertical="center" wrapText="1"/>
    </xf>
    <xf numFmtId="0" fontId="35" fillId="2" borderId="2" xfId="5" applyFont="1" applyFill="1" applyBorder="1" applyAlignment="1">
      <alignment horizontal="center" vertical="center" wrapText="1"/>
    </xf>
    <xf numFmtId="0" fontId="35" fillId="2" borderId="11" xfId="5" applyFont="1" applyFill="1" applyBorder="1" applyAlignment="1">
      <alignment horizontal="center" vertical="center" wrapText="1"/>
    </xf>
    <xf numFmtId="0" fontId="35" fillId="2" borderId="3" xfId="5" applyFont="1" applyFill="1" applyBorder="1" applyAlignment="1">
      <alignment horizontal="center" vertical="center" wrapText="1"/>
    </xf>
    <xf numFmtId="178" fontId="35" fillId="2" borderId="6" xfId="5" applyNumberFormat="1" applyFont="1" applyFill="1" applyBorder="1" applyAlignment="1">
      <alignment horizontal="left" vertical="center" wrapText="1" shrinkToFit="1"/>
    </xf>
    <xf numFmtId="177" fontId="36" fillId="2" borderId="0" xfId="5" applyNumberFormat="1" applyFont="1" applyFill="1" applyAlignment="1">
      <alignment horizontal="left" vertical="center"/>
    </xf>
    <xf numFmtId="0" fontId="37" fillId="2" borderId="2" xfId="5" applyFont="1" applyFill="1" applyBorder="1" applyAlignment="1">
      <alignment horizontal="left" vertical="distributed" indent="1"/>
    </xf>
    <xf numFmtId="0" fontId="37" fillId="0" borderId="7" xfId="5" applyFont="1" applyBorder="1" applyAlignment="1">
      <alignment horizontal="center" vertical="center" wrapText="1"/>
    </xf>
    <xf numFmtId="0" fontId="37" fillId="0" borderId="6" xfId="5" applyFont="1" applyBorder="1" applyAlignment="1">
      <alignment horizontal="center" vertical="center" wrapText="1"/>
    </xf>
    <xf numFmtId="0" fontId="37" fillId="0" borderId="6" xfId="5" applyFont="1" applyBorder="1" applyAlignment="1">
      <alignment horizontal="center" vertical="center"/>
    </xf>
    <xf numFmtId="0" fontId="37" fillId="0" borderId="8" xfId="5" applyFont="1" applyBorder="1" applyAlignment="1">
      <alignment horizontal="center" vertical="center"/>
    </xf>
    <xf numFmtId="0" fontId="37" fillId="0" borderId="0" xfId="5" applyFont="1" applyAlignment="1">
      <alignment horizontal="center" vertical="center" wrapText="1"/>
    </xf>
    <xf numFmtId="0" fontId="37" fillId="0" borderId="8" xfId="5" applyFont="1" applyBorder="1" applyAlignment="1">
      <alignment horizontal="center" vertical="center" wrapText="1"/>
    </xf>
    <xf numFmtId="0" fontId="47" fillId="0" borderId="0" xfId="5" applyFont="1" applyAlignment="1">
      <alignment horizontal="center" vertical="center" wrapText="1"/>
    </xf>
    <xf numFmtId="0" fontId="49" fillId="0" borderId="6" xfId="5" applyFont="1" applyBorder="1" applyAlignment="1">
      <alignment horizontal="left" vertical="center"/>
    </xf>
    <xf numFmtId="0" fontId="50" fillId="0" borderId="15" xfId="0" applyFont="1" applyBorder="1" applyAlignment="1">
      <alignment horizontal="left" vertical="center" shrinkToFit="1"/>
    </xf>
    <xf numFmtId="0" fontId="50" fillId="0" borderId="6" xfId="0" applyFont="1" applyBorder="1" applyAlignment="1">
      <alignment horizontal="left" vertical="center" shrinkToFit="1"/>
    </xf>
    <xf numFmtId="0" fontId="1" fillId="0" borderId="0" xfId="3" applyAlignment="1">
      <alignment horizontal="left" vertical="center"/>
    </xf>
    <xf numFmtId="0" fontId="15" fillId="0" borderId="0" xfId="3" applyFont="1" applyAlignment="1">
      <alignment horizontal="center" vertical="center"/>
    </xf>
    <xf numFmtId="0" fontId="48" fillId="0" borderId="12" xfId="3" applyFont="1" applyBorder="1" applyAlignment="1">
      <alignment horizontal="center" vertical="center" wrapText="1"/>
    </xf>
    <xf numFmtId="0" fontId="48" fillId="0" borderId="13" xfId="3" applyFont="1" applyBorder="1" applyAlignment="1">
      <alignment horizontal="center" vertical="center" wrapText="1"/>
    </xf>
    <xf numFmtId="0" fontId="48" fillId="0" borderId="14" xfId="3" applyFont="1" applyBorder="1" applyAlignment="1">
      <alignment horizontal="center" vertical="center" wrapText="1"/>
    </xf>
    <xf numFmtId="0" fontId="52" fillId="0" borderId="15" xfId="0" applyFont="1" applyBorder="1" applyAlignment="1">
      <alignment horizontal="left" vertical="center"/>
    </xf>
    <xf numFmtId="0" fontId="52" fillId="0" borderId="6" xfId="0" applyFont="1" applyBorder="1" applyAlignment="1">
      <alignment horizontal="left" vertical="center"/>
    </xf>
    <xf numFmtId="0" fontId="50" fillId="0" borderId="15" xfId="0" applyFont="1" applyBorder="1" applyAlignment="1">
      <alignment horizontal="left" vertical="center"/>
    </xf>
    <xf numFmtId="0" fontId="50" fillId="0" borderId="6" xfId="0" applyFont="1" applyBorder="1" applyAlignment="1">
      <alignment horizontal="left" vertical="center"/>
    </xf>
    <xf numFmtId="0" fontId="50" fillId="0" borderId="6" xfId="0" applyFont="1" applyBorder="1" applyAlignment="1">
      <alignment horizontal="center" vertical="center"/>
    </xf>
    <xf numFmtId="0" fontId="50" fillId="0" borderId="16" xfId="0" applyFont="1" applyBorder="1" applyAlignment="1">
      <alignment horizontal="center" vertical="center"/>
    </xf>
    <xf numFmtId="0" fontId="51" fillId="0" borderId="15" xfId="0" applyFont="1" applyBorder="1" applyAlignment="1">
      <alignment horizontal="center" vertical="center"/>
    </xf>
    <xf numFmtId="0" fontId="51" fillId="0" borderId="6" xfId="0" applyFont="1" applyBorder="1" applyAlignment="1">
      <alignment horizontal="center" vertical="center"/>
    </xf>
    <xf numFmtId="0" fontId="51" fillId="0" borderId="16" xfId="0" applyFont="1" applyBorder="1" applyAlignment="1">
      <alignment horizontal="center" vertical="center"/>
    </xf>
    <xf numFmtId="0" fontId="52" fillId="0" borderId="6" xfId="0" applyFont="1" applyBorder="1" applyAlignment="1">
      <alignment horizontal="center" vertical="center"/>
    </xf>
    <xf numFmtId="0" fontId="52" fillId="0" borderId="16" xfId="0" applyFont="1" applyBorder="1" applyAlignment="1">
      <alignment horizontal="center" vertical="center"/>
    </xf>
    <xf numFmtId="0" fontId="52" fillId="0" borderId="15" xfId="0" applyFont="1" applyBorder="1" applyAlignment="1">
      <alignment horizontal="left" vertical="center" wrapText="1"/>
    </xf>
    <xf numFmtId="0" fontId="52" fillId="0" borderId="6" xfId="0" applyFont="1" applyBorder="1" applyAlignment="1">
      <alignment horizontal="left" vertical="center" wrapText="1"/>
    </xf>
    <xf numFmtId="0" fontId="49" fillId="0" borderId="15"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6" xfId="0" applyFont="1" applyBorder="1" applyAlignment="1">
      <alignment horizontal="center" vertical="center"/>
    </xf>
    <xf numFmtId="0" fontId="52" fillId="0" borderId="15" xfId="0" applyFont="1" applyBorder="1" applyAlignment="1">
      <alignment horizontal="left" vertical="center" shrinkToFit="1"/>
    </xf>
    <xf numFmtId="0" fontId="52" fillId="0" borderId="6" xfId="0" applyFont="1" applyBorder="1" applyAlignment="1">
      <alignment horizontal="left" vertical="center" shrinkToFit="1"/>
    </xf>
    <xf numFmtId="0" fontId="52" fillId="0" borderId="17" xfId="0" applyFont="1" applyBorder="1" applyAlignment="1">
      <alignment horizontal="left" vertical="center" shrinkToFit="1"/>
    </xf>
    <xf numFmtId="0" fontId="52" fillId="0" borderId="18" xfId="0" applyFont="1" applyBorder="1" applyAlignment="1">
      <alignment horizontal="left" vertical="center" shrinkToFit="1"/>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14" xfId="0" applyFont="1" applyBorder="1" applyAlignment="1">
      <alignment horizontal="center" vertical="center" wrapText="1"/>
    </xf>
    <xf numFmtId="0" fontId="63" fillId="6" borderId="20" xfId="0" applyFont="1" applyFill="1" applyBorder="1" applyAlignment="1">
      <alignment horizontal="center" vertical="center"/>
    </xf>
    <xf numFmtId="0" fontId="63" fillId="6" borderId="21" xfId="0" applyFont="1" applyFill="1" applyBorder="1" applyAlignment="1">
      <alignment horizontal="center" vertical="center"/>
    </xf>
    <xf numFmtId="0" fontId="63" fillId="6" borderId="15" xfId="0" applyFont="1" applyFill="1" applyBorder="1" applyAlignment="1">
      <alignment horizontal="left" vertical="center"/>
    </xf>
    <xf numFmtId="0" fontId="63" fillId="6" borderId="6" xfId="0" applyFont="1" applyFill="1" applyBorder="1" applyAlignment="1">
      <alignment horizontal="left" vertical="center"/>
    </xf>
    <xf numFmtId="1" fontId="63" fillId="6" borderId="6" xfId="0" applyNumberFormat="1" applyFont="1" applyFill="1" applyBorder="1" applyAlignment="1">
      <alignment horizontal="center" vertical="center"/>
    </xf>
    <xf numFmtId="0" fontId="49" fillId="0" borderId="6" xfId="3" applyFont="1" applyBorder="1" applyAlignment="1">
      <alignment horizontal="center" vertical="center" wrapText="1"/>
    </xf>
    <xf numFmtId="0" fontId="1" fillId="0" borderId="0" xfId="4" applyFont="1" applyFill="1" applyAlignment="1" applyProtection="1">
      <alignment horizontal="left" vertical="center" wrapText="1"/>
    </xf>
    <xf numFmtId="0" fontId="1" fillId="0" borderId="0" xfId="3" applyAlignment="1">
      <alignment horizontal="left" vertical="center" wrapText="1"/>
    </xf>
    <xf numFmtId="0" fontId="15" fillId="0" borderId="0" xfId="3" applyFont="1" applyAlignment="1">
      <alignment horizontal="center" vertical="top" wrapText="1"/>
    </xf>
    <xf numFmtId="0" fontId="29" fillId="0" borderId="0" xfId="3" applyFont="1" applyAlignment="1">
      <alignment horizontal="center" vertical="center" wrapText="1"/>
    </xf>
    <xf numFmtId="0" fontId="49" fillId="0" borderId="6" xfId="9" applyFont="1" applyBorder="1" applyAlignment="1">
      <alignment horizontal="center" vertical="center" wrapText="1"/>
    </xf>
    <xf numFmtId="0" fontId="49" fillId="0" borderId="9" xfId="3" applyFont="1" applyBorder="1" applyAlignment="1">
      <alignment horizontal="left" vertical="center"/>
    </xf>
    <xf numFmtId="0" fontId="1" fillId="0" borderId="0" xfId="10" applyAlignment="1">
      <alignment horizontal="left" vertical="center"/>
    </xf>
    <xf numFmtId="0" fontId="15" fillId="0" borderId="0" xfId="10" applyFont="1" applyAlignment="1">
      <alignment horizontal="center" vertical="center"/>
    </xf>
    <xf numFmtId="0" fontId="15" fillId="0" borderId="2" xfId="10" applyFont="1" applyBorder="1" applyAlignment="1">
      <alignment horizontal="center" vertical="center"/>
    </xf>
    <xf numFmtId="0" fontId="1" fillId="0" borderId="0" xfId="12" applyAlignment="1">
      <alignment horizontal="left" vertical="center"/>
    </xf>
    <xf numFmtId="0" fontId="15" fillId="0" borderId="0" xfId="12" applyFont="1" applyAlignment="1">
      <alignment horizontal="center" vertical="center"/>
    </xf>
    <xf numFmtId="0" fontId="1" fillId="0" borderId="0" xfId="13" applyAlignment="1">
      <alignment horizontal="left" vertical="center" wrapText="1"/>
    </xf>
    <xf numFmtId="0" fontId="15" fillId="0" borderId="0" xfId="13" applyFont="1" applyAlignment="1">
      <alignment horizontal="center" vertical="center"/>
    </xf>
    <xf numFmtId="0" fontId="49" fillId="0" borderId="18" xfId="13" applyFont="1" applyBorder="1" applyAlignment="1">
      <alignment horizontal="center" vertical="center"/>
    </xf>
    <xf numFmtId="0" fontId="49" fillId="0" borderId="23" xfId="13" applyFont="1" applyBorder="1" applyAlignment="1">
      <alignment horizontal="center" vertical="center"/>
    </xf>
    <xf numFmtId="0" fontId="49" fillId="0" borderId="5" xfId="13" applyFont="1" applyBorder="1" applyAlignment="1">
      <alignment horizontal="center" vertical="center"/>
    </xf>
    <xf numFmtId="0" fontId="49" fillId="0" borderId="18" xfId="13" applyFont="1" applyBorder="1" applyAlignment="1">
      <alignment horizontal="center" vertical="center" wrapText="1"/>
    </xf>
    <xf numFmtId="0" fontId="49" fillId="0" borderId="5" xfId="13" applyFont="1" applyBorder="1" applyAlignment="1">
      <alignment horizontal="center" vertical="center" wrapText="1"/>
    </xf>
    <xf numFmtId="0" fontId="1" fillId="0" borderId="0" xfId="4" applyFont="1" applyFill="1" applyBorder="1" applyAlignment="1" applyProtection="1">
      <alignment horizontal="left" vertical="center"/>
    </xf>
    <xf numFmtId="0" fontId="1" fillId="0" borderId="0" xfId="15" applyAlignment="1">
      <alignment horizontal="left" vertical="center"/>
    </xf>
    <xf numFmtId="0" fontId="15" fillId="0" borderId="0" xfId="15" applyFont="1" applyAlignment="1">
      <alignment horizontal="center" vertical="center"/>
    </xf>
    <xf numFmtId="0" fontId="14" fillId="0" borderId="6" xfId="15" applyFont="1" applyBorder="1" applyAlignment="1">
      <alignment horizontal="center" vertical="center"/>
    </xf>
    <xf numFmtId="0" fontId="1" fillId="0" borderId="6" xfId="15" applyBorder="1" applyAlignment="1">
      <alignment horizontal="center" vertical="center"/>
    </xf>
    <xf numFmtId="0" fontId="1" fillId="0" borderId="0" xfId="5"/>
    <xf numFmtId="0" fontId="49" fillId="0" borderId="6" xfId="15" applyFont="1" applyBorder="1" applyAlignment="1">
      <alignment horizontal="center" vertical="center"/>
    </xf>
    <xf numFmtId="0" fontId="15" fillId="0" borderId="2" xfId="15" applyFont="1" applyBorder="1" applyAlignment="1">
      <alignment horizontal="center" vertical="center"/>
    </xf>
    <xf numFmtId="0" fontId="49" fillId="0" borderId="18" xfId="15" applyFont="1" applyBorder="1" applyAlignment="1">
      <alignment horizontal="center" vertical="center"/>
    </xf>
    <xf numFmtId="0" fontId="49" fillId="0" borderId="23" xfId="15" applyFont="1" applyBorder="1" applyAlignment="1">
      <alignment horizontal="center" vertical="center"/>
    </xf>
    <xf numFmtId="0" fontId="49" fillId="0" borderId="5" xfId="15" applyFont="1" applyBorder="1" applyAlignment="1">
      <alignment horizontal="center" vertical="center"/>
    </xf>
    <xf numFmtId="0" fontId="49" fillId="0" borderId="6" xfId="15" applyFont="1" applyBorder="1" applyAlignment="1">
      <alignment horizontal="center" vertical="center" wrapText="1"/>
    </xf>
    <xf numFmtId="0" fontId="49" fillId="0" borderId="18" xfId="15" applyFont="1" applyBorder="1" applyAlignment="1">
      <alignment horizontal="center" vertical="center" wrapText="1"/>
    </xf>
    <xf numFmtId="0" fontId="49" fillId="0" borderId="23" xfId="15" applyFont="1" applyBorder="1" applyAlignment="1">
      <alignment horizontal="center" vertical="center" wrapText="1"/>
    </xf>
    <xf numFmtId="0" fontId="1" fillId="0" borderId="0" xfId="4" applyFont="1" applyFill="1" applyAlignment="1" applyProtection="1"/>
    <xf numFmtId="0" fontId="47" fillId="0" borderId="2" xfId="5" applyFont="1" applyBorder="1" applyAlignment="1">
      <alignment horizontal="center" vertical="center"/>
    </xf>
    <xf numFmtId="0" fontId="49" fillId="0" borderId="8" xfId="15" applyFont="1" applyBorder="1" applyAlignment="1">
      <alignment horizontal="center" vertical="center"/>
    </xf>
    <xf numFmtId="0" fontId="49" fillId="0" borderId="3" xfId="15" applyFont="1" applyBorder="1" applyAlignment="1">
      <alignment horizontal="center" vertical="center"/>
    </xf>
    <xf numFmtId="0" fontId="49" fillId="0" borderId="7" xfId="15" applyFont="1" applyBorder="1" applyAlignment="1">
      <alignment horizontal="center" vertical="center"/>
    </xf>
    <xf numFmtId="0" fontId="49" fillId="0" borderId="6" xfId="12" applyFont="1" applyBorder="1" applyAlignment="1">
      <alignment horizontal="center" vertical="center"/>
    </xf>
    <xf numFmtId="0" fontId="49" fillId="0" borderId="18" xfId="12" applyFont="1" applyBorder="1" applyAlignment="1">
      <alignment horizontal="center" vertical="center"/>
    </xf>
    <xf numFmtId="0" fontId="49" fillId="0" borderId="23" xfId="12" applyFont="1" applyBorder="1" applyAlignment="1">
      <alignment horizontal="center" vertical="center"/>
    </xf>
    <xf numFmtId="0" fontId="49" fillId="0" borderId="18" xfId="12" applyFont="1" applyBorder="1" applyAlignment="1">
      <alignment horizontal="center" vertical="center" wrapText="1"/>
    </xf>
    <xf numFmtId="0" fontId="49" fillId="0" borderId="23" xfId="12" applyFont="1" applyBorder="1" applyAlignment="1">
      <alignment horizontal="center" vertical="center" wrapText="1"/>
    </xf>
    <xf numFmtId="0" fontId="49" fillId="0" borderId="8" xfId="12" applyFont="1" applyBorder="1" applyAlignment="1">
      <alignment horizontal="center" vertical="center" wrapText="1"/>
    </xf>
    <xf numFmtId="0" fontId="49" fillId="0" borderId="7" xfId="12" applyFont="1" applyBorder="1" applyAlignment="1">
      <alignment horizontal="center" vertical="center" wrapText="1"/>
    </xf>
    <xf numFmtId="0" fontId="49" fillId="0" borderId="24" xfId="12" applyFont="1" applyBorder="1" applyAlignment="1">
      <alignment horizontal="center" vertical="center" wrapText="1"/>
    </xf>
    <xf numFmtId="0" fontId="49" fillId="0" borderId="9" xfId="12" applyFont="1" applyBorder="1" applyAlignment="1">
      <alignment horizontal="center" vertical="center" wrapText="1"/>
    </xf>
    <xf numFmtId="0" fontId="49" fillId="0" borderId="10" xfId="12" applyFont="1" applyBorder="1" applyAlignment="1">
      <alignment horizontal="center" vertical="center" wrapText="1"/>
    </xf>
    <xf numFmtId="0" fontId="49" fillId="0" borderId="6" xfId="12" applyFont="1" applyBorder="1" applyAlignment="1">
      <alignment horizontal="center" vertical="center" wrapText="1"/>
    </xf>
    <xf numFmtId="0" fontId="15" fillId="0" borderId="2" xfId="16" applyFont="1" applyBorder="1" applyAlignment="1">
      <alignment horizontal="center" vertical="center"/>
    </xf>
    <xf numFmtId="0" fontId="49" fillId="0" borderId="6" xfId="16" applyFont="1" applyBorder="1" applyAlignment="1">
      <alignment horizontal="center" vertical="center"/>
    </xf>
    <xf numFmtId="0" fontId="49" fillId="0" borderId="8" xfId="15" applyFont="1" applyBorder="1" applyAlignment="1">
      <alignment horizontal="left" vertical="center" shrinkToFit="1"/>
    </xf>
    <xf numFmtId="0" fontId="49" fillId="0" borderId="7" xfId="15" applyFont="1" applyBorder="1" applyAlignment="1">
      <alignment horizontal="left" vertical="center" shrinkToFit="1"/>
    </xf>
    <xf numFmtId="0" fontId="62" fillId="0" borderId="6" xfId="0" applyFont="1" applyBorder="1" applyAlignment="1">
      <alignment horizontal="center" vertical="center"/>
    </xf>
    <xf numFmtId="0" fontId="62" fillId="0" borderId="24"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25" xfId="0" applyFont="1" applyBorder="1" applyAlignment="1">
      <alignment horizontal="center" vertical="center" wrapText="1"/>
    </xf>
    <xf numFmtId="0" fontId="62" fillId="0" borderId="11" xfId="0" applyFont="1" applyBorder="1" applyAlignment="1">
      <alignment horizontal="center" vertical="center" wrapText="1"/>
    </xf>
    <xf numFmtId="0" fontId="63" fillId="0" borderId="6" xfId="0" applyFont="1" applyBorder="1" applyAlignment="1">
      <alignment horizontal="center" vertical="center" wrapText="1"/>
    </xf>
    <xf numFmtId="177" fontId="49" fillId="0" borderId="8" xfId="9" applyNumberFormat="1" applyFont="1" applyBorder="1" applyAlignment="1">
      <alignment horizontal="left" vertical="center"/>
    </xf>
    <xf numFmtId="177" fontId="49" fillId="0" borderId="7" xfId="9" applyNumberFormat="1" applyFont="1" applyBorder="1" applyAlignment="1">
      <alignment horizontal="left" vertical="center"/>
    </xf>
    <xf numFmtId="184" fontId="49" fillId="0" borderId="8" xfId="9" applyNumberFormat="1" applyFont="1" applyBorder="1" applyAlignment="1">
      <alignment horizontal="left" vertical="center"/>
    </xf>
    <xf numFmtId="184" fontId="49" fillId="0" borderId="7" xfId="9" applyNumberFormat="1" applyFont="1" applyBorder="1" applyAlignment="1">
      <alignment horizontal="left" vertical="center"/>
    </xf>
    <xf numFmtId="0" fontId="49" fillId="0" borderId="24" xfId="16" applyFont="1" applyBorder="1" applyAlignment="1">
      <alignment horizontal="center" vertical="center"/>
    </xf>
    <xf numFmtId="0" fontId="49" fillId="0" borderId="10" xfId="16" applyFont="1" applyBorder="1" applyAlignment="1">
      <alignment horizontal="center" vertical="center"/>
    </xf>
    <xf numFmtId="0" fontId="49" fillId="0" borderId="26" xfId="16" applyFont="1" applyBorder="1" applyAlignment="1">
      <alignment horizontal="center" vertical="center"/>
    </xf>
    <xf numFmtId="0" fontId="49" fillId="0" borderId="27" xfId="16" applyFont="1" applyBorder="1" applyAlignment="1">
      <alignment horizontal="center" vertical="center"/>
    </xf>
    <xf numFmtId="0" fontId="49" fillId="0" borderId="25" xfId="16" applyFont="1" applyBorder="1" applyAlignment="1">
      <alignment horizontal="center" vertical="center"/>
    </xf>
    <xf numFmtId="0" fontId="49" fillId="0" borderId="11" xfId="16" applyFont="1" applyBorder="1" applyAlignment="1">
      <alignment horizontal="center" vertical="center"/>
    </xf>
    <xf numFmtId="0" fontId="49" fillId="0" borderId="18" xfId="16" applyFont="1" applyBorder="1" applyAlignment="1">
      <alignment horizontal="center" vertical="center" wrapText="1"/>
    </xf>
    <xf numFmtId="0" fontId="49" fillId="0" borderId="5" xfId="16" applyFont="1" applyBorder="1" applyAlignment="1">
      <alignment horizontal="center" vertical="center" wrapText="1"/>
    </xf>
    <xf numFmtId="0" fontId="49" fillId="0" borderId="8" xfId="16" applyFont="1" applyBorder="1" applyAlignment="1">
      <alignment horizontal="left" vertical="center" shrinkToFit="1"/>
    </xf>
    <xf numFmtId="0" fontId="49" fillId="0" borderId="7" xfId="16" applyFont="1" applyBorder="1" applyAlignment="1">
      <alignment horizontal="left" vertical="center" shrinkToFit="1"/>
    </xf>
    <xf numFmtId="0" fontId="49" fillId="0" borderId="23" xfId="16" applyFont="1" applyBorder="1" applyAlignment="1">
      <alignment horizontal="center" vertical="center" wrapText="1"/>
    </xf>
    <xf numFmtId="186" fontId="49" fillId="0" borderId="8" xfId="9" applyNumberFormat="1" applyFont="1" applyBorder="1" applyAlignment="1">
      <alignment horizontal="left" vertical="center"/>
    </xf>
    <xf numFmtId="186" fontId="49" fillId="0" borderId="7" xfId="9" applyNumberFormat="1" applyFont="1" applyBorder="1" applyAlignment="1">
      <alignment horizontal="left" vertical="center"/>
    </xf>
    <xf numFmtId="0" fontId="49" fillId="0" borderId="8" xfId="0" applyFont="1" applyBorder="1" applyAlignment="1">
      <alignment horizontal="left" vertical="center"/>
    </xf>
    <xf numFmtId="0" fontId="49" fillId="0" borderId="7" xfId="0" applyFont="1" applyBorder="1" applyAlignment="1">
      <alignment horizontal="left" vertical="center"/>
    </xf>
    <xf numFmtId="0" fontId="63" fillId="0" borderId="6" xfId="0" applyFont="1" applyBorder="1" applyAlignment="1">
      <alignment horizontal="center" vertical="center"/>
    </xf>
    <xf numFmtId="0" fontId="49" fillId="0" borderId="8" xfId="16" applyFont="1" applyBorder="1" applyAlignment="1">
      <alignment horizontal="left" vertical="center"/>
    </xf>
    <xf numFmtId="0" fontId="49" fillId="0" borderId="7" xfId="16" applyFont="1" applyBorder="1" applyAlignment="1">
      <alignment horizontal="left" vertical="center"/>
    </xf>
    <xf numFmtId="0" fontId="57" fillId="0" borderId="0" xfId="15" applyFont="1" applyAlignment="1">
      <alignment vertical="center"/>
    </xf>
    <xf numFmtId="0" fontId="49" fillId="0" borderId="5" xfId="12" applyFont="1" applyBorder="1" applyAlignment="1">
      <alignment horizontal="center" vertical="center"/>
    </xf>
    <xf numFmtId="0" fontId="49" fillId="0" borderId="5" xfId="12" applyFont="1" applyBorder="1" applyAlignment="1">
      <alignment horizontal="center" vertical="center" wrapText="1"/>
    </xf>
    <xf numFmtId="0" fontId="47" fillId="0" borderId="0" xfId="15" applyFont="1" applyAlignment="1">
      <alignment horizontal="center" vertical="center"/>
    </xf>
    <xf numFmtId="0" fontId="49" fillId="0" borderId="9" xfId="15" applyFont="1" applyBorder="1" applyAlignment="1">
      <alignment horizontal="left" vertical="center"/>
    </xf>
    <xf numFmtId="0" fontId="63" fillId="0" borderId="6" xfId="0" applyFont="1" applyBorder="1" applyAlignment="1">
      <alignment horizontal="left" vertical="center" indent="2"/>
    </xf>
    <xf numFmtId="0" fontId="1" fillId="0" borderId="5" xfId="15" applyBorder="1" applyAlignment="1">
      <alignment horizontal="center" vertical="center" wrapText="1"/>
    </xf>
    <xf numFmtId="0" fontId="49" fillId="0" borderId="24" xfId="15" applyFont="1" applyBorder="1" applyAlignment="1">
      <alignment horizontal="center" vertical="center"/>
    </xf>
    <xf numFmtId="0" fontId="49" fillId="0" borderId="9" xfId="15" applyFont="1" applyBorder="1" applyAlignment="1">
      <alignment horizontal="center" vertical="center"/>
    </xf>
    <xf numFmtId="0" fontId="49" fillId="0" borderId="10" xfId="15" applyFont="1" applyBorder="1" applyAlignment="1">
      <alignment horizontal="center" vertical="center"/>
    </xf>
    <xf numFmtId="0" fontId="49" fillId="0" borderId="25" xfId="15" applyFont="1" applyBorder="1" applyAlignment="1">
      <alignment horizontal="center" vertical="center"/>
    </xf>
    <xf numFmtId="0" fontId="49" fillId="0" borderId="2" xfId="15" applyFont="1" applyBorder="1" applyAlignment="1">
      <alignment horizontal="center" vertical="center"/>
    </xf>
    <xf numFmtId="0" fontId="49" fillId="0" borderId="11" xfId="15" applyFont="1" applyBorder="1" applyAlignment="1">
      <alignment horizontal="center" vertical="center"/>
    </xf>
    <xf numFmtId="0" fontId="63" fillId="0" borderId="6" xfId="0" applyFont="1" applyBorder="1" applyAlignment="1">
      <alignment horizontal="left" vertical="center"/>
    </xf>
    <xf numFmtId="0" fontId="63" fillId="0" borderId="6" xfId="0" applyFont="1" applyBorder="1" applyAlignment="1">
      <alignment horizontal="left" vertical="center" indent="1"/>
    </xf>
    <xf numFmtId="0" fontId="63" fillId="0" borderId="18" xfId="0" applyFont="1" applyBorder="1" applyAlignment="1">
      <alignment horizontal="left" vertical="center" indent="1"/>
    </xf>
    <xf numFmtId="0" fontId="63" fillId="0" borderId="23" xfId="0" applyFont="1" applyBorder="1" applyAlignment="1">
      <alignment horizontal="left" vertical="center" indent="1"/>
    </xf>
    <xf numFmtId="0" fontId="63" fillId="0" borderId="5" xfId="0" applyFont="1" applyBorder="1" applyAlignment="1">
      <alignment horizontal="left" vertical="center" indent="1"/>
    </xf>
    <xf numFmtId="0" fontId="63" fillId="0" borderId="6" xfId="0" applyFont="1" applyBorder="1" applyAlignment="1">
      <alignment horizontal="left" vertical="center" indent="4"/>
    </xf>
    <xf numFmtId="0" fontId="49" fillId="0" borderId="8" xfId="0" applyFont="1" applyBorder="1" applyAlignment="1">
      <alignment horizontal="left" vertical="center" shrinkToFit="1"/>
    </xf>
    <xf numFmtId="0" fontId="49" fillId="0" borderId="3" xfId="0" applyFont="1" applyBorder="1" applyAlignment="1">
      <alignment horizontal="left" vertical="center" shrinkToFit="1"/>
    </xf>
    <xf numFmtId="0" fontId="49" fillId="0" borderId="7" xfId="0" applyFont="1" applyBorder="1" applyAlignment="1">
      <alignment horizontal="left" vertical="center" shrinkToFit="1"/>
    </xf>
    <xf numFmtId="0" fontId="49" fillId="0" borderId="18" xfId="0" applyFont="1" applyBorder="1" applyAlignment="1">
      <alignment horizontal="center" vertical="center"/>
    </xf>
    <xf numFmtId="0" fontId="49" fillId="0" borderId="23" xfId="0" applyFont="1" applyBorder="1" applyAlignment="1">
      <alignment horizontal="center" vertical="center"/>
    </xf>
    <xf numFmtId="0" fontId="49" fillId="0" borderId="5" xfId="0" applyFont="1" applyBorder="1" applyAlignment="1">
      <alignment horizontal="center" vertical="center"/>
    </xf>
    <xf numFmtId="0" fontId="15" fillId="0" borderId="0" xfId="17" applyFont="1" applyAlignment="1">
      <alignment horizontal="center" vertical="center"/>
    </xf>
    <xf numFmtId="0" fontId="1" fillId="0" borderId="0" xfId="17" applyAlignment="1">
      <alignment horizontal="left" vertical="center"/>
    </xf>
    <xf numFmtId="0" fontId="15" fillId="0" borderId="2" xfId="17" applyFont="1" applyBorder="1" applyAlignment="1">
      <alignment horizontal="center" vertical="center"/>
    </xf>
    <xf numFmtId="0" fontId="49" fillId="0" borderId="18" xfId="17" applyFont="1" applyBorder="1" applyAlignment="1">
      <alignment horizontal="center" vertical="center"/>
    </xf>
    <xf numFmtId="0" fontId="49" fillId="0" borderId="23" xfId="17" applyFont="1" applyBorder="1" applyAlignment="1">
      <alignment horizontal="center" vertical="center"/>
    </xf>
    <xf numFmtId="0" fontId="49" fillId="0" borderId="18" xfId="17" applyFont="1" applyBorder="1" applyAlignment="1">
      <alignment horizontal="center" vertical="center" wrapText="1"/>
    </xf>
    <xf numFmtId="0" fontId="49" fillId="0" borderId="23" xfId="17" applyFont="1" applyBorder="1" applyAlignment="1">
      <alignment horizontal="center" vertical="center" wrapText="1"/>
    </xf>
    <xf numFmtId="0" fontId="49" fillId="0" borderId="24" xfId="17" applyFont="1" applyBorder="1" applyAlignment="1">
      <alignment horizontal="center" vertical="center" wrapText="1"/>
    </xf>
    <xf numFmtId="0" fontId="49" fillId="0" borderId="10" xfId="17" applyFont="1" applyBorder="1" applyAlignment="1">
      <alignment horizontal="center" vertical="center" wrapText="1"/>
    </xf>
    <xf numFmtId="0" fontId="49" fillId="0" borderId="9" xfId="17" applyFont="1" applyBorder="1" applyAlignment="1">
      <alignment horizontal="center" vertical="center" wrapText="1"/>
    </xf>
    <xf numFmtId="183" fontId="63" fillId="0" borderId="8" xfId="0" applyNumberFormat="1" applyFont="1" applyBorder="1" applyAlignment="1">
      <alignment horizontal="left" vertical="center" wrapText="1"/>
    </xf>
    <xf numFmtId="183" fontId="63" fillId="0" borderId="3" xfId="0" applyNumberFormat="1" applyFont="1" applyBorder="1" applyAlignment="1">
      <alignment horizontal="left" vertical="center" wrapText="1"/>
    </xf>
    <xf numFmtId="183" fontId="63" fillId="0" borderId="7" xfId="0" applyNumberFormat="1" applyFont="1" applyBorder="1" applyAlignment="1">
      <alignment horizontal="left" vertical="center" wrapText="1"/>
    </xf>
    <xf numFmtId="0" fontId="49" fillId="0" borderId="6" xfId="17" applyFont="1" applyBorder="1" applyAlignment="1">
      <alignment horizontal="center" vertical="center" wrapText="1"/>
    </xf>
    <xf numFmtId="0" fontId="49" fillId="0" borderId="8" xfId="17" applyFont="1" applyBorder="1" applyAlignment="1">
      <alignment horizontal="center" vertical="center" shrinkToFit="1"/>
    </xf>
    <xf numFmtId="0" fontId="49" fillId="0" borderId="3" xfId="17" applyFont="1" applyBorder="1" applyAlignment="1">
      <alignment horizontal="center" vertical="center" shrinkToFit="1"/>
    </xf>
    <xf numFmtId="0" fontId="49" fillId="0" borderId="7" xfId="17" applyFont="1" applyBorder="1" applyAlignment="1">
      <alignment horizontal="center" vertical="center" shrinkToFit="1"/>
    </xf>
    <xf numFmtId="177" fontId="63" fillId="0" borderId="8" xfId="0" applyNumberFormat="1" applyFont="1" applyBorder="1" applyAlignment="1">
      <alignment horizontal="left" vertical="center" wrapText="1"/>
    </xf>
    <xf numFmtId="177" fontId="63" fillId="0" borderId="3" xfId="0" applyNumberFormat="1" applyFont="1" applyBorder="1" applyAlignment="1">
      <alignment horizontal="left" vertical="center" wrapText="1"/>
    </xf>
    <xf numFmtId="177" fontId="63" fillId="0" borderId="7" xfId="0" applyNumberFormat="1" applyFont="1" applyBorder="1" applyAlignment="1">
      <alignment horizontal="left" vertical="center" wrapText="1"/>
    </xf>
    <xf numFmtId="0" fontId="66" fillId="0" borderId="0" xfId="19" applyFont="1" applyAlignment="1">
      <alignment horizontal="center" vertical="center" wrapText="1"/>
    </xf>
    <xf numFmtId="0" fontId="63" fillId="0" borderId="6" xfId="0" applyFont="1" applyBorder="1" applyAlignment="1">
      <alignment horizontal="left" vertical="center" wrapText="1"/>
    </xf>
    <xf numFmtId="0" fontId="49" fillId="0" borderId="6" xfId="17" applyFont="1" applyBorder="1" applyAlignment="1">
      <alignment horizontal="center" vertical="center"/>
    </xf>
    <xf numFmtId="0" fontId="63" fillId="0" borderId="5" xfId="0" applyFont="1" applyBorder="1" applyAlignment="1">
      <alignment horizontal="left" vertical="center" wrapText="1"/>
    </xf>
    <xf numFmtId="0" fontId="63" fillId="0" borderId="18" xfId="0" applyFont="1" applyBorder="1" applyAlignment="1">
      <alignment horizontal="left" vertical="center" wrapText="1"/>
    </xf>
    <xf numFmtId="0" fontId="48" fillId="0" borderId="8" xfId="18" applyFont="1" applyBorder="1" applyAlignment="1">
      <alignment horizontal="left" vertical="center" shrinkToFit="1"/>
    </xf>
    <xf numFmtId="0" fontId="48" fillId="0" borderId="3" xfId="18" applyFont="1" applyBorder="1" applyAlignment="1">
      <alignment horizontal="left" vertical="center" shrinkToFit="1"/>
    </xf>
    <xf numFmtId="0" fontId="48" fillId="0" borderId="7" xfId="18" applyFont="1" applyBorder="1" applyAlignment="1">
      <alignment horizontal="left" vertical="center" shrinkToFit="1"/>
    </xf>
    <xf numFmtId="0" fontId="1" fillId="0" borderId="0" xfId="17">
      <alignment vertical="center"/>
    </xf>
    <xf numFmtId="0" fontId="49" fillId="0" borderId="6" xfId="18" applyFont="1" applyBorder="1" applyAlignment="1">
      <alignment horizontal="center" vertical="center" shrinkToFit="1"/>
    </xf>
    <xf numFmtId="0" fontId="48" fillId="0" borderId="8" xfId="0" applyFont="1" applyBorder="1" applyAlignment="1">
      <alignment horizontal="center" vertical="center" wrapText="1"/>
    </xf>
    <xf numFmtId="0" fontId="48" fillId="0" borderId="3" xfId="0" applyFont="1" applyBorder="1" applyAlignment="1">
      <alignment horizontal="center" vertical="center" wrapText="1"/>
    </xf>
    <xf numFmtId="0" fontId="48" fillId="0" borderId="7" xfId="0" applyFont="1" applyBorder="1" applyAlignment="1">
      <alignment horizontal="center" vertical="center" wrapText="1"/>
    </xf>
    <xf numFmtId="0" fontId="50" fillId="0" borderId="18" xfId="0" applyFont="1" applyBorder="1" applyAlignment="1">
      <alignment horizontal="center" vertical="center" wrapText="1"/>
    </xf>
    <xf numFmtId="0" fontId="52" fillId="0" borderId="23" xfId="0" applyFont="1" applyBorder="1" applyAlignment="1">
      <alignment horizontal="center" vertical="center"/>
    </xf>
    <xf numFmtId="0" fontId="52" fillId="0" borderId="5" xfId="0" applyFont="1" applyBorder="1" applyAlignment="1">
      <alignment horizontal="center" vertical="center"/>
    </xf>
    <xf numFmtId="0" fontId="49" fillId="0" borderId="18" xfId="3" applyFont="1" applyBorder="1" applyAlignment="1">
      <alignment horizontal="center" vertical="center"/>
    </xf>
    <xf numFmtId="0" fontId="49" fillId="0" borderId="5" xfId="3" applyFont="1" applyBorder="1" applyAlignment="1">
      <alignment horizontal="center" vertical="center"/>
    </xf>
    <xf numFmtId="0" fontId="49" fillId="0" borderId="6" xfId="3" applyFont="1" applyBorder="1" applyAlignment="1">
      <alignment horizontal="center" vertical="center" wrapText="1" shrinkToFit="1"/>
    </xf>
    <xf numFmtId="0" fontId="14" fillId="0" borderId="6" xfId="18" applyFont="1" applyBorder="1" applyAlignment="1">
      <alignment horizontal="center" vertical="center" shrinkToFit="1"/>
    </xf>
    <xf numFmtId="0" fontId="49" fillId="0" borderId="8" xfId="3" applyFont="1" applyBorder="1" applyAlignment="1">
      <alignment horizontal="left" vertical="center" shrinkToFit="1"/>
    </xf>
    <xf numFmtId="0" fontId="49" fillId="0" borderId="3" xfId="3" applyFont="1" applyBorder="1" applyAlignment="1">
      <alignment horizontal="left" vertical="center" shrinkToFit="1"/>
    </xf>
    <xf numFmtId="0" fontId="49" fillId="0" borderId="7" xfId="3" applyFont="1" applyBorder="1" applyAlignment="1">
      <alignment horizontal="left" vertical="center" shrinkToFit="1"/>
    </xf>
    <xf numFmtId="0" fontId="48" fillId="0" borderId="8" xfId="0" applyFont="1" applyBorder="1" applyAlignment="1">
      <alignment horizontal="center" vertical="center"/>
    </xf>
    <xf numFmtId="0" fontId="48" fillId="0" borderId="3" xfId="0" applyFont="1" applyBorder="1" applyAlignment="1">
      <alignment horizontal="center" vertical="center"/>
    </xf>
    <xf numFmtId="0" fontId="48" fillId="0" borderId="7" xfId="0" applyFont="1" applyBorder="1" applyAlignment="1">
      <alignment horizontal="center" vertical="center"/>
    </xf>
    <xf numFmtId="0" fontId="49" fillId="0" borderId="18" xfId="3" applyFont="1" applyBorder="1" applyAlignment="1">
      <alignment horizontal="center" vertical="center" wrapText="1" shrinkToFit="1"/>
    </xf>
    <xf numFmtId="0" fontId="49" fillId="0" borderId="23" xfId="3" applyFont="1" applyBorder="1" applyAlignment="1">
      <alignment horizontal="center" vertical="center" wrapText="1" shrinkToFit="1"/>
    </xf>
    <xf numFmtId="0" fontId="49" fillId="0" borderId="5" xfId="3" applyFont="1" applyBorder="1" applyAlignment="1">
      <alignment horizontal="center" vertical="center" wrapText="1" shrinkToFit="1"/>
    </xf>
    <xf numFmtId="0" fontId="14" fillId="2" borderId="6" xfId="17" applyFont="1" applyFill="1" applyBorder="1" applyAlignment="1">
      <alignment horizontal="left" vertical="center" shrinkToFit="1"/>
    </xf>
    <xf numFmtId="0" fontId="14" fillId="2" borderId="6" xfId="17" applyFont="1" applyFill="1" applyBorder="1" applyAlignment="1">
      <alignment horizontal="left" vertical="center" indent="1" shrinkToFit="1"/>
    </xf>
    <xf numFmtId="0" fontId="14" fillId="2" borderId="6" xfId="17" applyFont="1" applyFill="1" applyBorder="1" applyAlignment="1">
      <alignment horizontal="left" vertical="center" indent="2" shrinkToFit="1"/>
    </xf>
    <xf numFmtId="0" fontId="14" fillId="2" borderId="8" xfId="17" applyFont="1" applyFill="1" applyBorder="1" applyAlignment="1">
      <alignment horizontal="left" vertical="center" indent="1" shrinkToFit="1"/>
    </xf>
    <xf numFmtId="0" fontId="14" fillId="2" borderId="3" xfId="17" applyFont="1" applyFill="1" applyBorder="1" applyAlignment="1">
      <alignment horizontal="left" vertical="center" indent="1" shrinkToFit="1"/>
    </xf>
    <xf numFmtId="0" fontId="14" fillId="2" borderId="7" xfId="17" applyFont="1" applyFill="1" applyBorder="1" applyAlignment="1">
      <alignment horizontal="left" vertical="center" indent="1" shrinkToFit="1"/>
    </xf>
    <xf numFmtId="0" fontId="14" fillId="2" borderId="8" xfId="17" applyFont="1" applyFill="1" applyBorder="1" applyAlignment="1">
      <alignment horizontal="left" vertical="center" indent="2" shrinkToFit="1"/>
    </xf>
    <xf numFmtId="0" fontId="14" fillId="2" borderId="3" xfId="17" applyFont="1" applyFill="1" applyBorder="1" applyAlignment="1">
      <alignment horizontal="left" vertical="center" indent="2" shrinkToFit="1"/>
    </xf>
    <xf numFmtId="0" fontId="14" fillId="2" borderId="7" xfId="17" applyFont="1" applyFill="1" applyBorder="1" applyAlignment="1">
      <alignment horizontal="left" vertical="center" indent="2" shrinkToFit="1"/>
    </xf>
    <xf numFmtId="0" fontId="49" fillId="0" borderId="24" xfId="3" applyFont="1" applyBorder="1" applyAlignment="1">
      <alignment horizontal="center" vertical="center" wrapText="1" shrinkToFit="1"/>
    </xf>
    <xf numFmtId="0" fontId="49" fillId="0" borderId="25" xfId="3" applyFont="1" applyBorder="1" applyAlignment="1">
      <alignment horizontal="center" vertical="center" wrapText="1" shrinkToFit="1"/>
    </xf>
    <xf numFmtId="0" fontId="49" fillId="0" borderId="6" xfId="3" applyFont="1" applyBorder="1" applyAlignment="1">
      <alignment horizontal="left" vertical="center" shrinkToFit="1"/>
    </xf>
    <xf numFmtId="0" fontId="14" fillId="0" borderId="6" xfId="18" applyFont="1" applyBorder="1" applyAlignment="1">
      <alignment horizontal="left" vertical="center" shrinkToFit="1"/>
    </xf>
    <xf numFmtId="0" fontId="67" fillId="0" borderId="8" xfId="0" applyFont="1" applyBorder="1" applyAlignment="1">
      <alignment horizontal="center" vertical="center"/>
    </xf>
    <xf numFmtId="0" fontId="67" fillId="0" borderId="3" xfId="0" applyFont="1" applyBorder="1" applyAlignment="1">
      <alignment horizontal="center" vertical="center"/>
    </xf>
    <xf numFmtId="0" fontId="67" fillId="0" borderId="7" xfId="0" applyFont="1" applyBorder="1" applyAlignment="1">
      <alignment horizontal="center" vertical="center"/>
    </xf>
    <xf numFmtId="0" fontId="1" fillId="0" borderId="0" xfId="4" applyFont="1" applyFill="1" applyAlignment="1" applyProtection="1">
      <alignment horizontal="left" vertical="center"/>
    </xf>
    <xf numFmtId="0" fontId="15" fillId="0" borderId="2" xfId="3" applyFont="1" applyBorder="1" applyAlignment="1">
      <alignment horizontal="center" vertical="center"/>
    </xf>
    <xf numFmtId="0" fontId="67" fillId="0" borderId="8"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7" xfId="0" applyFont="1" applyBorder="1" applyAlignment="1">
      <alignment horizontal="center" vertical="center" wrapText="1"/>
    </xf>
    <xf numFmtId="0" fontId="63" fillId="0" borderId="8" xfId="0" applyFont="1" applyBorder="1" applyAlignment="1">
      <alignment horizontal="center" vertical="center" wrapText="1"/>
    </xf>
    <xf numFmtId="0" fontId="63" fillId="0" borderId="7" xfId="0" applyFont="1" applyBorder="1" applyAlignment="1">
      <alignment horizontal="center" vertical="center" wrapText="1"/>
    </xf>
    <xf numFmtId="0" fontId="63" fillId="0" borderId="8" xfId="0" applyFont="1" applyBorder="1" applyAlignment="1">
      <alignment horizontal="center" vertical="center"/>
    </xf>
    <xf numFmtId="0" fontId="63" fillId="0" borderId="3" xfId="0" applyFont="1" applyBorder="1" applyAlignment="1">
      <alignment horizontal="center" vertical="center"/>
    </xf>
    <xf numFmtId="0" fontId="63" fillId="0" borderId="7" xfId="0" applyFont="1" applyBorder="1" applyAlignment="1">
      <alignment horizontal="center" vertical="center"/>
    </xf>
    <xf numFmtId="0" fontId="1" fillId="0" borderId="0" xfId="21" applyAlignment="1">
      <alignment horizontal="left" vertical="center"/>
    </xf>
    <xf numFmtId="0" fontId="15" fillId="0" borderId="0" xfId="21" applyFont="1" applyAlignment="1">
      <alignment horizontal="center" vertical="center"/>
    </xf>
    <xf numFmtId="0" fontId="49" fillId="0" borderId="6" xfId="21" applyFont="1" applyBorder="1" applyAlignment="1">
      <alignment horizontal="center" vertical="center"/>
    </xf>
    <xf numFmtId="0" fontId="49" fillId="0" borderId="6" xfId="21" applyFont="1" applyBorder="1" applyAlignment="1">
      <alignment horizontal="center" vertical="center" wrapText="1"/>
    </xf>
    <xf numFmtId="0" fontId="49" fillId="0" borderId="6" xfId="21" applyFont="1" applyBorder="1">
      <alignment vertical="center"/>
    </xf>
    <xf numFmtId="181" fontId="49" fillId="0" borderId="6" xfId="8" applyFont="1" applyFill="1" applyBorder="1" applyAlignment="1">
      <alignment horizontal="left" vertical="center"/>
    </xf>
    <xf numFmtId="181" fontId="49" fillId="0" borderId="6" xfId="8" applyFont="1" applyFill="1" applyBorder="1" applyAlignment="1">
      <alignment horizontal="center" vertical="center" wrapText="1"/>
    </xf>
    <xf numFmtId="181" fontId="49" fillId="0" borderId="6" xfId="8" applyFont="1" applyFill="1" applyBorder="1" applyAlignment="1">
      <alignment horizontal="center" vertical="center"/>
    </xf>
    <xf numFmtId="181" fontId="56" fillId="0" borderId="8" xfId="1" applyFont="1" applyFill="1" applyBorder="1" applyAlignment="1">
      <alignment horizontal="left" vertical="center" shrinkToFit="1"/>
    </xf>
    <xf numFmtId="181" fontId="56" fillId="0" borderId="3" xfId="1" applyFont="1" applyFill="1" applyBorder="1" applyAlignment="1">
      <alignment horizontal="left" vertical="center" shrinkToFit="1"/>
    </xf>
    <xf numFmtId="181" fontId="56" fillId="0" borderId="7" xfId="1" applyFont="1" applyFill="1" applyBorder="1" applyAlignment="1">
      <alignment horizontal="left" vertical="center" shrinkToFit="1"/>
    </xf>
    <xf numFmtId="0" fontId="49" fillId="0" borderId="18" xfId="10" applyFont="1" applyBorder="1" applyAlignment="1">
      <alignment horizontal="center" vertical="center" wrapText="1"/>
    </xf>
    <xf numFmtId="0" fontId="49" fillId="0" borderId="23" xfId="10" applyFont="1" applyBorder="1" applyAlignment="1">
      <alignment horizontal="center" vertical="center" wrapText="1"/>
    </xf>
    <xf numFmtId="0" fontId="15" fillId="0" borderId="2" xfId="10" applyFont="1" applyBorder="1" applyAlignment="1">
      <alignment horizontal="center" vertical="center" wrapText="1"/>
    </xf>
    <xf numFmtId="0" fontId="49" fillId="0" borderId="6" xfId="10" applyFont="1" applyBorder="1" applyAlignment="1">
      <alignment horizontal="center" vertical="center" wrapText="1"/>
    </xf>
    <xf numFmtId="0" fontId="49" fillId="0" borderId="24" xfId="10" applyFont="1" applyBorder="1" applyAlignment="1">
      <alignment horizontal="center" vertical="center" wrapText="1"/>
    </xf>
    <xf numFmtId="0" fontId="49" fillId="0" borderId="9" xfId="10" applyFont="1" applyBorder="1" applyAlignment="1">
      <alignment horizontal="center" vertical="center" wrapText="1"/>
    </xf>
    <xf numFmtId="0" fontId="49" fillId="0" borderId="10" xfId="10" applyFont="1" applyBorder="1" applyAlignment="1">
      <alignment horizontal="center" vertical="center" wrapText="1"/>
    </xf>
    <xf numFmtId="0" fontId="49" fillId="0" borderId="0" xfId="10" applyFont="1" applyAlignment="1">
      <alignment horizontal="center" vertical="center" wrapText="1"/>
    </xf>
    <xf numFmtId="0" fontId="1" fillId="0" borderId="0" xfId="10">
      <alignment vertical="center"/>
    </xf>
    <xf numFmtId="0" fontId="15" fillId="0" borderId="0" xfId="12" applyFont="1" applyAlignment="1">
      <alignment horizontal="center" vertical="center" wrapText="1"/>
    </xf>
    <xf numFmtId="0" fontId="49" fillId="0" borderId="0" xfId="10" applyFont="1" applyAlignment="1">
      <alignment horizontal="center" vertical="center"/>
    </xf>
    <xf numFmtId="0" fontId="49" fillId="0" borderId="6" xfId="11" applyFont="1" applyBorder="1" applyAlignment="1">
      <alignment horizontal="center" vertical="center" wrapText="1"/>
    </xf>
    <xf numFmtId="181" fontId="49" fillId="0" borderId="6" xfId="1" applyFont="1" applyFill="1" applyBorder="1" applyAlignment="1">
      <alignment horizontal="center" vertical="center" wrapText="1"/>
    </xf>
    <xf numFmtId="181" fontId="56" fillId="0" borderId="8" xfId="1" applyFont="1" applyFill="1" applyBorder="1" applyAlignment="1">
      <alignment horizontal="center" vertical="center" wrapText="1"/>
    </xf>
    <xf numFmtId="181" fontId="56" fillId="0" borderId="3" xfId="1" applyFont="1" applyFill="1" applyBorder="1" applyAlignment="1">
      <alignment horizontal="center" vertical="center" wrapText="1"/>
    </xf>
    <xf numFmtId="181" fontId="56" fillId="0" borderId="7" xfId="1" applyFont="1" applyFill="1" applyBorder="1" applyAlignment="1">
      <alignment horizontal="center" vertical="center" wrapText="1"/>
    </xf>
    <xf numFmtId="181" fontId="56" fillId="0" borderId="6" xfId="1" applyFont="1" applyFill="1" applyBorder="1" applyAlignment="1">
      <alignment horizontal="center" vertical="center" wrapText="1"/>
    </xf>
    <xf numFmtId="0" fontId="49" fillId="0" borderId="6" xfId="11" applyFont="1" applyBorder="1" applyAlignment="1">
      <alignment horizontal="center" vertical="center" textRotation="255" wrapText="1"/>
    </xf>
    <xf numFmtId="0" fontId="49" fillId="0" borderId="6" xfId="11" applyFont="1" applyBorder="1" applyAlignment="1">
      <alignment horizontal="center" vertical="center"/>
    </xf>
    <xf numFmtId="0" fontId="15" fillId="0" borderId="2" xfId="5" applyFont="1" applyBorder="1" applyAlignment="1">
      <alignment horizontal="center" vertical="center"/>
    </xf>
    <xf numFmtId="181" fontId="73" fillId="0" borderId="0" xfId="1" applyFont="1">
      <alignment vertical="center"/>
    </xf>
    <xf numFmtId="0" fontId="50" fillId="6" borderId="6" xfId="0" applyFont="1" applyFill="1" applyBorder="1" applyAlignment="1">
      <alignment horizontal="center" vertical="center"/>
    </xf>
    <xf numFmtId="0" fontId="50" fillId="6" borderId="16" xfId="0" applyFont="1" applyFill="1" applyBorder="1" applyAlignment="1">
      <alignment horizontal="center" vertical="center"/>
    </xf>
    <xf numFmtId="184" fontId="49" fillId="6" borderId="6" xfId="9" applyNumberFormat="1" applyFont="1" applyFill="1" applyBorder="1" applyAlignment="1">
      <alignment horizontal="left" vertical="center"/>
    </xf>
    <xf numFmtId="181" fontId="0" fillId="0" borderId="0" xfId="1" applyFont="1" applyAlignment="1">
      <alignment horizontal="center" vertical="center"/>
    </xf>
  </cellXfs>
  <cellStyles count="22">
    <cellStyle name="百分比" xfId="2" builtinId="5"/>
    <cellStyle name="百分比 3" xfId="7" xr:uid="{00000000-0005-0000-0000-000001000000}"/>
    <cellStyle name="常规" xfId="0" builtinId="0"/>
    <cellStyle name="常规 10" xfId="5" xr:uid="{00000000-0005-0000-0000-000003000000}"/>
    <cellStyle name="常规 13" xfId="19" xr:uid="{00000000-0005-0000-0000-000004000000}"/>
    <cellStyle name="常规 2" xfId="3" xr:uid="{00000000-0005-0000-0000-000005000000}"/>
    <cellStyle name="常规 2 2" xfId="12" xr:uid="{00000000-0005-0000-0000-000006000000}"/>
    <cellStyle name="常规 3" xfId="13" xr:uid="{00000000-0005-0000-0000-000007000000}"/>
    <cellStyle name="常规 4" xfId="15" xr:uid="{00000000-0005-0000-0000-000008000000}"/>
    <cellStyle name="常规 5" xfId="16" xr:uid="{00000000-0005-0000-0000-000009000000}"/>
    <cellStyle name="常规_Sheet1" xfId="9" xr:uid="{00000000-0005-0000-0000-00000A000000}"/>
    <cellStyle name="常规_Sheet1 2" xfId="14" xr:uid="{00000000-0005-0000-0000-00000B000000}"/>
    <cellStyle name="常规_北京地税修改意见(2014.3.21)" xfId="21" xr:uid="{00000000-0005-0000-0000-00000C000000}"/>
    <cellStyle name="常规_企业所得税年度纳税申报表（A类，2014版）——上海修订部分2014-07-14" xfId="11" xr:uid="{00000000-0005-0000-0000-00000D000000}"/>
    <cellStyle name="常规_企业所得税年度纳税申报表（上海修订部分）2014-06-03" xfId="10" xr:uid="{00000000-0005-0000-0000-00000E000000}"/>
    <cellStyle name="常规_税收优惠明细表附表8.21" xfId="18" xr:uid="{00000000-0005-0000-0000-00000F000000}"/>
    <cellStyle name="常规_优惠项目明细表 20130323" xfId="17" xr:uid="{00000000-0005-0000-0000-000010000000}"/>
    <cellStyle name="超链接" xfId="4" builtinId="8"/>
    <cellStyle name="千位分隔" xfId="1" builtinId="3"/>
    <cellStyle name="千位分隔 170" xfId="20" xr:uid="{00000000-0005-0000-0000-000013000000}"/>
    <cellStyle name="千位分隔 2" xfId="8" xr:uid="{00000000-0005-0000-0000-000014000000}"/>
    <cellStyle name="千位分隔 4" xfId="6"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8"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60"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pesqlyigjat\&#20849;&#20139;&#25991;&#20214;&#22841;\Users\lenovo\Desktop\&#20844;&#35777;eEPA\7&#19968;&#24180;&#26399;&#12289;&#22810;&#24180;&#26399;&#12289;&#21512;&#24182;&#25253;&#21578;&#24037;&#20316;&#24213;&#31295;\&#12304;&#36130;&#23457;&#24213;&#31295;&#12305;(&#36890;&#29992;&#29256;%20V2%20.0)\&#24213;&#31295;&#32534;&#31243;\&#19978;&#28023;&#20975;&#40511;&#19977;&#26495;&#23457;&#35745;\&#23454;&#36136;&#24615;&#31243;&#24207;&#24037;&#20316;&#24213;&#31295;\ZH%20&#20854;&#20182;&#24212;&#25910;&#2745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s-fpesqlyigjat\&#20849;&#20139;&#25991;&#20214;&#22841;\Users\lenovo\Desktop\&#20844;&#35777;eEPA\7&#19968;&#24180;&#26399;&#12289;&#22810;&#24180;&#26399;&#12289;&#21512;&#24182;&#25253;&#21578;&#24037;&#20316;&#24213;&#31295;\&#12304;&#36130;&#23457;&#24213;&#31295;&#12305;(&#36890;&#29992;&#29256;%20V2%20.0)\&#12304;&#36130;&#23457;&#24213;&#31295;&#12305;(&#36890;&#29992;&#29256;%20V2%20.0).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fpesqlyigjat\&#20849;&#20139;&#25991;&#20214;&#22841;\Users\lenovo\Desktop\&#20844;&#35777;eEPA\7&#19968;&#24180;&#26399;&#12289;&#22810;&#24180;&#26399;&#12289;&#21512;&#24182;&#25253;&#21578;&#24037;&#20316;&#24213;&#31295;\&#12304;&#36130;&#23457;&#24213;&#31295;&#12305;(&#36890;&#29992;&#29256;%20V2%20.0)\&#24213;&#31295;&#32534;&#31243;\&#23454;&#36136;&#24615;&#31243;&#24207;&#24037;&#20316;&#24213;&#31295;\2&#12289;&#36127;&#20538;&#31867;\FD%20&#24212;&#20184;&#36134;&#2745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s-fpesqlyigjat\&#20849;&#20139;&#25991;&#20214;&#22841;\&#23731;&#21326;20070724\&#19979;&#21457;&#36164;&#26009;\&#21508;&#20998;&#25152;&#25552;&#20379;&#30340;&#20855;&#20307;&#36164;&#26009;\&#20013;&#21644;&#27491;&#20449;\&#24213;&#31295;&#26679;&#26412;\5&#12289;&#36135;&#24065;&#36164;&#37329;&#19982;&#20854;&#20182;&#31185;&#3044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s-fpesqlyigjat\&#20849;&#20139;&#25991;&#20214;&#22841;\Users\lenovo\Desktop\&#20844;&#35777;eEPA\7&#19968;&#24180;&#26399;&#12289;&#22810;&#24180;&#26399;&#12289;&#21512;&#24182;&#25253;&#21578;&#24037;&#20316;&#24213;&#31295;\&#12304;&#36130;&#23457;&#24213;&#31295;&#12305;(&#36890;&#29992;&#29256;%20V2%20.0)\&#20844;&#35777;eEPA\7&#21512;&#24182;&#24037;&#20316;&#24213;&#31295;\&#36130;&#31246;&#23457;&#24213;&#31295;\&#36130;&#23457;&#24213;&#31295;\(&#31354;&#30333;)&#31246;&#23457;&#24213;&#31295;&#65288;141220&#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s-fpesqlyigjat\&#20849;&#20139;&#25991;&#20214;&#22841;\Users\lenovo\Desktop\&#20844;&#35777;eEPA\7&#19968;&#24180;&#26399;&#12289;&#22810;&#24180;&#26399;&#12289;&#21512;&#24182;&#25253;&#21578;&#24037;&#20316;&#24213;&#31295;\&#12304;&#36130;&#23457;&#24213;&#31295;&#12305;(&#36890;&#29992;&#29256;%20V2%20.0)\&#24213;&#31295;&#32534;&#31243;\&#23454;&#36136;&#24615;&#31243;&#24207;&#24037;&#20316;&#24213;&#31295;\&#20844;&#35777;&#22825;&#19994;&#19968;&#33324;&#24213;&#31295;&#65288;&#27491;&#22312;&#25913;&#21892;&#24213;&#31295;&#65289;\E&#65293;H%20&#23454;&#36136;&#24615;&#31243;&#24207;&#24037;&#20316;&#24213;&#31295;\(&#31354;&#30333;)&#31246;&#23457;&#24213;&#31295;&#65288;141220&#6528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s-fpesqlyigjat\&#20849;&#20139;&#25991;&#20214;&#22841;\&#24037;&#20316;&#36164;&#26009;\&#26032;&#25913;&#24213;&#31295;\&#20013;&#30922;&#24180;&#24230;&#23457;&#35745;&#24037;&#20316;&#24213;&#31295;&#20462;&#35746;&#23436;&#25104;&#31295;(2012.12)\C%20&#36827;&#19968;&#27493;&#30340;&#24212;&#23545;&#31243;&#24207;\02&#32454;&#33410;&#27979;&#35797;&#31243;&#24207;\01&#36164;&#20135;&#31867;\ZD&#24212;&#25910;&#36134;&#2745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s-fpesqlyigjat\&#20849;&#20139;&#25991;&#20214;&#22841;\Users\lenovo\Desktop\&#20844;&#35777;eEPA\7&#19968;&#24180;&#26399;&#12289;&#22810;&#24180;&#26399;&#12289;&#21512;&#24182;&#25253;&#21578;&#24037;&#20316;&#24213;&#31295;\&#12304;&#36130;&#23457;&#24213;&#31295;&#12305;(&#36890;&#29992;&#29256;%20V2%20.0)\&#20844;&#35777;eEPA\7&#21512;&#24182;&#24037;&#20316;&#24213;&#31295;\&#12304;&#21512;&#24182;&#24213;&#31295;&#12305;&#65288;&#27169;&#26495;&#65289;.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s-fpesqlyigjat\&#20849;&#20139;&#25991;&#20214;&#22841;\Users\lenovo\Desktop\&#20844;&#35777;eEPA\7&#19968;&#24180;&#26399;&#12289;&#22810;&#24180;&#26399;&#12289;&#21512;&#24182;&#25253;&#21578;&#24037;&#20316;&#24213;&#31295;\&#12304;&#36130;&#23457;&#24213;&#31295;&#12305;(&#36890;&#29992;&#29256;%20V2%20.0)\&#24213;&#31295;&#32534;&#31243;\&#23454;&#36136;&#24615;&#31243;&#24207;&#24037;&#20316;&#24213;&#31295;\&#20844;&#35777;&#19968;&#33324;&#24213;&#31295;&#65288;&#25972;&#29702;&#21518;&#65289;\E&#65293;H%20&#23454;&#36136;&#24615;&#31243;&#24207;&#24037;&#20316;&#24213;&#31295;\&#23454;&#36136;&#24615;&#27979;&#35797;&#24213;&#31295;\E08%20&#20854;&#20182;&#24212;&#25910;&#2745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s-fpesqlyigjat\&#20849;&#20139;&#25991;&#20214;&#22841;\Users\lenovo\Desktop\&#20844;&#35777;eEPA\7&#19968;&#24180;&#26399;&#12289;&#22810;&#24180;&#26399;&#12289;&#21512;&#24182;&#25253;&#21578;&#24037;&#20316;&#24213;&#31295;\&#12304;&#36130;&#23457;&#24213;&#31295;&#12305;(&#36890;&#29992;&#29256;%20V2%20.0)\&#24213;&#31295;&#32534;&#31243;\&#23454;&#36136;&#24615;&#31243;&#24207;&#24037;&#20316;&#24213;&#31295;\&#20844;&#35777;&#22825;&#19994;&#19968;&#33324;&#24213;&#31295;&#65288;&#27491;&#22312;&#25913;&#21892;&#24213;&#31295;&#65289;\E&#65293;H%20&#23454;&#36136;&#24615;&#31243;&#24207;&#24037;&#20316;&#24213;&#31295;\2014&#20225;&#19994;&#25152;&#24471;&#31246;&#30003;&#25253;&#34920;\2014&#20225;&#19994;&#25152;&#24471;&#31246;&#30003;&#25253;&#34920;\&#20993;&#32769;&#29239;&#21021;&#25913;&#24213;&#3129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H"/>
      <sheetName val="ZH-1"/>
      <sheetName val="ZH-2"/>
      <sheetName val="ZH-3"/>
      <sheetName val="询证函(模板)"/>
      <sheetName val="ZH-4"/>
      <sheetName val="ZH-5"/>
      <sheetName val="ZH-6"/>
      <sheetName val="ZH-7"/>
      <sheetName val="ZH-8"/>
      <sheetName val="ZH-9"/>
      <sheetName val="ZH-10"/>
      <sheetName val="ZH-11"/>
      <sheetName val="ZH-12"/>
    </sheetNames>
    <sheetDataSet>
      <sheetData sheetId="0" refreshError="1"/>
      <sheetData sheetId="1"/>
      <sheetData sheetId="2" refreshError="1"/>
      <sheetData sheetId="3" refreshError="1"/>
      <sheetData sheetId="4" refreshError="1"/>
      <sheetData sheetId="5">
        <row r="10">
          <cell r="H10" t="str">
            <v>√</v>
          </cell>
        </row>
        <row r="11">
          <cell r="H11" t="str">
            <v>√</v>
          </cell>
        </row>
        <row r="12">
          <cell r="H12" t="str">
            <v>√</v>
          </cell>
        </row>
        <row r="13">
          <cell r="H13" t="str">
            <v>√</v>
          </cell>
        </row>
        <row r="14">
          <cell r="H14" t="str">
            <v>√</v>
          </cell>
        </row>
        <row r="15">
          <cell r="H15" t="str">
            <v>√</v>
          </cell>
        </row>
        <row r="16">
          <cell r="H16" t="str">
            <v>√</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KM"/>
      <sheetName val="过度表"/>
      <sheetName val="首页"/>
      <sheetName val="封面"/>
      <sheetName val="签发单"/>
      <sheetName val="索引"/>
      <sheetName val="永久档案"/>
      <sheetName val="审计清单"/>
      <sheetName val="约定书"/>
      <sheetName val="声明书"/>
      <sheetName val="OA基本信息"/>
      <sheetName val="OA新增接洽表"/>
      <sheetName val="Z3"/>
      <sheetName val="Z3-1"/>
      <sheetName val="Z3-2A"/>
      <sheetName val="Z3-2B"/>
      <sheetName val="Z3-2C"/>
      <sheetName val="Z3-2D"/>
      <sheetName val="Z3-3A"/>
      <sheetName val="Z3-3B"/>
      <sheetName val="Z3-4"/>
      <sheetName val="OA业务约定书"/>
      <sheetName val="OA报告信息"/>
      <sheetName val="OA开票信息"/>
      <sheetName val="Z4-1"/>
      <sheetName val="Z4-2"/>
      <sheetName val="Z4-3"/>
      <sheetName val="Z4-4"/>
      <sheetName val="抽查表格式"/>
      <sheetName val="WHBG"/>
      <sheetName val="CWQK"/>
      <sheetName val="Z6"/>
      <sheetName val="Z7"/>
      <sheetName val="Z8"/>
      <sheetName val="Z9"/>
      <sheetName val="ADJ"/>
      <sheetName val="TB"/>
      <sheetName val="Z10"/>
      <sheetName val="Z12"/>
      <sheetName val="Z14"/>
      <sheetName val="MAIN"/>
      <sheetName val="上年凭证"/>
      <sheetName val="凭证"/>
      <sheetName val="截止抽凭"/>
      <sheetName val="科目编码"/>
      <sheetName val="抽凭汇总"/>
      <sheetName val="余额表"/>
      <sheetName val="函证明细表"/>
      <sheetName val="余额表1"/>
      <sheetName val="余额表2"/>
      <sheetName val="ZD-9替"/>
      <sheetName val="ZE-8替"/>
      <sheetName val="ZH-7替"/>
      <sheetName val="FD-9替"/>
      <sheetName val="FE-8替"/>
      <sheetName val="银函模板"/>
      <sheetName val="银行函证明细表"/>
      <sheetName val="Y-1"/>
      <sheetName val="Y-2"/>
      <sheetName val="Y-3"/>
      <sheetName val="Y-4"/>
      <sheetName val="Y-5"/>
      <sheetName val="Y-6-1"/>
      <sheetName val="Y-6-2"/>
      <sheetName val="Y-7"/>
      <sheetName val="Y-8"/>
      <sheetName val="Y-9"/>
      <sheetName val="Y-10"/>
      <sheetName val="Y-11"/>
      <sheetName val="Y-12"/>
      <sheetName val="Y-13"/>
      <sheetName val="Y-14"/>
      <sheetName val="科目编码对照表"/>
      <sheetName val="函证格式"/>
      <sheetName val="A1"/>
      <sheetName val="A1-1"/>
      <sheetName val="A1-1X"/>
      <sheetName val="A1-2"/>
      <sheetName val="A1-2Y"/>
      <sheetName val="A1-3"/>
      <sheetName val="A2"/>
      <sheetName val="A3"/>
      <sheetName val="A4"/>
      <sheetName val="A5"/>
      <sheetName val="A5-1"/>
      <sheetName val="A6"/>
      <sheetName val="A7"/>
      <sheetName val="A8"/>
      <sheetName val="A9"/>
      <sheetName val="A9-1"/>
      <sheetName val="A10"/>
      <sheetName val="A10-1"/>
      <sheetName val="A10-2"/>
      <sheetName val="A10-3"/>
      <sheetName val="A10-4"/>
      <sheetName val="A10-5"/>
      <sheetName val="A10-6"/>
      <sheetName val="A10-7"/>
      <sheetName val="A10-8"/>
      <sheetName val="A10-9"/>
      <sheetName val="A10-10"/>
      <sheetName val="A10-11"/>
      <sheetName val="A10-12"/>
      <sheetName val="A10-13"/>
      <sheetName val="A10-14"/>
      <sheetName val="A11"/>
      <sheetName val="A12"/>
      <sheetName val="A13"/>
      <sheetName val="A14"/>
      <sheetName val="A14-1"/>
      <sheetName val="A15"/>
      <sheetName val="A16"/>
      <sheetName val="A16-1"/>
      <sheetName val="A17"/>
      <sheetName val="A17-1"/>
      <sheetName val="A19"/>
      <sheetName val="A19-1"/>
      <sheetName val="A19-2"/>
      <sheetName val="A19-3"/>
      <sheetName val="A19-4"/>
      <sheetName val="A19-5"/>
      <sheetName val="A20"/>
      <sheetName val="A20-1"/>
      <sheetName val="A21"/>
      <sheetName val="A22"/>
      <sheetName val="A23"/>
      <sheetName val="A24"/>
      <sheetName val="A25"/>
      <sheetName val="A25-1"/>
      <sheetName val="A25-2"/>
      <sheetName val="A25-3"/>
      <sheetName val="A25-4"/>
      <sheetName val="A26"/>
      <sheetName val="A27"/>
      <sheetName val="A27-1"/>
      <sheetName val="A28"/>
      <sheetName val="A28-1"/>
      <sheetName val="A29"/>
      <sheetName val="A30"/>
      <sheetName val="B1"/>
      <sheetName val="B1-1"/>
      <sheetName val="B2"/>
      <sheetName val="B3"/>
      <sheetName val="B4"/>
      <sheetName val="B5"/>
      <sheetName val="B6"/>
      <sheetName val="B7"/>
      <sheetName val="B7-1"/>
      <sheetName val="B8"/>
      <sheetName val="B8-1"/>
      <sheetName val="B8-2"/>
      <sheetName val="B9"/>
      <sheetName val="B10"/>
      <sheetName val="B11"/>
      <sheetName val="B12"/>
      <sheetName val="B13"/>
      <sheetName val="B14"/>
      <sheetName val="B15"/>
      <sheetName val="B16"/>
      <sheetName val="B17"/>
      <sheetName val="B18"/>
      <sheetName val="B19"/>
      <sheetName val="B20"/>
      <sheetName val="B21"/>
      <sheetName val="C1"/>
      <sheetName val="C1-1"/>
      <sheetName val="C2"/>
      <sheetName val="C3"/>
      <sheetName val="C4"/>
      <sheetName val="C5"/>
      <sheetName val="C6"/>
      <sheetName val="C7"/>
      <sheetName val="D1"/>
      <sheetName val="D1-1"/>
      <sheetName val="D2"/>
      <sheetName val="D4"/>
      <sheetName val="D4-1"/>
      <sheetName val="D5"/>
      <sheetName val="D6"/>
      <sheetName val="D7"/>
      <sheetName val="D8"/>
      <sheetName val="D8-1"/>
      <sheetName val="D9"/>
      <sheetName val="D10"/>
      <sheetName val="D11"/>
      <sheetName val="D12"/>
      <sheetName val="D13"/>
      <sheetName val="D14"/>
      <sheetName val="D15"/>
      <sheetName val="D16"/>
      <sheetName val="D17"/>
      <sheetName val="D17-1"/>
      <sheetName val="D18"/>
      <sheetName val="导入报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ow r="1">
          <cell r="H1">
            <v>43465</v>
          </cell>
        </row>
      </sheetData>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
      <sheetName val="FD-1"/>
      <sheetName val="FD-2"/>
      <sheetName val="FD-3"/>
      <sheetName val="FD-4"/>
      <sheetName val="FD-5"/>
      <sheetName val="FD-6"/>
      <sheetName val="询证函(模板)"/>
      <sheetName val="FD-7"/>
      <sheetName val="FD-8"/>
      <sheetName val="FD-9"/>
      <sheetName val="FD-10"/>
      <sheetName val="FD-11"/>
      <sheetName val="FD-12"/>
      <sheetName val="FD-13"/>
    </sheetNames>
    <sheetDataSet>
      <sheetData sheetId="0"/>
      <sheetData sheetId="1">
        <row r="9">
          <cell r="A9">
            <v>0</v>
          </cell>
        </row>
      </sheetData>
      <sheetData sheetId="2"/>
      <sheetData sheetId="3">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sheetData>
      <sheetData sheetId="4"/>
      <sheetData sheetId="5"/>
      <sheetData sheetId="6">
        <row r="10">
          <cell r="B10">
            <v>0</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1"/>
      <sheetName val="A1-2"/>
      <sheetName val="A1-3"/>
      <sheetName val="A1-3-"/>
      <sheetName val="Sheet1"/>
      <sheetName val="A1-4"/>
      <sheetName val="A7"/>
      <sheetName val="A7-2"/>
      <sheetName val="A7-2-1"/>
      <sheetName val="A7-3"/>
      <sheetName val="A7-4"/>
      <sheetName val="A7-5"/>
      <sheetName val="A7-5-1"/>
      <sheetName val="A7-6"/>
      <sheetName val="A9"/>
      <sheetName val="A9-3"/>
      <sheetName val="B11"/>
      <sheetName val="B11-2"/>
      <sheetName val="B11-2-1"/>
      <sheetName val="B11-3"/>
      <sheetName val="B11-4"/>
      <sheetName val="B11-5"/>
      <sheetName val="D6"/>
      <sheetName val="D6-2"/>
      <sheetName val="D6-3"/>
      <sheetName val="D9"/>
      <sheetName val="D9-2"/>
      <sheetName val="D10"/>
      <sheetName val="D10-2"/>
      <sheetName val="D11"/>
      <sheetName val="D11-2"/>
      <sheetName val="D10(11)-3"/>
      <sheetName val="D12"/>
      <sheetName val="D12-2"/>
      <sheetName val="D12-3"/>
      <sheetName val="D13"/>
      <sheetName val="D13-2"/>
      <sheetName val="A12(37)"/>
      <sheetName val="A12(37)-2"/>
      <sheetName val="D8"/>
      <sheetName val="D8-2"/>
      <sheetName val="W"/>
      <sheetName val="master"/>
      <sheetName val="科目表"/>
      <sheetName val="完"/>
      <sheetName val="企业表一"/>
      <sheetName val="M-5C"/>
      <sheetName val="M-5A"/>
      <sheetName val="工作表目录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A2" t="str">
            <v>无调整，余额可确认。</v>
          </cell>
          <cell r="C2" t="str">
            <v>货币资金</v>
          </cell>
          <cell r="D2" t="str">
            <v>经抽查原始凭证，未发现异常情况。</v>
          </cell>
        </row>
        <row r="3">
          <cell r="A3" t="str">
            <v>经调整后，余额可确认。</v>
          </cell>
          <cell r="C3" t="str">
            <v>现金</v>
          </cell>
          <cell r="D3" t="str">
            <v>经抽查原始凭证，未发现重大异常情况。</v>
          </cell>
        </row>
        <row r="4">
          <cell r="A4" t="str">
            <v>无调整，发生额可确认。</v>
          </cell>
          <cell r="C4" t="str">
            <v>银行存款</v>
          </cell>
          <cell r="D4" t="str">
            <v>经抽查原始凭证，账证相符。</v>
          </cell>
        </row>
        <row r="5">
          <cell r="A5" t="str">
            <v>经调整后，发生额可确认。</v>
          </cell>
          <cell r="C5" t="str">
            <v>其他货币资金</v>
          </cell>
          <cell r="D5" t="str">
            <v>经抽查原始凭证，证证相符。</v>
          </cell>
        </row>
        <row r="6">
          <cell r="A6" t="str">
            <v>余额无法确认。</v>
          </cell>
          <cell r="C6" t="str">
            <v>短期投资</v>
          </cell>
          <cell r="D6" t="str">
            <v>经抽查原始凭证，错误金额小，不影响损益。</v>
          </cell>
        </row>
        <row r="7">
          <cell r="A7" t="str">
            <v>发生额无法确认。</v>
          </cell>
          <cell r="C7" t="str">
            <v>短期投资跌价准备</v>
          </cell>
          <cell r="D7" t="str">
            <v>经抽查原始凭证，部分凭证不完整，但无重大影响。</v>
          </cell>
        </row>
        <row r="8">
          <cell r="A8" t="str">
            <v>错误金额小，不作调整，余额可以确认。</v>
          </cell>
          <cell r="C8" t="str">
            <v>应收票据</v>
          </cell>
        </row>
        <row r="9">
          <cell r="A9" t="str">
            <v>错误金额小，不作调整，发生额可以确认。</v>
          </cell>
          <cell r="C9" t="str">
            <v>应收股利</v>
          </cell>
        </row>
        <row r="10">
          <cell r="C10" t="str">
            <v>应收利息</v>
          </cell>
        </row>
        <row r="11">
          <cell r="C11" t="str">
            <v>应收账款</v>
          </cell>
        </row>
        <row r="12">
          <cell r="C12" t="str">
            <v>其他应收款</v>
          </cell>
        </row>
        <row r="13">
          <cell r="C13" t="str">
            <v>坏账准备</v>
          </cell>
        </row>
        <row r="14">
          <cell r="C14" t="str">
            <v>预付账款</v>
          </cell>
        </row>
        <row r="15">
          <cell r="C15" t="str">
            <v>应收补贴款</v>
          </cell>
        </row>
        <row r="16">
          <cell r="C16" t="str">
            <v>存货</v>
          </cell>
        </row>
        <row r="17">
          <cell r="C17" t="str">
            <v>物资采购</v>
          </cell>
        </row>
        <row r="18">
          <cell r="C18" t="str">
            <v>原材料</v>
          </cell>
        </row>
        <row r="19">
          <cell r="C19" t="str">
            <v>包装物</v>
          </cell>
        </row>
        <row r="20">
          <cell r="C20" t="str">
            <v>低值易耗品</v>
          </cell>
        </row>
        <row r="21">
          <cell r="C21" t="str">
            <v>材料成本差异</v>
          </cell>
        </row>
        <row r="22">
          <cell r="C22" t="str">
            <v>自制半成品</v>
          </cell>
        </row>
        <row r="23">
          <cell r="C23" t="str">
            <v>库存商品</v>
          </cell>
        </row>
        <row r="24">
          <cell r="C24" t="str">
            <v>商品进销差价</v>
          </cell>
        </row>
        <row r="25">
          <cell r="C25" t="str">
            <v>委托加工物资</v>
          </cell>
        </row>
        <row r="26">
          <cell r="C26" t="str">
            <v>委托代销商品</v>
          </cell>
        </row>
        <row r="27">
          <cell r="C27" t="str">
            <v>受托代销商品</v>
          </cell>
        </row>
        <row r="28">
          <cell r="C28" t="str">
            <v>存货跌价准备</v>
          </cell>
        </row>
        <row r="29">
          <cell r="C29" t="str">
            <v>分期收款发出商品</v>
          </cell>
        </row>
        <row r="30">
          <cell r="C30" t="str">
            <v>生产成本</v>
          </cell>
        </row>
        <row r="31">
          <cell r="C31" t="str">
            <v>制造费用</v>
          </cell>
        </row>
        <row r="32">
          <cell r="C32" t="str">
            <v>劳务成本</v>
          </cell>
        </row>
        <row r="33">
          <cell r="C33" t="str">
            <v>辅助生产</v>
          </cell>
        </row>
        <row r="34">
          <cell r="C34" t="str">
            <v>产品成本差异</v>
          </cell>
        </row>
        <row r="35">
          <cell r="C35" t="str">
            <v>燃料</v>
          </cell>
        </row>
        <row r="36">
          <cell r="C36" t="str">
            <v>物料用品</v>
          </cell>
        </row>
        <row r="37">
          <cell r="C37" t="str">
            <v>库存材料</v>
          </cell>
        </row>
        <row r="38">
          <cell r="C38" t="str">
            <v>周转材料</v>
          </cell>
        </row>
        <row r="39">
          <cell r="C39" t="str">
            <v>库存产品</v>
          </cell>
        </row>
        <row r="40">
          <cell r="C40" t="str">
            <v>采购保管费</v>
          </cell>
        </row>
        <row r="41">
          <cell r="C41" t="str">
            <v>库存设备</v>
          </cell>
        </row>
        <row r="42">
          <cell r="C42" t="str">
            <v>委托加工材料</v>
          </cell>
        </row>
        <row r="43">
          <cell r="C43" t="str">
            <v>开发产品</v>
          </cell>
        </row>
        <row r="44">
          <cell r="C44" t="str">
            <v>分期收款开发产品</v>
          </cell>
        </row>
        <row r="45">
          <cell r="C45" t="str">
            <v>出租开发产品</v>
          </cell>
        </row>
        <row r="46">
          <cell r="C46" t="str">
            <v>周转房</v>
          </cell>
        </row>
        <row r="47">
          <cell r="C47" t="str">
            <v>待摊费用</v>
          </cell>
        </row>
        <row r="48">
          <cell r="C48" t="str">
            <v>一年内到期的长期债权投资</v>
          </cell>
        </row>
        <row r="49">
          <cell r="C49" t="str">
            <v>其他流动资产</v>
          </cell>
        </row>
        <row r="50">
          <cell r="C50" t="str">
            <v>长期股权投资</v>
          </cell>
        </row>
        <row r="51">
          <cell r="C51" t="str">
            <v>长期债权投资</v>
          </cell>
        </row>
        <row r="52">
          <cell r="C52" t="str">
            <v>长期投资减值准备</v>
          </cell>
        </row>
        <row r="53">
          <cell r="C53" t="str">
            <v>委托贷款</v>
          </cell>
        </row>
        <row r="54">
          <cell r="C54" t="str">
            <v>固定资产</v>
          </cell>
        </row>
        <row r="55">
          <cell r="C55" t="str">
            <v>累计折旧</v>
          </cell>
        </row>
        <row r="56">
          <cell r="C56" t="str">
            <v>固定资产减值准备</v>
          </cell>
        </row>
        <row r="57">
          <cell r="C57" t="str">
            <v>工程物资</v>
          </cell>
        </row>
        <row r="58">
          <cell r="C58" t="str">
            <v>在建工程</v>
          </cell>
        </row>
        <row r="59">
          <cell r="C59" t="str">
            <v>在建工程减值准备</v>
          </cell>
        </row>
        <row r="60">
          <cell r="C60" t="str">
            <v>固定资产清理</v>
          </cell>
        </row>
        <row r="61">
          <cell r="C61" t="str">
            <v>无形资产</v>
          </cell>
        </row>
        <row r="62">
          <cell r="C62" t="str">
            <v>无形资产减值准备</v>
          </cell>
        </row>
        <row r="63">
          <cell r="C63" t="str">
            <v>长期待摊费用</v>
          </cell>
        </row>
        <row r="64">
          <cell r="C64" t="str">
            <v>其他长期资产</v>
          </cell>
        </row>
        <row r="65">
          <cell r="C65" t="str">
            <v>未确认融资费用</v>
          </cell>
        </row>
        <row r="66">
          <cell r="C66" t="str">
            <v>待处理财产损溢</v>
          </cell>
        </row>
        <row r="67">
          <cell r="C67" t="str">
            <v>代销商品款</v>
          </cell>
        </row>
        <row r="68">
          <cell r="C68" t="str">
            <v>短期借款</v>
          </cell>
        </row>
        <row r="69">
          <cell r="C69" t="str">
            <v>应付票据</v>
          </cell>
        </row>
        <row r="70">
          <cell r="C70" t="str">
            <v>应付账款</v>
          </cell>
        </row>
        <row r="71">
          <cell r="C71" t="str">
            <v>预收账款</v>
          </cell>
        </row>
        <row r="72">
          <cell r="C72" t="str">
            <v>应付工资</v>
          </cell>
        </row>
        <row r="73">
          <cell r="C73" t="str">
            <v>应付福利费</v>
          </cell>
        </row>
        <row r="74">
          <cell r="C74" t="str">
            <v>应付股利</v>
          </cell>
        </row>
        <row r="75">
          <cell r="C75" t="str">
            <v>应交税金</v>
          </cell>
        </row>
        <row r="76">
          <cell r="C76" t="str">
            <v>应交增值税</v>
          </cell>
        </row>
        <row r="77">
          <cell r="C77" t="str">
            <v>未交增值税</v>
          </cell>
        </row>
        <row r="78">
          <cell r="C78" t="str">
            <v>应交消费税</v>
          </cell>
        </row>
        <row r="79">
          <cell r="C79" t="str">
            <v>应交营业税</v>
          </cell>
        </row>
        <row r="80">
          <cell r="C80" t="str">
            <v>应交资源税</v>
          </cell>
        </row>
        <row r="81">
          <cell r="C81" t="str">
            <v>应交所得税</v>
          </cell>
        </row>
        <row r="82">
          <cell r="C82" t="str">
            <v>应交土地增值税</v>
          </cell>
        </row>
        <row r="83">
          <cell r="C83" t="str">
            <v>应交城市维护建设税</v>
          </cell>
        </row>
        <row r="84">
          <cell r="C84" t="str">
            <v>其他应交款</v>
          </cell>
        </row>
        <row r="85">
          <cell r="C85" t="str">
            <v>其他应付款</v>
          </cell>
        </row>
        <row r="86">
          <cell r="C86" t="str">
            <v>预提费用</v>
          </cell>
        </row>
        <row r="87">
          <cell r="C87" t="str">
            <v>预计负债</v>
          </cell>
        </row>
        <row r="88">
          <cell r="C88" t="str">
            <v>一年内到期的长期负债</v>
          </cell>
        </row>
        <row r="89">
          <cell r="C89" t="str">
            <v>其他流动负债</v>
          </cell>
        </row>
        <row r="90">
          <cell r="C90" t="str">
            <v>待转资产价值</v>
          </cell>
        </row>
        <row r="91">
          <cell r="C91" t="str">
            <v>长期借款</v>
          </cell>
        </row>
        <row r="92">
          <cell r="C92" t="str">
            <v>应付债券</v>
          </cell>
        </row>
        <row r="93">
          <cell r="C93" t="str">
            <v>长期应付款</v>
          </cell>
        </row>
        <row r="94">
          <cell r="C94" t="str">
            <v>专项应付款</v>
          </cell>
        </row>
        <row r="95">
          <cell r="C95" t="str">
            <v>其他长期负债</v>
          </cell>
        </row>
        <row r="96">
          <cell r="C96" t="str">
            <v>递延税款贷项</v>
          </cell>
        </row>
        <row r="97">
          <cell r="C97" t="str">
            <v>实收资本（或股本）</v>
          </cell>
        </row>
        <row r="98">
          <cell r="C98" t="str">
            <v>已归还投资</v>
          </cell>
        </row>
        <row r="99">
          <cell r="C99" t="str">
            <v>资本公积</v>
          </cell>
        </row>
        <row r="100">
          <cell r="C100" t="str">
            <v>盈余公积</v>
          </cell>
        </row>
        <row r="101">
          <cell r="C101" t="str">
            <v>法定盈余公积</v>
          </cell>
        </row>
        <row r="102">
          <cell r="C102" t="str">
            <v>任意盈余公积</v>
          </cell>
        </row>
        <row r="103">
          <cell r="C103" t="str">
            <v>法定公益金</v>
          </cell>
        </row>
        <row r="104">
          <cell r="C104" t="str">
            <v>未分配利润</v>
          </cell>
        </row>
        <row r="105">
          <cell r="C105" t="str">
            <v>主营业务收入</v>
          </cell>
        </row>
        <row r="106">
          <cell r="C106" t="str">
            <v>主营业务成本</v>
          </cell>
        </row>
        <row r="107">
          <cell r="C107" t="str">
            <v>主营业务税金及附加</v>
          </cell>
        </row>
        <row r="108">
          <cell r="C108" t="str">
            <v>其他业务利润</v>
          </cell>
        </row>
        <row r="109">
          <cell r="C109" t="str">
            <v>营业费用</v>
          </cell>
        </row>
        <row r="110">
          <cell r="C110" t="str">
            <v>管理费用</v>
          </cell>
        </row>
        <row r="111">
          <cell r="C111" t="str">
            <v>财务费用</v>
          </cell>
        </row>
        <row r="112">
          <cell r="C112" t="str">
            <v>投资收益</v>
          </cell>
        </row>
        <row r="113">
          <cell r="C113" t="str">
            <v>补贴收入</v>
          </cell>
        </row>
        <row r="114">
          <cell r="C114" t="str">
            <v>营业外收入</v>
          </cell>
        </row>
        <row r="115">
          <cell r="C115" t="str">
            <v>营业外支出</v>
          </cell>
        </row>
        <row r="116">
          <cell r="C116" t="str">
            <v>所得税</v>
          </cell>
        </row>
        <row r="117">
          <cell r="C117" t="str">
            <v>以前年度损益调整</v>
          </cell>
        </row>
        <row r="118">
          <cell r="C118" t="str">
            <v>储备基金</v>
          </cell>
        </row>
        <row r="119">
          <cell r="C119" t="str">
            <v>企业发展基金</v>
          </cell>
        </row>
        <row r="120">
          <cell r="C120" t="str">
            <v>利润归还投资</v>
          </cell>
        </row>
        <row r="121">
          <cell r="C121" t="str">
            <v>年初未分配利润</v>
          </cell>
        </row>
        <row r="122">
          <cell r="C122" t="str">
            <v>其他转入</v>
          </cell>
        </row>
        <row r="123">
          <cell r="C123" t="str">
            <v>提取法定盈余公积</v>
          </cell>
        </row>
        <row r="124">
          <cell r="C124" t="str">
            <v>提取法定公益金</v>
          </cell>
        </row>
        <row r="125">
          <cell r="C125" t="str">
            <v>提取职工奖励及福利基金</v>
          </cell>
        </row>
        <row r="126">
          <cell r="C126" t="str">
            <v>提取储备基金</v>
          </cell>
        </row>
        <row r="127">
          <cell r="C127" t="str">
            <v>提取企业发展基金</v>
          </cell>
        </row>
        <row r="128">
          <cell r="C128" t="str">
            <v>应付优先股股利</v>
          </cell>
        </row>
        <row r="129">
          <cell r="C129" t="str">
            <v>提取任意盈余公积</v>
          </cell>
        </row>
        <row r="130">
          <cell r="C130" t="str">
            <v>应付普通股股利</v>
          </cell>
        </row>
        <row r="131">
          <cell r="C131" t="str">
            <v>转作资本（或股本）的普通股股利</v>
          </cell>
        </row>
        <row r="132">
          <cell r="C132" t="str">
            <v>其他业务收入</v>
          </cell>
        </row>
        <row r="133">
          <cell r="C133" t="str">
            <v>其他业务支出</v>
          </cell>
        </row>
      </sheetData>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KM"/>
      <sheetName val="首页"/>
      <sheetName val="索引"/>
      <sheetName val="程序表"/>
      <sheetName val="错误提示"/>
      <sheetName val="Z"/>
      <sheetName val="Z1"/>
      <sheetName val="Z2"/>
      <sheetName val="Z3"/>
      <sheetName val="Z4"/>
      <sheetName val="封面"/>
      <sheetName val="S"/>
      <sheetName val="S0"/>
      <sheetName val="S101"/>
      <sheetName val="S102"/>
      <sheetName val="S201"/>
      <sheetName val="S202"/>
      <sheetName val="S300"/>
      <sheetName val="S400"/>
      <sheetName val="S500"/>
      <sheetName val="S50-1"/>
      <sheetName val="S50-2"/>
      <sheetName val="S50-3"/>
      <sheetName val="S50-4"/>
      <sheetName val="S50-5"/>
      <sheetName val="S50-6"/>
      <sheetName val="S50-7"/>
      <sheetName val="S50-8"/>
      <sheetName val="S50-8-1"/>
      <sheetName val="S50-9"/>
      <sheetName val="S50-9-1"/>
      <sheetName val="S51-0"/>
      <sheetName val="S51-1"/>
      <sheetName val="S51-2"/>
      <sheetName val="S600"/>
      <sheetName val="S701"/>
      <sheetName val="S701-1"/>
      <sheetName val="S701-2"/>
      <sheetName val="S701-3"/>
      <sheetName val="S701-4"/>
      <sheetName val="S702"/>
      <sheetName val="S703"/>
      <sheetName val="S704"/>
      <sheetName val="S704-1"/>
      <sheetName val="S704-2"/>
      <sheetName val="S705"/>
      <sheetName val="S800"/>
      <sheetName val="S80-1"/>
      <sheetName val="S80-2"/>
      <sheetName val="S80-3"/>
      <sheetName val="S900"/>
      <sheetName val="S90-1"/>
      <sheetName val="Z5"/>
      <sheetName val="Z6"/>
      <sheetName val="Z7"/>
      <sheetName val="Z8"/>
      <sheetName val="Z9"/>
      <sheetName val="Z10"/>
      <sheetName val="Z11"/>
      <sheetName val="X1"/>
      <sheetName val="X2"/>
      <sheetName val="X3"/>
      <sheetName val="X4"/>
      <sheetName val="X5"/>
      <sheetName val="X6"/>
      <sheetName val="X7"/>
      <sheetName val="X8"/>
      <sheetName val="A1"/>
      <sheetName val="A1-1"/>
      <sheetName val="A1-2"/>
      <sheetName val="A2"/>
      <sheetName val="A3"/>
      <sheetName val="A4"/>
      <sheetName val="A5"/>
      <sheetName val="A6"/>
      <sheetName val="A7"/>
      <sheetName val="A8"/>
      <sheetName val="A9"/>
      <sheetName val="A9-1"/>
      <sheetName val="A9-1-1"/>
      <sheetName val="A9-2"/>
      <sheetName val="A9-2-1"/>
      <sheetName val="A9-3"/>
      <sheetName val="A9-4"/>
      <sheetName val="A10"/>
      <sheetName val="A11"/>
      <sheetName val="A12"/>
      <sheetName val="A13"/>
      <sheetName val="A14"/>
      <sheetName val="A15"/>
      <sheetName val="A16"/>
      <sheetName val="A17"/>
      <sheetName val="A18"/>
      <sheetName val="A18-1"/>
      <sheetName val="A19"/>
      <sheetName val="A20"/>
      <sheetName val="A21"/>
      <sheetName val="A22"/>
      <sheetName val="A23"/>
      <sheetName val="A23-1"/>
      <sheetName val="A24"/>
      <sheetName val="A25"/>
      <sheetName val="A26"/>
      <sheetName val="A27"/>
      <sheetName val="A28"/>
      <sheetName val="B1"/>
      <sheetName val="B2"/>
      <sheetName val="B3"/>
      <sheetName val="B4"/>
      <sheetName val="B5"/>
      <sheetName val="B6"/>
      <sheetName val="B6-1"/>
      <sheetName val="B7"/>
      <sheetName val="B8"/>
      <sheetName val="B9"/>
      <sheetName val="B10"/>
      <sheetName val="B11"/>
      <sheetName val="B12"/>
      <sheetName val="B13"/>
      <sheetName val="B14"/>
      <sheetName val="B15"/>
      <sheetName val="B16"/>
      <sheetName val="B17"/>
      <sheetName val="B18"/>
      <sheetName val="B19"/>
      <sheetName val="C1"/>
      <sheetName val="C2"/>
      <sheetName val="C3"/>
      <sheetName val="C4"/>
      <sheetName val="C5"/>
      <sheetName val="D1"/>
      <sheetName val="D1-1"/>
      <sheetName val="D1-2"/>
      <sheetName val="D2"/>
      <sheetName val="D2-1"/>
      <sheetName val="D2-2"/>
      <sheetName val="D3"/>
      <sheetName val="D4"/>
      <sheetName val="D5"/>
      <sheetName val="D6"/>
      <sheetName val="D7"/>
      <sheetName val="D8"/>
      <sheetName val="D9"/>
      <sheetName val="D10"/>
      <sheetName val="D11"/>
      <sheetName val="D12"/>
      <sheetName val="G"/>
      <sheetName val="G101"/>
      <sheetName val="G102"/>
      <sheetName val="G201"/>
      <sheetName val="G202"/>
      <sheetName val="G300"/>
      <sheetName val="G400"/>
      <sheetName val="G500"/>
      <sheetName val="G50-1"/>
      <sheetName val="G50-1-1"/>
      <sheetName val="G50-1-2"/>
      <sheetName val="G50-2"/>
      <sheetName val="G50-3"/>
      <sheetName val="G50-4"/>
      <sheetName val="G50-5"/>
      <sheetName val="G50-5-1"/>
      <sheetName val="G50-5-2"/>
      <sheetName val="G50-5-3"/>
      <sheetName val="G50-6"/>
      <sheetName val="G50-7"/>
      <sheetName val="G50-7-1"/>
      <sheetName val="G50-8"/>
      <sheetName val="G50-8-1"/>
      <sheetName val="G50-8-2-1"/>
      <sheetName val="G50-8-3"/>
      <sheetName val="G50-8-3-1"/>
      <sheetName val="G50-8-4"/>
      <sheetName val="G50-8-5"/>
      <sheetName val="G50-9"/>
      <sheetName val="G50-9-1"/>
      <sheetName val="G50-9-2"/>
      <sheetName val="G51-0"/>
      <sheetName val="G51-1"/>
      <sheetName val="G51-2"/>
      <sheetName val="G500X"/>
      <sheetName val="G5X1-1"/>
      <sheetName val="G5X1-2"/>
      <sheetName val="G5X1-3"/>
      <sheetName val="G5X1-4"/>
      <sheetName val="G5X1-5"/>
      <sheetName val="G5X2-1"/>
      <sheetName val="G5X2-2"/>
      <sheetName val="G5X2-2-1"/>
      <sheetName val="G5X2-3"/>
      <sheetName val="G5X2-4"/>
      <sheetName val="G5X2-5"/>
      <sheetName val="G5X2-6"/>
      <sheetName val="G5X2-7"/>
      <sheetName val="G5X2-8"/>
      <sheetName val="G5X2-9"/>
      <sheetName val="G5X3-1"/>
      <sheetName val="G5XX"/>
      <sheetName val="G5XX-1"/>
      <sheetName val="G600"/>
      <sheetName val="G60-1"/>
      <sheetName val="G701"/>
      <sheetName val="G701-1"/>
      <sheetName val="G701-2"/>
      <sheetName val="G701-3"/>
      <sheetName val="G701-4"/>
      <sheetName val="G701-5"/>
      <sheetName val="G702"/>
      <sheetName val="G702-1"/>
      <sheetName val="G702-2"/>
      <sheetName val="G702-3"/>
      <sheetName val="G702-4"/>
      <sheetName val="G702-5"/>
      <sheetName val="G702-6"/>
      <sheetName val="G703"/>
      <sheetName val="G704"/>
      <sheetName val="G704-1"/>
      <sheetName val="G704-2"/>
      <sheetName val="G704-3"/>
      <sheetName val="G704-4"/>
      <sheetName val="G704-5"/>
      <sheetName val="G705"/>
      <sheetName val="G705-1"/>
      <sheetName val="G800"/>
      <sheetName val="G80-1"/>
      <sheetName val="G80-2"/>
      <sheetName val="G80-3"/>
      <sheetName val="G900"/>
      <sheetName val="G90-1"/>
      <sheetName val="H1"/>
      <sheetName val="H1-1"/>
      <sheetName val="H1-1-1"/>
      <sheetName val="H1-2"/>
      <sheetName val="H1-3"/>
      <sheetName val="H1-4"/>
      <sheetName val="H1-5"/>
      <sheetName val="H1-6"/>
      <sheetName val="H1-7"/>
      <sheetName val="H1-8"/>
      <sheetName val="H1-9"/>
      <sheetName val="H1-10"/>
      <sheetName val="H1-11"/>
      <sheetName val="H1-12"/>
      <sheetName val="H1-13"/>
      <sheetName val="H1-14"/>
      <sheetName val="I"/>
      <sheetName val="TYDG"/>
      <sheetName val="JC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KM"/>
      <sheetName val="首页"/>
      <sheetName val="索引"/>
      <sheetName val="程序表"/>
      <sheetName val="错误提示"/>
      <sheetName val="Z"/>
      <sheetName val="Z1"/>
      <sheetName val="Z2"/>
      <sheetName val="Z3"/>
      <sheetName val="Z4"/>
      <sheetName val="封面"/>
      <sheetName val="S"/>
      <sheetName val="S0"/>
      <sheetName val="S101"/>
      <sheetName val="S102"/>
      <sheetName val="S201"/>
      <sheetName val="S202"/>
      <sheetName val="S300"/>
      <sheetName val="S400"/>
      <sheetName val="S500"/>
      <sheetName val="S50-1"/>
      <sheetName val="S50-2"/>
      <sheetName val="S50-3"/>
      <sheetName val="S50-4"/>
      <sheetName val="S50-5"/>
      <sheetName val="S50-6"/>
      <sheetName val="S50-7"/>
      <sheetName val="S50-8"/>
      <sheetName val="S50-8-1"/>
      <sheetName val="S50-9"/>
      <sheetName val="S50-9-1"/>
      <sheetName val="S51-0"/>
      <sheetName val="S51-1"/>
      <sheetName val="S51-2"/>
      <sheetName val="S600"/>
      <sheetName val="S701"/>
      <sheetName val="S701-1"/>
      <sheetName val="S701-2"/>
      <sheetName val="S701-3"/>
      <sheetName val="S701-4"/>
      <sheetName val="S702"/>
      <sheetName val="S703"/>
      <sheetName val="S704"/>
      <sheetName val="S704-1"/>
      <sheetName val="S704-2"/>
      <sheetName val="S705"/>
      <sheetName val="S800"/>
      <sheetName val="S80-1"/>
      <sheetName val="S80-2"/>
      <sheetName val="S80-3"/>
      <sheetName val="S900"/>
      <sheetName val="S90-1"/>
      <sheetName val="Z5"/>
      <sheetName val="Z6"/>
      <sheetName val="Z7"/>
      <sheetName val="Z8"/>
      <sheetName val="Z9"/>
      <sheetName val="Z10"/>
      <sheetName val="Z11"/>
      <sheetName val="X1"/>
      <sheetName val="X2"/>
      <sheetName val="X3"/>
      <sheetName val="X4"/>
      <sheetName val="X5"/>
      <sheetName val="X6"/>
      <sheetName val="X7"/>
      <sheetName val="X8"/>
      <sheetName val="A1"/>
      <sheetName val="A1-1"/>
      <sheetName val="A1-2"/>
      <sheetName val="A2"/>
      <sheetName val="A3"/>
      <sheetName val="A4"/>
      <sheetName val="A5"/>
      <sheetName val="A6"/>
      <sheetName val="A7"/>
      <sheetName val="A8"/>
      <sheetName val="A9"/>
      <sheetName val="A9-1"/>
      <sheetName val="A9-1-1"/>
      <sheetName val="A9-2"/>
      <sheetName val="A9-2-1"/>
      <sheetName val="A9-3"/>
      <sheetName val="A9-4"/>
      <sheetName val="A10"/>
      <sheetName val="A11"/>
      <sheetName val="A12"/>
      <sheetName val="A13"/>
      <sheetName val="A14"/>
      <sheetName val="A15"/>
      <sheetName val="A16"/>
      <sheetName val="A17"/>
      <sheetName val="A18"/>
      <sheetName val="A18-1"/>
      <sheetName val="A19"/>
      <sheetName val="A20"/>
      <sheetName val="A21"/>
      <sheetName val="A22"/>
      <sheetName val="A23"/>
      <sheetName val="A23-1"/>
      <sheetName val="A24"/>
      <sheetName val="A25"/>
      <sheetName val="A26"/>
      <sheetName val="A27"/>
      <sheetName val="A28"/>
      <sheetName val="B1"/>
      <sheetName val="B2"/>
      <sheetName val="B3"/>
      <sheetName val="B4"/>
      <sheetName val="B5"/>
      <sheetName val="B6"/>
      <sheetName val="B6-1"/>
      <sheetName val="B7"/>
      <sheetName val="B8"/>
      <sheetName val="B9"/>
      <sheetName val="B10"/>
      <sheetName val="B11"/>
      <sheetName val="B12"/>
      <sheetName val="B13"/>
      <sheetName val="B14"/>
      <sheetName val="B15"/>
      <sheetName val="B16"/>
      <sheetName val="B17"/>
      <sheetName val="B18"/>
      <sheetName val="B19"/>
      <sheetName val="C1"/>
      <sheetName val="C2"/>
      <sheetName val="C3"/>
      <sheetName val="C4"/>
      <sheetName val="C5"/>
      <sheetName val="D1"/>
      <sheetName val="D1-1"/>
      <sheetName val="D1-2"/>
      <sheetName val="D2"/>
      <sheetName val="D2-1"/>
      <sheetName val="D2-2"/>
      <sheetName val="D3"/>
      <sheetName val="D4"/>
      <sheetName val="D5"/>
      <sheetName val="D6"/>
      <sheetName val="D7"/>
      <sheetName val="D8"/>
      <sheetName val="D9"/>
      <sheetName val="D10"/>
      <sheetName val="D11"/>
      <sheetName val="D12"/>
      <sheetName val="G"/>
      <sheetName val="G101"/>
      <sheetName val="G102"/>
      <sheetName val="G201"/>
      <sheetName val="G202"/>
      <sheetName val="G300"/>
      <sheetName val="G400"/>
      <sheetName val="G500"/>
      <sheetName val="G50-1"/>
      <sheetName val="G50-1-1"/>
      <sheetName val="G50-1-2"/>
      <sheetName val="G50-2"/>
      <sheetName val="G50-3"/>
      <sheetName val="G50-4"/>
      <sheetName val="G50-5"/>
      <sheetName val="G50-5-1"/>
      <sheetName val="G50-5-2"/>
      <sheetName val="G50-5-3"/>
      <sheetName val="G50-6"/>
      <sheetName val="G50-7"/>
      <sheetName val="G50-7-1"/>
      <sheetName val="G50-8"/>
      <sheetName val="G50-8-1"/>
      <sheetName val="G50-8-2-1"/>
      <sheetName val="G50-8-3"/>
      <sheetName val="G50-8-3-1"/>
      <sheetName val="G50-8-4"/>
      <sheetName val="G50-8-5"/>
      <sheetName val="G50-9"/>
      <sheetName val="G50-9-1"/>
      <sheetName val="G50-9-2"/>
      <sheetName val="G51-0"/>
      <sheetName val="G51-1"/>
      <sheetName val="G51-2"/>
      <sheetName val="G500X"/>
      <sheetName val="G5X1-1"/>
      <sheetName val="G5X1-2"/>
      <sheetName val="G5X1-3"/>
      <sheetName val="G5X1-4"/>
      <sheetName val="G5X1-5"/>
      <sheetName val="G5X2-1"/>
      <sheetName val="G5X2-2"/>
      <sheetName val="G5X2-2-1"/>
      <sheetName val="G5X2-3"/>
      <sheetName val="G5X2-4"/>
      <sheetName val="G5X2-5"/>
      <sheetName val="G5X2-6"/>
      <sheetName val="G5X2-7"/>
      <sheetName val="G5X2-8"/>
      <sheetName val="G5X2-9"/>
      <sheetName val="G5X3-1"/>
      <sheetName val="G5XX"/>
      <sheetName val="G5XX-1"/>
      <sheetName val="G600"/>
      <sheetName val="G60-1"/>
      <sheetName val="G701"/>
      <sheetName val="G701-1"/>
      <sheetName val="G701-2"/>
      <sheetName val="G701-3"/>
      <sheetName val="G701-4"/>
      <sheetName val="G701-5"/>
      <sheetName val="G702"/>
      <sheetName val="G702-1"/>
      <sheetName val="G702-2"/>
      <sheetName val="G702-3"/>
      <sheetName val="G702-4"/>
      <sheetName val="G702-5"/>
      <sheetName val="G702-6"/>
      <sheetName val="G703"/>
      <sheetName val="G704"/>
      <sheetName val="G704-1"/>
      <sheetName val="G704-2"/>
      <sheetName val="G704-3"/>
      <sheetName val="G704-4"/>
      <sheetName val="G704-5"/>
      <sheetName val="G705"/>
      <sheetName val="G705-1"/>
      <sheetName val="G800"/>
      <sheetName val="G80-1"/>
      <sheetName val="G80-2"/>
      <sheetName val="G80-3"/>
      <sheetName val="G900"/>
      <sheetName val="G90-1"/>
      <sheetName val="H1"/>
      <sheetName val="H1-1"/>
      <sheetName val="H1-1-1"/>
      <sheetName val="H1-2"/>
      <sheetName val="H1-3"/>
      <sheetName val="H1-4"/>
      <sheetName val="H1-5"/>
      <sheetName val="H1-6"/>
      <sheetName val="H1-7"/>
      <sheetName val="H1-8"/>
      <sheetName val="H1-9"/>
      <sheetName val="H1-10"/>
      <sheetName val="H1-11"/>
      <sheetName val="H1-12"/>
      <sheetName val="H1-13"/>
      <sheetName val="H1-14"/>
      <sheetName val="I"/>
      <sheetName val="TYDG"/>
      <sheetName val="JC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formula_"/>
      <sheetName val="应收账款计划实施的实质性程序"/>
      <sheetName val="应收账款审定表"/>
      <sheetName val="调整分录汇总"/>
      <sheetName val="账套余额辅助表MT"/>
      <sheetName val="坏账准备辅助表MT"/>
      <sheetName val="期初帐龄辅助表MT"/>
      <sheetName val="应收账款明细表"/>
      <sheetName val="应收账款外币明细表"/>
      <sheetName val="应收账款外币户汇率折算检查"/>
      <sheetName val="应收账款账龄分析检查表"/>
      <sheetName val="应收账款函证结果汇总表"/>
      <sheetName val="应收账款函证差异调节表调查"/>
      <sheetName val="应收账款替代测试表"/>
      <sheetName val="坏账准备计算表"/>
      <sheetName val="应收账款检查情况表"/>
    </sheetNames>
    <sheetDataSet>
      <sheetData sheetId="0" refreshError="1"/>
      <sheetData sheetId="1" refreshError="1"/>
      <sheetData sheetId="2"/>
      <sheetData sheetId="3" refreshError="1"/>
      <sheetData sheetId="4"/>
      <sheetData sheetId="5"/>
      <sheetData sheetId="6" refreshError="1">
        <row r="7">
          <cell r="B7">
            <v>0</v>
          </cell>
          <cell r="C7">
            <v>0</v>
          </cell>
          <cell r="D7">
            <v>0</v>
          </cell>
          <cell r="E7">
            <v>0</v>
          </cell>
          <cell r="F7">
            <v>0</v>
          </cell>
          <cell r="G7">
            <v>0</v>
          </cell>
        </row>
      </sheetData>
      <sheetData sheetId="7" refreshError="1">
        <row r="27">
          <cell r="Q27">
            <v>0</v>
          </cell>
          <cell r="R27">
            <v>0</v>
          </cell>
          <cell r="S27">
            <v>0</v>
          </cell>
          <cell r="T27">
            <v>0</v>
          </cell>
          <cell r="U27">
            <v>0</v>
          </cell>
          <cell r="V27">
            <v>0</v>
          </cell>
        </row>
      </sheetData>
      <sheetData sheetId="8" refreshError="1"/>
      <sheetData sheetId="9" refreshError="1"/>
      <sheetData sheetId="10"/>
      <sheetData sheetId="11" refreshError="1"/>
      <sheetData sheetId="12" refreshError="1"/>
      <sheetData sheetId="13" refreshError="1"/>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首页"/>
      <sheetName val="Z1"/>
      <sheetName val="Z2"/>
      <sheetName val="Z3并"/>
      <sheetName val="Z3-1并"/>
      <sheetName val="Z3-1公"/>
      <sheetName val="Z3-2并"/>
      <sheetName val="Z3-3并"/>
      <sheetName val="WHBG"/>
      <sheetName val="Z3-2母"/>
      <sheetName val="Z3-3母"/>
      <sheetName val="Z3-4并"/>
      <sheetName val="附注汇总"/>
      <sheetName val="ADJ"/>
      <sheetName val="NADJ"/>
      <sheetName val="TB"/>
      <sheetName val="Z10"/>
      <sheetName val="Z12"/>
      <sheetName val="附注取数规则"/>
      <sheetName val="导入附注"/>
      <sheetName val="货币资金"/>
      <sheetName val="交易性金融资产"/>
      <sheetName val="应收票据"/>
      <sheetName val="应收票据-已贴现"/>
      <sheetName val="应收账款-种类"/>
      <sheetName val="应收账款-种类续"/>
      <sheetName val="应收账款-账龄"/>
      <sheetName val="应收账款-账龄续"/>
      <sheetName val="应收账款-大额"/>
      <sheetName val="预付账款-账龄"/>
      <sheetName val="预付账款-大额"/>
      <sheetName val="应收利息"/>
      <sheetName val="应收股利"/>
      <sheetName val="其他应收款-种类"/>
      <sheetName val="其他应收款-种类续"/>
      <sheetName val="其他应收款-账龄"/>
      <sheetName val="其他应收款-账龄续"/>
      <sheetName val="其他应收款-性质分类"/>
      <sheetName val="其他应收款-大额"/>
      <sheetName val="存货"/>
      <sheetName val="存货跌价准备"/>
      <sheetName val="其他流动资产"/>
      <sheetName val="可供出售金融资产"/>
      <sheetName val="持有至到期投资"/>
      <sheetName val="长期应收款"/>
      <sheetName val="长期股权投资减值准备"/>
      <sheetName val="长期投资子公司"/>
      <sheetName val="长期投资合营公司"/>
      <sheetName val="长期投资联营公司"/>
      <sheetName val="投资性房地产原值"/>
      <sheetName val="投资性房地产折旧"/>
      <sheetName val="投资性房地产减值"/>
      <sheetName val="固定资产原值"/>
      <sheetName val="累计折旧"/>
      <sheetName val="固定资产减值"/>
      <sheetName val="在建工程"/>
      <sheetName val="无形资产原值"/>
      <sheetName val="无形资产累摊"/>
      <sheetName val="长期待摊费用"/>
      <sheetName val="递延所得税资产-已确认"/>
      <sheetName val="递延所得税资产-未确认"/>
      <sheetName val="递延所得税资产-下年到期"/>
      <sheetName val="其他非流动资产"/>
      <sheetName val="短期借款分类"/>
      <sheetName val="短期借款情况"/>
      <sheetName val="应付票据"/>
      <sheetName val="应付账款-账龄"/>
      <sheetName val="应付账款-大额"/>
      <sheetName val="预收款项-账龄"/>
      <sheetName val="预收款项-超一年"/>
      <sheetName val="应付职工薪酬"/>
      <sheetName val="短期薪酬"/>
      <sheetName val="离职后福利-设定提存计划"/>
      <sheetName val="应交税费"/>
      <sheetName val="其他应付款-账龄"/>
      <sheetName val="其他应付款-大额"/>
      <sheetName val="其他应付款-性质分类"/>
      <sheetName val="其他流动负债"/>
      <sheetName val="长期借款分类"/>
      <sheetName val="长期借款明细"/>
      <sheetName val="长期应付款"/>
      <sheetName val="专项应付款"/>
      <sheetName val="递延收益"/>
      <sheetName val="其他非流动负债"/>
      <sheetName val="实收资本"/>
      <sheetName val="资本公积"/>
      <sheetName val="盈余公积"/>
      <sheetName val="营业收入、营业成本"/>
      <sheetName val="营业收入-行业"/>
      <sheetName val="营业收入-分产品"/>
      <sheetName val="营业收入-前5名"/>
      <sheetName val="税金及附加"/>
      <sheetName val="销售费用"/>
      <sheetName val="管理费用"/>
      <sheetName val="财务费用"/>
      <sheetName val="资产减值损失"/>
      <sheetName val="公允价值变动损益"/>
      <sheetName val="投资收益"/>
      <sheetName val="营业外收入"/>
      <sheetName val="营业外支出"/>
      <sheetName val="所得税费用明细"/>
      <sheetName val="所得税费用-利润总额"/>
      <sheetName val="经营活动其他收"/>
      <sheetName val="经营活动其他支"/>
      <sheetName val="非经常损益明细表"/>
      <sheetName val="资产负债表"/>
      <sheetName val="利润表"/>
      <sheetName val="现金流量表"/>
      <sheetName val="Z3-1皇"/>
      <sheetName val="【合并底稿】（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H2" t="str">
            <v>货币资金</v>
          </cell>
        </row>
        <row r="3">
          <cell r="H3" t="str">
            <v>交易性金融资产</v>
          </cell>
        </row>
        <row r="4">
          <cell r="H4" t="str">
            <v>应收票据</v>
          </cell>
        </row>
        <row r="5">
          <cell r="H5" t="str">
            <v>应收账款</v>
          </cell>
        </row>
        <row r="6">
          <cell r="H6" t="str">
            <v>应收账款坏账准备</v>
          </cell>
        </row>
        <row r="7">
          <cell r="H7" t="str">
            <v>预付账款</v>
          </cell>
        </row>
        <row r="8">
          <cell r="H8" t="str">
            <v>应收利息</v>
          </cell>
        </row>
        <row r="9">
          <cell r="H9" t="str">
            <v>应收股利</v>
          </cell>
        </row>
        <row r="10">
          <cell r="H10" t="str">
            <v>其他应收款</v>
          </cell>
        </row>
        <row r="11">
          <cell r="H11" t="str">
            <v>其他应收款坏账准备</v>
          </cell>
        </row>
        <row r="12">
          <cell r="H12" t="str">
            <v>存货</v>
          </cell>
        </row>
        <row r="13">
          <cell r="H13" t="str">
            <v>存货跌价准备</v>
          </cell>
        </row>
        <row r="14">
          <cell r="H14" t="str">
            <v>一年内到期的非流动资产</v>
          </cell>
        </row>
        <row r="15">
          <cell r="H15" t="str">
            <v>一年内到期的非流动资产</v>
          </cell>
        </row>
        <row r="16">
          <cell r="H16" t="str">
            <v>其他流动资产</v>
          </cell>
        </row>
        <row r="17">
          <cell r="H17" t="str">
            <v>可供出售金融资产</v>
          </cell>
        </row>
        <row r="18">
          <cell r="H18" t="str">
            <v>持有至到期投资</v>
          </cell>
        </row>
        <row r="19">
          <cell r="H19" t="str">
            <v>长期应收款</v>
          </cell>
        </row>
        <row r="20">
          <cell r="H20" t="str">
            <v>长期股权投资</v>
          </cell>
        </row>
        <row r="21">
          <cell r="H21" t="str">
            <v>长期股权投资减值准备</v>
          </cell>
        </row>
        <row r="22">
          <cell r="H22" t="str">
            <v>投资性房地产原价</v>
          </cell>
        </row>
        <row r="23">
          <cell r="H23" t="str">
            <v>投资性房地产累计折旧和累计摊销</v>
          </cell>
        </row>
        <row r="24">
          <cell r="H24" t="str">
            <v>投资性房地产减值准备</v>
          </cell>
        </row>
        <row r="25">
          <cell r="H25" t="str">
            <v>固定资产</v>
          </cell>
        </row>
        <row r="26">
          <cell r="H26" t="str">
            <v>累计折旧</v>
          </cell>
        </row>
        <row r="27">
          <cell r="H27" t="str">
            <v>固定资产减值准备</v>
          </cell>
        </row>
        <row r="28">
          <cell r="H28" t="str">
            <v>在建工程</v>
          </cell>
        </row>
        <row r="29">
          <cell r="H29" t="str">
            <v>在建工程减值准备</v>
          </cell>
        </row>
        <row r="30">
          <cell r="H30" t="str">
            <v>工程物资</v>
          </cell>
        </row>
        <row r="31">
          <cell r="H31" t="str">
            <v>固定资产清理</v>
          </cell>
        </row>
        <row r="32">
          <cell r="H32" t="str">
            <v>生产性生物资产</v>
          </cell>
        </row>
        <row r="33">
          <cell r="H33" t="str">
            <v>油气资产</v>
          </cell>
        </row>
        <row r="34">
          <cell r="H34" t="str">
            <v>无形资产原价</v>
          </cell>
        </row>
        <row r="35">
          <cell r="H35" t="str">
            <v>无形资产累计摊销额</v>
          </cell>
        </row>
        <row r="36">
          <cell r="H36" t="str">
            <v>无形资产减值准备</v>
          </cell>
        </row>
        <row r="37">
          <cell r="H37" t="str">
            <v>开发支出</v>
          </cell>
        </row>
        <row r="38">
          <cell r="H38" t="str">
            <v>商誉原价</v>
          </cell>
        </row>
        <row r="39">
          <cell r="H39" t="str">
            <v>商誉减值准备</v>
          </cell>
        </row>
        <row r="40">
          <cell r="H40" t="str">
            <v>长期待摊费用</v>
          </cell>
        </row>
        <row r="41">
          <cell r="H41" t="str">
            <v>递延所得税资产</v>
          </cell>
        </row>
        <row r="42">
          <cell r="H42" t="str">
            <v>其他非流动资产</v>
          </cell>
        </row>
        <row r="43">
          <cell r="H43" t="str">
            <v>短期借款</v>
          </cell>
        </row>
        <row r="44">
          <cell r="H44" t="str">
            <v>交易性金融负债</v>
          </cell>
        </row>
        <row r="45">
          <cell r="H45" t="str">
            <v>应付票据</v>
          </cell>
        </row>
        <row r="46">
          <cell r="H46" t="str">
            <v>应付账款</v>
          </cell>
        </row>
        <row r="47">
          <cell r="H47" t="str">
            <v>预收账款</v>
          </cell>
        </row>
        <row r="48">
          <cell r="H48" t="str">
            <v>预收账款</v>
          </cell>
        </row>
        <row r="49">
          <cell r="H49" t="str">
            <v>应付职工薪酬</v>
          </cell>
        </row>
        <row r="50">
          <cell r="H50" t="str">
            <v>应交税费</v>
          </cell>
        </row>
        <row r="51">
          <cell r="H51" t="str">
            <v>应付利息</v>
          </cell>
        </row>
        <row r="52">
          <cell r="H52" t="str">
            <v>应付股利</v>
          </cell>
        </row>
        <row r="53">
          <cell r="H53" t="str">
            <v>其他应付款</v>
          </cell>
        </row>
        <row r="54">
          <cell r="H54" t="str">
            <v>一年内到期的非流动负债</v>
          </cell>
        </row>
        <row r="55">
          <cell r="H55" t="str">
            <v>其他流动负债</v>
          </cell>
        </row>
        <row r="56">
          <cell r="H56" t="str">
            <v>长期借款</v>
          </cell>
        </row>
        <row r="57">
          <cell r="H57" t="str">
            <v>应付债券</v>
          </cell>
        </row>
        <row r="58">
          <cell r="H58" t="str">
            <v>长期应付款</v>
          </cell>
        </row>
        <row r="59">
          <cell r="H59" t="str">
            <v>专项应付款</v>
          </cell>
        </row>
        <row r="60">
          <cell r="H60" t="str">
            <v>预计负债</v>
          </cell>
        </row>
        <row r="61">
          <cell r="H61" t="str">
            <v>长期应付职工薪酬</v>
          </cell>
        </row>
        <row r="62">
          <cell r="H62" t="str">
            <v>递延收益</v>
          </cell>
        </row>
        <row r="63">
          <cell r="H63" t="str">
            <v>递延所得税负债</v>
          </cell>
        </row>
        <row r="64">
          <cell r="H64" t="str">
            <v>其他非流动负债</v>
          </cell>
        </row>
        <row r="65">
          <cell r="H65" t="str">
            <v>实收资本</v>
          </cell>
        </row>
        <row r="66">
          <cell r="H66" t="str">
            <v>资本公积</v>
          </cell>
        </row>
        <row r="67">
          <cell r="H67" t="str">
            <v>其他综合收益</v>
          </cell>
        </row>
        <row r="68">
          <cell r="H68" t="str">
            <v>专项储备</v>
          </cell>
        </row>
        <row r="69">
          <cell r="H69" t="str">
            <v>盈余公积</v>
          </cell>
        </row>
        <row r="70">
          <cell r="H70" t="str">
            <v>未分配利润</v>
          </cell>
        </row>
        <row r="71">
          <cell r="H71" t="str">
            <v>少数股东权益</v>
          </cell>
        </row>
        <row r="72">
          <cell r="H72" t="str">
            <v>主营业务收入</v>
          </cell>
        </row>
        <row r="73">
          <cell r="H73" t="str">
            <v>其他业务收入</v>
          </cell>
        </row>
        <row r="74">
          <cell r="H74" t="str">
            <v>主营业务成本</v>
          </cell>
        </row>
        <row r="75">
          <cell r="H75" t="str">
            <v>其他业务成本</v>
          </cell>
        </row>
        <row r="76">
          <cell r="H76" t="str">
            <v>营业税金及附加</v>
          </cell>
        </row>
        <row r="77">
          <cell r="H77" t="str">
            <v>销售费用</v>
          </cell>
        </row>
        <row r="78">
          <cell r="H78" t="str">
            <v>管理费用</v>
          </cell>
        </row>
        <row r="79">
          <cell r="H79" t="str">
            <v>财务费用</v>
          </cell>
        </row>
        <row r="80">
          <cell r="H80" t="str">
            <v>资产减值损失</v>
          </cell>
        </row>
        <row r="81">
          <cell r="H81" t="str">
            <v>公允价值变动收益</v>
          </cell>
        </row>
        <row r="82">
          <cell r="H82" t="str">
            <v>投资收益</v>
          </cell>
        </row>
        <row r="83">
          <cell r="H83" t="str">
            <v>营业外收入</v>
          </cell>
        </row>
        <row r="84">
          <cell r="H84" t="str">
            <v>营业外支出</v>
          </cell>
        </row>
        <row r="85">
          <cell r="H85" t="str">
            <v>所得税费用-当期所得税</v>
          </cell>
        </row>
        <row r="86">
          <cell r="H86" t="str">
            <v>所得税费用-递延所得税</v>
          </cell>
        </row>
        <row r="87">
          <cell r="H87" t="str">
            <v xml:space="preserve">少数股东损益 </v>
          </cell>
        </row>
        <row r="88">
          <cell r="H88" t="str">
            <v>年初未分配利润</v>
          </cell>
        </row>
        <row r="89">
          <cell r="H89" t="str">
            <v>会计政策变更</v>
          </cell>
        </row>
        <row r="90">
          <cell r="H90" t="str">
            <v>前期差错更正</v>
          </cell>
        </row>
        <row r="91">
          <cell r="H91" t="str">
            <v>利润分配-提取法定盈余公积</v>
          </cell>
        </row>
        <row r="92">
          <cell r="H92" t="str">
            <v>利润分配-提取任意盈余公积</v>
          </cell>
        </row>
        <row r="93">
          <cell r="H93" t="str">
            <v>利润分配-应付普通股利</v>
          </cell>
        </row>
        <row r="94">
          <cell r="H94" t="str">
            <v>利润分配-其他</v>
          </cell>
        </row>
        <row r="95">
          <cell r="H95" t="str">
            <v>内部结转-盈余公积弥补亏损</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审计程序"/>
      <sheetName val="程序表2"/>
      <sheetName val="审定表"/>
      <sheetName val="分配表"/>
      <sheetName val="明细表 "/>
      <sheetName val="函证结果汇总表"/>
      <sheetName val="替代测试表"/>
      <sheetName val="坏账准备计算表"/>
      <sheetName val="函证结果调节表"/>
      <sheetName val="检查情况表"/>
      <sheetName val="坏账准备转出检查表"/>
      <sheetName val="披露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KM"/>
      <sheetName val="首页"/>
      <sheetName val="索引"/>
      <sheetName val="程序表"/>
      <sheetName val="错误提示"/>
      <sheetName val="Z1"/>
      <sheetName val="Z4"/>
      <sheetName val="封面"/>
      <sheetName val="Z2"/>
      <sheetName val="Z2-1"/>
      <sheetName val="Z3"/>
      <sheetName val="Z3-1"/>
      <sheetName val="Z3-2"/>
      <sheetName val="Sheet1"/>
      <sheetName val="Z3-3"/>
      <sheetName val="Z3-4"/>
      <sheetName val="Z3-5"/>
      <sheetName val="Z3-6"/>
      <sheetName val="Z3-7"/>
      <sheetName val="Z3-8"/>
      <sheetName val="Z3-9"/>
      <sheetName val="Z3-10"/>
      <sheetName val="Z3-11"/>
      <sheetName val="Z5"/>
      <sheetName val="Z6"/>
      <sheetName val="Z7"/>
      <sheetName val="Z8"/>
      <sheetName val="Z9"/>
      <sheetName val="Z10"/>
      <sheetName val="Z11"/>
      <sheetName val="X1"/>
      <sheetName val="X2"/>
      <sheetName val="X3"/>
      <sheetName val="X4"/>
      <sheetName val="X5"/>
      <sheetName val="X6"/>
      <sheetName val="X7"/>
      <sheetName val="X8"/>
      <sheetName val="A1"/>
      <sheetName val="A1-1"/>
      <sheetName val="A1-2"/>
      <sheetName val="A2"/>
      <sheetName val="A3"/>
      <sheetName val="A4"/>
      <sheetName val="A5"/>
      <sheetName val="A6"/>
      <sheetName val="A7"/>
      <sheetName val="A8"/>
      <sheetName val="A9"/>
      <sheetName val="A9-1"/>
      <sheetName val="A9-1-1"/>
      <sheetName val="A9-2"/>
      <sheetName val="A9-2-1"/>
      <sheetName val="A9-3"/>
      <sheetName val="A9-4"/>
      <sheetName val="A10"/>
      <sheetName val="A11"/>
      <sheetName val="A12"/>
      <sheetName val="A13"/>
      <sheetName val="A14"/>
      <sheetName val="A15"/>
      <sheetName val="A16"/>
      <sheetName val="A17"/>
      <sheetName val="A18"/>
      <sheetName val="A18-1"/>
      <sheetName val="A19"/>
      <sheetName val="A20"/>
      <sheetName val="A21"/>
      <sheetName val="A22"/>
      <sheetName val="A23"/>
      <sheetName val="A23-1"/>
      <sheetName val="A24"/>
      <sheetName val="A25"/>
      <sheetName val="A26"/>
      <sheetName val="A27"/>
      <sheetName val="A28"/>
      <sheetName val="B1"/>
      <sheetName val="B2"/>
      <sheetName val="B3"/>
      <sheetName val="B4"/>
      <sheetName val="B5"/>
      <sheetName val="B6"/>
      <sheetName val="B6-1"/>
      <sheetName val="B7"/>
      <sheetName val="B8"/>
      <sheetName val="B9"/>
      <sheetName val="B10"/>
      <sheetName val="B11"/>
      <sheetName val="B12"/>
      <sheetName val="B13"/>
      <sheetName val="B14"/>
      <sheetName val="B15"/>
      <sheetName val="B16"/>
      <sheetName val="B17"/>
      <sheetName val="B18"/>
      <sheetName val="B19"/>
      <sheetName val="C1"/>
      <sheetName val="C2"/>
      <sheetName val="C3"/>
      <sheetName val="C4"/>
      <sheetName val="C5"/>
      <sheetName val="D1"/>
      <sheetName val="D1-1"/>
      <sheetName val="D1-2"/>
      <sheetName val="D2"/>
      <sheetName val="D2-1"/>
      <sheetName val="D2-2"/>
      <sheetName val="D3"/>
      <sheetName val="D4"/>
      <sheetName val="D5"/>
      <sheetName val="D6"/>
      <sheetName val="D7"/>
      <sheetName val="D8"/>
      <sheetName val="D9"/>
      <sheetName val="D10"/>
      <sheetName val="D11"/>
      <sheetName val="D12"/>
      <sheetName val="G"/>
      <sheetName val="G1"/>
      <sheetName val="G1-1"/>
      <sheetName val="G2"/>
      <sheetName val="G3"/>
      <sheetName val="G3-1-1"/>
      <sheetName val="G3-1-2"/>
      <sheetName val="G3-1-3"/>
      <sheetName val="G3-1-4"/>
      <sheetName val="G3-1-5"/>
      <sheetName val="G3-2-1"/>
      <sheetName val="G3-2-2"/>
      <sheetName val="G3-2-3"/>
      <sheetName val="G3-2-4"/>
      <sheetName val="G3-2-4-1"/>
      <sheetName val="G3-2-5"/>
      <sheetName val="G3-2-6"/>
      <sheetName val="G3-2-7"/>
      <sheetName val="G3-2-9"/>
      <sheetName val="G3-2-10"/>
      <sheetName val="G3-2-11"/>
      <sheetName val="G3-2-11-1"/>
      <sheetName val="G3-2-11-2"/>
      <sheetName val="G3-2-11-3"/>
      <sheetName val="G3-3-1"/>
      <sheetName val="G3-3-2"/>
      <sheetName val="G3-3-3"/>
      <sheetName val="G3-4"/>
      <sheetName val="G4"/>
      <sheetName val="G4-1"/>
      <sheetName val="G5"/>
      <sheetName val="G5-2-1"/>
      <sheetName val="G5-3-1"/>
      <sheetName val="G5-3-2"/>
      <sheetName val="G5-3-3"/>
      <sheetName val="G5-4-1"/>
      <sheetName val="G5-4-2"/>
      <sheetName val="G5-4-3"/>
      <sheetName val="G5-4-4"/>
      <sheetName val="G5-4-5"/>
      <sheetName val="G5-5-1"/>
      <sheetName val="G5-5-2"/>
      <sheetName val="G5-5-3"/>
      <sheetName val="G5-5-4"/>
      <sheetName val="G5-6"/>
      <sheetName val="G5-7"/>
      <sheetName val="G6"/>
      <sheetName val="G7"/>
      <sheetName val="G8"/>
      <sheetName val="G9"/>
      <sheetName val="G9-1"/>
      <sheetName val="G9-1-1"/>
      <sheetName val="G9-2"/>
      <sheetName val="G9-2-1"/>
      <sheetName val="G9-3"/>
      <sheetName val="G9-4"/>
      <sheetName val="G10"/>
      <sheetName val="G11"/>
      <sheetName val="H1"/>
      <sheetName val="H1-1"/>
      <sheetName val="H1-1-1"/>
      <sheetName val="H1-2"/>
      <sheetName val="H1-3"/>
      <sheetName val="H1-4"/>
      <sheetName val="H1-5"/>
      <sheetName val="H1-6"/>
      <sheetName val="H1-7"/>
      <sheetName val="H1-8"/>
      <sheetName val="H1-9"/>
      <sheetName val="H1-10"/>
      <sheetName val="H1-11"/>
      <sheetName val="H1-12"/>
      <sheetName val="H1-13"/>
      <sheetName val="H1-14"/>
      <sheetName val="I"/>
      <sheetName val="TYDG"/>
      <sheetName val="JCB"/>
    </sheetNames>
    <sheetDataSet>
      <sheetData sheetId="0"/>
      <sheetData sheetId="1"/>
      <sheetData sheetId="2">
        <row r="9">
          <cell r="F9">
            <v>41640</v>
          </cell>
          <cell r="H9">
            <v>42004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ow r="24">
          <cell r="E24">
            <v>0</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1.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6">
    <tabColor rgb="FF002060"/>
  </sheetPr>
  <dimension ref="A1:J33"/>
  <sheetViews>
    <sheetView showGridLines="0" zoomScaleSheetLayoutView="100" workbookViewId="0">
      <selection activeCell="A4" sqref="A4:I4"/>
    </sheetView>
  </sheetViews>
  <sheetFormatPr defaultColWidth="0" defaultRowHeight="15.75" customHeight="1" zeroHeight="1"/>
  <cols>
    <col min="1" max="1" width="10.75" style="1" customWidth="1"/>
    <col min="2" max="2" width="10.125" style="1" customWidth="1"/>
    <col min="3" max="8" width="11.75" style="1" customWidth="1"/>
    <col min="9" max="9" width="10.75" style="1" customWidth="1"/>
    <col min="10" max="10" width="11.75" style="1" customWidth="1"/>
    <col min="11" max="16384" width="9" style="1" hidden="1"/>
  </cols>
  <sheetData>
    <row r="1" spans="1:10"/>
    <row r="2" spans="1:10" ht="12" customHeight="1"/>
    <row r="3" spans="1:10"/>
    <row r="4" spans="1:10" ht="31.5" customHeight="1">
      <c r="J4" s="2"/>
    </row>
    <row r="5" spans="1:10" ht="31.5" customHeight="1" thickBot="1">
      <c r="A5" s="387" t="s">
        <v>1643</v>
      </c>
      <c r="B5" s="388"/>
      <c r="C5" s="388"/>
      <c r="D5" s="388"/>
      <c r="E5" s="388"/>
      <c r="F5" s="388"/>
      <c r="G5" s="388"/>
      <c r="H5" s="388"/>
      <c r="I5" s="388"/>
    </row>
    <row r="6" spans="1:10" ht="31.5" customHeight="1" thickTop="1">
      <c r="A6" s="3"/>
      <c r="B6" s="4"/>
      <c r="C6" s="4"/>
      <c r="D6" s="4"/>
      <c r="E6" s="4"/>
      <c r="F6" s="4"/>
      <c r="G6" s="4"/>
      <c r="H6" s="4"/>
      <c r="I6" s="4"/>
    </row>
    <row r="7" spans="1:10" ht="31.5" customHeight="1">
      <c r="A7" s="3"/>
      <c r="B7" s="4"/>
      <c r="C7" s="4"/>
      <c r="D7" s="4"/>
      <c r="E7" s="4"/>
      <c r="F7" s="4"/>
      <c r="G7" s="4"/>
      <c r="H7" s="4"/>
      <c r="I7" s="4"/>
    </row>
    <row r="8" spans="1:10" ht="31.5" customHeight="1">
      <c r="A8" s="389" t="s">
        <v>1481</v>
      </c>
      <c r="B8" s="389"/>
      <c r="C8" s="389"/>
      <c r="D8" s="389"/>
      <c r="E8" s="389"/>
      <c r="F8" s="389"/>
      <c r="G8" s="389"/>
      <c r="H8" s="389"/>
      <c r="I8" s="389"/>
    </row>
    <row r="9" spans="1:10" ht="51" customHeight="1">
      <c r="A9" s="390" t="s">
        <v>0</v>
      </c>
      <c r="B9" s="390"/>
      <c r="C9" s="390"/>
      <c r="D9" s="390"/>
      <c r="E9" s="390"/>
      <c r="F9" s="391" t="s">
        <v>1490</v>
      </c>
      <c r="G9" s="391"/>
      <c r="H9" s="391"/>
      <c r="I9" s="391"/>
      <c r="J9" s="391"/>
    </row>
    <row r="10" spans="1:10" ht="24" customHeight="1">
      <c r="A10" s="392" t="s">
        <v>1482</v>
      </c>
      <c r="B10" s="392"/>
      <c r="C10" s="392"/>
      <c r="D10" s="392"/>
      <c r="E10" s="392"/>
      <c r="F10" s="392"/>
      <c r="G10" s="392"/>
      <c r="H10" s="392"/>
      <c r="I10" s="392"/>
    </row>
    <row r="11" spans="1:10"/>
    <row r="12" spans="1:10" ht="27.75" customHeight="1"/>
    <row r="13" spans="1:10" ht="11.25" customHeight="1">
      <c r="C13" s="5"/>
    </row>
    <row r="14" spans="1:10" ht="21">
      <c r="A14" s="393" t="s">
        <v>1483</v>
      </c>
      <c r="B14" s="393"/>
      <c r="C14" s="393"/>
      <c r="D14" s="393"/>
      <c r="E14" s="393"/>
      <c r="F14" s="393"/>
      <c r="G14" s="393"/>
      <c r="H14" s="393"/>
      <c r="I14" s="393"/>
    </row>
    <row r="15" spans="1:10">
      <c r="C15" s="6"/>
    </row>
    <row r="16" spans="1:10">
      <c r="A16" s="394" t="s">
        <v>1646</v>
      </c>
      <c r="B16" s="394"/>
      <c r="C16" s="394"/>
      <c r="D16" s="394"/>
      <c r="E16" s="394"/>
      <c r="F16" s="394"/>
      <c r="G16" s="394"/>
      <c r="H16" s="394"/>
      <c r="I16" s="394"/>
    </row>
    <row r="17" spans="1:9"/>
    <row r="18" spans="1:9"/>
    <row r="19" spans="1:9"/>
    <row r="20" spans="1:9" ht="33.75" customHeight="1"/>
    <row r="21" spans="1:9" ht="36" customHeight="1">
      <c r="A21" s="7"/>
      <c r="B21" s="393" t="s">
        <v>1</v>
      </c>
      <c r="C21" s="393"/>
      <c r="D21" s="393"/>
      <c r="E21" s="393"/>
      <c r="F21" s="393"/>
      <c r="G21" s="393"/>
      <c r="H21" s="393"/>
      <c r="I21" s="7"/>
    </row>
    <row r="22" spans="1:9" ht="18.75">
      <c r="C22" s="8"/>
    </row>
    <row r="23" spans="1:9" ht="39.75" customHeight="1">
      <c r="B23" s="9" t="s">
        <v>2</v>
      </c>
      <c r="C23" s="9"/>
      <c r="D23" s="10"/>
      <c r="E23" s="10"/>
      <c r="F23" s="10"/>
      <c r="G23" s="10"/>
      <c r="H23" s="11" t="s">
        <v>3</v>
      </c>
    </row>
    <row r="24" spans="1:9" ht="22.5" customHeight="1">
      <c r="B24" s="395" t="s">
        <v>4</v>
      </c>
      <c r="C24" s="395"/>
      <c r="D24" s="395"/>
      <c r="E24" s="395"/>
      <c r="F24" s="12"/>
      <c r="G24" s="12"/>
      <c r="H24" s="13" t="s">
        <v>5</v>
      </c>
    </row>
    <row r="25" spans="1:9" ht="22.5" customHeight="1">
      <c r="B25" s="396" t="s">
        <v>6</v>
      </c>
      <c r="C25" s="396"/>
      <c r="D25" s="396"/>
      <c r="E25" s="396"/>
      <c r="F25" s="14"/>
      <c r="G25" s="14"/>
      <c r="H25" s="15" t="s">
        <v>7</v>
      </c>
    </row>
    <row r="26" spans="1:9" ht="22.5" customHeight="1">
      <c r="B26" s="396" t="s">
        <v>8</v>
      </c>
      <c r="C26" s="396"/>
      <c r="D26" s="396"/>
      <c r="E26" s="396"/>
      <c r="F26" s="14"/>
      <c r="G26" s="14"/>
      <c r="H26" s="15" t="s">
        <v>9</v>
      </c>
    </row>
    <row r="27" spans="1:9" ht="22.5" customHeight="1">
      <c r="B27" s="386" t="s">
        <v>10</v>
      </c>
      <c r="C27" s="386"/>
      <c r="D27" s="386"/>
      <c r="E27" s="386"/>
      <c r="F27" s="16"/>
      <c r="G27" s="17"/>
      <c r="H27" s="15" t="s">
        <v>11</v>
      </c>
    </row>
    <row r="28" spans="1:9" ht="22.5" customHeight="1">
      <c r="B28" s="18"/>
      <c r="C28" s="18"/>
      <c r="D28" s="18"/>
      <c r="E28" s="18"/>
      <c r="F28" s="18"/>
      <c r="G28" s="18"/>
      <c r="H28" s="19"/>
    </row>
    <row r="29" spans="1:9" ht="22.5" customHeight="1">
      <c r="B29" s="18"/>
      <c r="C29" s="18"/>
      <c r="D29" s="18"/>
      <c r="E29" s="18"/>
      <c r="F29" s="18"/>
      <c r="G29" s="18"/>
      <c r="H29" s="19"/>
    </row>
    <row r="30" spans="1:9" ht="22.5" customHeight="1">
      <c r="B30" s="18"/>
      <c r="C30" s="18"/>
      <c r="D30" s="18"/>
      <c r="E30" s="18"/>
      <c r="F30" s="18"/>
      <c r="G30" s="18"/>
      <c r="H30" s="19"/>
    </row>
    <row r="31" spans="1:9" ht="22.5" customHeight="1">
      <c r="B31" s="20" t="s">
        <v>1644</v>
      </c>
      <c r="C31" s="20"/>
      <c r="D31" s="20"/>
      <c r="E31" s="20"/>
      <c r="F31" s="20"/>
      <c r="G31" s="20"/>
      <c r="H31" s="20"/>
      <c r="I31" s="20"/>
    </row>
    <row r="32" spans="1:9" ht="22.5" customHeight="1">
      <c r="B32" s="21" t="s">
        <v>1645</v>
      </c>
      <c r="C32" s="21"/>
      <c r="D32" s="21"/>
      <c r="E32" s="21"/>
      <c r="F32" s="21"/>
      <c r="G32" s="21"/>
      <c r="H32" s="21"/>
      <c r="I32" s="21"/>
    </row>
    <row r="33" spans="3:10">
      <c r="C33" s="22"/>
      <c r="J33" s="23" t="s">
        <v>12</v>
      </c>
    </row>
  </sheetData>
  <mergeCells count="12">
    <mergeCell ref="B27:E27"/>
    <mergeCell ref="A5:I5"/>
    <mergeCell ref="A8:I8"/>
    <mergeCell ref="A9:E9"/>
    <mergeCell ref="F9:J9"/>
    <mergeCell ref="A10:I10"/>
    <mergeCell ref="A14:I14"/>
    <mergeCell ref="A16:I16"/>
    <mergeCell ref="B21:H21"/>
    <mergeCell ref="B24:E24"/>
    <mergeCell ref="B25:E25"/>
    <mergeCell ref="B26:E26"/>
  </mergeCells>
  <phoneticPr fontId="3" type="noConversion"/>
  <printOptions horizontalCentered="1"/>
  <pageMargins left="0.74803149606299213" right="0.74803149606299213" top="0.98425196850393704" bottom="0.98425196850393704" header="0.51181102362204722" footer="0.51181102362204722"/>
  <pageSetup paperSize="9" scale="8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6">
    <tabColor rgb="FF002060"/>
  </sheetPr>
  <dimension ref="A1:D43"/>
  <sheetViews>
    <sheetView showGridLines="0" zoomScaleSheetLayoutView="130" workbookViewId="0">
      <selection activeCell="H27" sqref="H27"/>
    </sheetView>
  </sheetViews>
  <sheetFormatPr defaultRowHeight="15" customHeight="1"/>
  <cols>
    <col min="1" max="1" width="5.625" style="133" customWidth="1"/>
    <col min="2" max="2" width="65.625" style="133" customWidth="1"/>
    <col min="3" max="3" width="19.375" style="139" customWidth="1"/>
    <col min="4" max="5" width="9.125" style="133" customWidth="1"/>
    <col min="6" max="16384" width="9" style="133"/>
  </cols>
  <sheetData>
    <row r="1" spans="1:3" s="132" customFormat="1" ht="20.100000000000001" customHeight="1">
      <c r="A1" s="527" t="s">
        <v>536</v>
      </c>
      <c r="B1" s="527"/>
      <c r="C1" s="527"/>
    </row>
    <row r="2" spans="1:3" ht="25.5" customHeight="1">
      <c r="A2" s="529" t="s">
        <v>537</v>
      </c>
      <c r="B2" s="529"/>
      <c r="C2" s="529"/>
    </row>
    <row r="3" spans="1:3" ht="15" customHeight="1">
      <c r="A3" s="134" t="s">
        <v>395</v>
      </c>
      <c r="B3" s="134" t="s">
        <v>397</v>
      </c>
      <c r="C3" s="116" t="s">
        <v>469</v>
      </c>
    </row>
    <row r="4" spans="1:3" ht="15" customHeight="1">
      <c r="A4" s="134">
        <v>1</v>
      </c>
      <c r="B4" s="135" t="s">
        <v>538</v>
      </c>
      <c r="C4" s="120">
        <f>C5+C18+C28+C34+C35</f>
        <v>0</v>
      </c>
    </row>
    <row r="5" spans="1:3" ht="15" customHeight="1">
      <c r="A5" s="134">
        <v>2</v>
      </c>
      <c r="B5" s="135" t="s">
        <v>539</v>
      </c>
      <c r="C5" s="120">
        <f>C6+C14</f>
        <v>0</v>
      </c>
    </row>
    <row r="6" spans="1:3" ht="15" customHeight="1">
      <c r="A6" s="134">
        <v>3</v>
      </c>
      <c r="B6" s="135" t="s">
        <v>540</v>
      </c>
      <c r="C6" s="120">
        <f>SUM(C7:C13)</f>
        <v>0</v>
      </c>
    </row>
    <row r="7" spans="1:3" ht="15" customHeight="1">
      <c r="A7" s="134">
        <v>4</v>
      </c>
      <c r="B7" s="135" t="s">
        <v>541</v>
      </c>
      <c r="C7" s="120">
        <v>0</v>
      </c>
    </row>
    <row r="8" spans="1:3" ht="15" customHeight="1">
      <c r="A8" s="134">
        <v>5</v>
      </c>
      <c r="B8" s="135" t="s">
        <v>542</v>
      </c>
      <c r="C8" s="120">
        <v>0</v>
      </c>
    </row>
    <row r="9" spans="1:3" ht="15" customHeight="1">
      <c r="A9" s="134">
        <v>6</v>
      </c>
      <c r="B9" s="135" t="s">
        <v>543</v>
      </c>
      <c r="C9" s="120">
        <v>0</v>
      </c>
    </row>
    <row r="10" spans="1:3" ht="15" customHeight="1">
      <c r="A10" s="134">
        <v>7</v>
      </c>
      <c r="B10" s="135" t="s">
        <v>544</v>
      </c>
      <c r="C10" s="120">
        <v>0</v>
      </c>
    </row>
    <row r="11" spans="1:3" ht="15" customHeight="1">
      <c r="A11" s="134">
        <v>8</v>
      </c>
      <c r="B11" s="135" t="s">
        <v>545</v>
      </c>
      <c r="C11" s="120">
        <v>0</v>
      </c>
    </row>
    <row r="12" spans="1:3" ht="15" customHeight="1">
      <c r="A12" s="134">
        <v>9</v>
      </c>
      <c r="B12" s="135" t="s">
        <v>546</v>
      </c>
      <c r="C12" s="120">
        <v>0</v>
      </c>
    </row>
    <row r="13" spans="1:3" ht="15" customHeight="1">
      <c r="A13" s="134">
        <v>10</v>
      </c>
      <c r="B13" s="135" t="s">
        <v>486</v>
      </c>
      <c r="C13" s="120">
        <v>0</v>
      </c>
    </row>
    <row r="14" spans="1:3" ht="15" customHeight="1">
      <c r="A14" s="134">
        <v>11</v>
      </c>
      <c r="B14" s="135" t="s">
        <v>547</v>
      </c>
      <c r="C14" s="120">
        <f>SUM(C15:C17)</f>
        <v>0</v>
      </c>
    </row>
    <row r="15" spans="1:3" ht="15" customHeight="1">
      <c r="A15" s="134">
        <v>12</v>
      </c>
      <c r="B15" s="135" t="s">
        <v>548</v>
      </c>
      <c r="C15" s="120">
        <v>0</v>
      </c>
    </row>
    <row r="16" spans="1:3" ht="15" customHeight="1">
      <c r="A16" s="134">
        <v>13</v>
      </c>
      <c r="B16" s="135" t="s">
        <v>549</v>
      </c>
      <c r="C16" s="120">
        <v>0</v>
      </c>
    </row>
    <row r="17" spans="1:3" ht="15" customHeight="1">
      <c r="A17" s="134">
        <v>14</v>
      </c>
      <c r="B17" s="135" t="s">
        <v>550</v>
      </c>
      <c r="C17" s="120">
        <v>0</v>
      </c>
    </row>
    <row r="18" spans="1:3" ht="15" customHeight="1">
      <c r="A18" s="134">
        <v>15</v>
      </c>
      <c r="B18" s="135" t="s">
        <v>551</v>
      </c>
      <c r="C18" s="120">
        <f>SUM(C19:C27)-C21-C23-C26</f>
        <v>0</v>
      </c>
    </row>
    <row r="19" spans="1:3" ht="15" customHeight="1">
      <c r="A19" s="134">
        <v>16</v>
      </c>
      <c r="B19" s="135" t="s">
        <v>552</v>
      </c>
      <c r="C19" s="120">
        <v>0</v>
      </c>
    </row>
    <row r="20" spans="1:3" ht="15" customHeight="1">
      <c r="A20" s="134">
        <v>17</v>
      </c>
      <c r="B20" s="135" t="s">
        <v>553</v>
      </c>
      <c r="C20" s="120">
        <v>0</v>
      </c>
    </row>
    <row r="21" spans="1:3" ht="15" customHeight="1">
      <c r="A21" s="134">
        <v>18</v>
      </c>
      <c r="B21" s="135" t="s">
        <v>554</v>
      </c>
      <c r="C21" s="120">
        <v>0</v>
      </c>
    </row>
    <row r="22" spans="1:3" ht="15" customHeight="1">
      <c r="A22" s="134">
        <v>19</v>
      </c>
      <c r="B22" s="135" t="s">
        <v>555</v>
      </c>
      <c r="C22" s="120">
        <v>0</v>
      </c>
    </row>
    <row r="23" spans="1:3" ht="15" customHeight="1">
      <c r="A23" s="134">
        <v>20</v>
      </c>
      <c r="B23" s="135" t="s">
        <v>556</v>
      </c>
      <c r="C23" s="120">
        <v>0</v>
      </c>
    </row>
    <row r="24" spans="1:3" ht="15" customHeight="1">
      <c r="A24" s="134">
        <v>21</v>
      </c>
      <c r="B24" s="135" t="s">
        <v>557</v>
      </c>
      <c r="C24" s="120">
        <v>0</v>
      </c>
    </row>
    <row r="25" spans="1:3" ht="15" customHeight="1">
      <c r="A25" s="134">
        <v>22</v>
      </c>
      <c r="B25" s="135" t="s">
        <v>558</v>
      </c>
      <c r="C25" s="120">
        <v>0</v>
      </c>
    </row>
    <row r="26" spans="1:3" ht="15" customHeight="1">
      <c r="A26" s="134">
        <v>23</v>
      </c>
      <c r="B26" s="135" t="s">
        <v>559</v>
      </c>
      <c r="C26" s="120">
        <v>0</v>
      </c>
    </row>
    <row r="27" spans="1:3" ht="15" customHeight="1">
      <c r="A27" s="134">
        <v>24</v>
      </c>
      <c r="B27" s="135" t="s">
        <v>560</v>
      </c>
      <c r="C27" s="120">
        <v>0</v>
      </c>
    </row>
    <row r="28" spans="1:3" ht="15" customHeight="1">
      <c r="A28" s="134">
        <v>25</v>
      </c>
      <c r="B28" s="135" t="s">
        <v>561</v>
      </c>
      <c r="C28" s="136">
        <f>C29+C33</f>
        <v>0</v>
      </c>
    </row>
    <row r="29" spans="1:3" ht="15" customHeight="1">
      <c r="A29" s="134">
        <v>26</v>
      </c>
      <c r="B29" s="135" t="s">
        <v>562</v>
      </c>
      <c r="C29" s="136">
        <f>SUM(C30:C32)</f>
        <v>0</v>
      </c>
    </row>
    <row r="30" spans="1:3" ht="15" customHeight="1">
      <c r="A30" s="134">
        <v>27</v>
      </c>
      <c r="B30" s="135" t="s">
        <v>563</v>
      </c>
      <c r="C30" s="120">
        <v>0</v>
      </c>
    </row>
    <row r="31" spans="1:3" ht="15" customHeight="1">
      <c r="A31" s="134">
        <v>28</v>
      </c>
      <c r="B31" s="135" t="s">
        <v>549</v>
      </c>
      <c r="C31" s="120">
        <v>0</v>
      </c>
    </row>
    <row r="32" spans="1:3" ht="15" customHeight="1">
      <c r="A32" s="134">
        <v>29</v>
      </c>
      <c r="B32" s="135" t="s">
        <v>550</v>
      </c>
      <c r="C32" s="120">
        <v>0</v>
      </c>
    </row>
    <row r="33" spans="1:4" ht="15" customHeight="1">
      <c r="A33" s="134">
        <v>30</v>
      </c>
      <c r="B33" s="135" t="s">
        <v>564</v>
      </c>
      <c r="C33" s="120">
        <v>0</v>
      </c>
    </row>
    <row r="34" spans="1:4" ht="15" customHeight="1">
      <c r="A34" s="134">
        <v>31</v>
      </c>
      <c r="B34" s="135" t="s">
        <v>565</v>
      </c>
      <c r="C34" s="120">
        <v>0</v>
      </c>
    </row>
    <row r="35" spans="1:4" ht="15" customHeight="1">
      <c r="A35" s="134">
        <v>32</v>
      </c>
      <c r="B35" s="135" t="s">
        <v>566</v>
      </c>
      <c r="C35" s="120">
        <v>0</v>
      </c>
    </row>
    <row r="36" spans="1:4" ht="15" customHeight="1">
      <c r="A36" s="134">
        <v>33</v>
      </c>
      <c r="B36" s="135" t="s">
        <v>567</v>
      </c>
      <c r="C36" s="136">
        <f>SUM(C37:C42)</f>
        <v>0</v>
      </c>
    </row>
    <row r="37" spans="1:4" ht="15" customHeight="1">
      <c r="A37" s="134">
        <v>34</v>
      </c>
      <c r="B37" s="135" t="s">
        <v>568</v>
      </c>
      <c r="C37" s="120">
        <v>0</v>
      </c>
    </row>
    <row r="38" spans="1:4" ht="15" customHeight="1">
      <c r="A38" s="134">
        <v>35</v>
      </c>
      <c r="B38" s="135" t="s">
        <v>569</v>
      </c>
      <c r="C38" s="120">
        <v>0</v>
      </c>
    </row>
    <row r="39" spans="1:4" ht="15" customHeight="1">
      <c r="A39" s="134">
        <v>36</v>
      </c>
      <c r="B39" s="135" t="s">
        <v>570</v>
      </c>
      <c r="C39" s="120">
        <v>0</v>
      </c>
    </row>
    <row r="40" spans="1:4" ht="15" customHeight="1">
      <c r="A40" s="134">
        <v>37</v>
      </c>
      <c r="B40" s="135" t="s">
        <v>571</v>
      </c>
      <c r="C40" s="120">
        <v>0</v>
      </c>
    </row>
    <row r="41" spans="1:4" ht="15" customHeight="1">
      <c r="A41" s="134">
        <v>38</v>
      </c>
      <c r="B41" s="135" t="s">
        <v>572</v>
      </c>
      <c r="C41" s="120">
        <v>0</v>
      </c>
    </row>
    <row r="42" spans="1:4" ht="15" customHeight="1">
      <c r="A42" s="134">
        <v>39</v>
      </c>
      <c r="B42" s="135" t="s">
        <v>573</v>
      </c>
      <c r="C42" s="120">
        <v>0</v>
      </c>
    </row>
    <row r="43" spans="1:4" ht="15" customHeight="1">
      <c r="D43"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horizontalDpi="200" verticalDpi="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7">
    <tabColor rgb="FF002060"/>
  </sheetPr>
  <dimension ref="A1:D32"/>
  <sheetViews>
    <sheetView showGridLines="0" zoomScaleSheetLayoutView="115" workbookViewId="0">
      <selection activeCell="H27" sqref="H27"/>
    </sheetView>
  </sheetViews>
  <sheetFormatPr defaultColWidth="11" defaultRowHeight="14.25"/>
  <cols>
    <col min="1" max="1" width="5.625" style="89" customWidth="1"/>
    <col min="2" max="2" width="65.625" style="89" customWidth="1"/>
    <col min="3" max="3" width="19.375" style="131" customWidth="1"/>
    <col min="4" max="16384" width="11" style="89"/>
  </cols>
  <sheetData>
    <row r="1" spans="1:3" ht="20.100000000000001" customHeight="1">
      <c r="A1" s="530" t="s">
        <v>574</v>
      </c>
      <c r="B1" s="530"/>
      <c r="C1" s="530"/>
    </row>
    <row r="2" spans="1:3" ht="25.5" customHeight="1">
      <c r="A2" s="531" t="s">
        <v>575</v>
      </c>
      <c r="B2" s="531"/>
      <c r="C2" s="531"/>
    </row>
    <row r="3" spans="1:3" s="141" customFormat="1" ht="18" customHeight="1">
      <c r="A3" s="143" t="s">
        <v>395</v>
      </c>
      <c r="B3" s="143" t="s">
        <v>576</v>
      </c>
      <c r="C3" s="116" t="s">
        <v>18</v>
      </c>
    </row>
    <row r="4" spans="1:3" s="141" customFormat="1" ht="18" customHeight="1">
      <c r="A4" s="143">
        <v>1</v>
      </c>
      <c r="B4" s="144" t="s">
        <v>577</v>
      </c>
      <c r="C4" s="128">
        <f>SUM(C5:C10)</f>
        <v>0</v>
      </c>
    </row>
    <row r="5" spans="1:3" s="141" customFormat="1" ht="18" customHeight="1">
      <c r="A5" s="143">
        <v>2</v>
      </c>
      <c r="B5" s="144" t="s">
        <v>578</v>
      </c>
      <c r="C5" s="128">
        <v>0</v>
      </c>
    </row>
    <row r="6" spans="1:3" s="141" customFormat="1" ht="18" customHeight="1">
      <c r="A6" s="143">
        <v>3</v>
      </c>
      <c r="B6" s="144" t="s">
        <v>579</v>
      </c>
      <c r="C6" s="128">
        <v>0</v>
      </c>
    </row>
    <row r="7" spans="1:3" s="141" customFormat="1" ht="18" customHeight="1">
      <c r="A7" s="143">
        <v>4</v>
      </c>
      <c r="B7" s="144" t="s">
        <v>580</v>
      </c>
      <c r="C7" s="128">
        <v>0</v>
      </c>
    </row>
    <row r="8" spans="1:3" s="141" customFormat="1" ht="18" customHeight="1">
      <c r="A8" s="143">
        <v>5</v>
      </c>
      <c r="B8" s="144" t="s">
        <v>581</v>
      </c>
      <c r="C8" s="128">
        <v>0</v>
      </c>
    </row>
    <row r="9" spans="1:3" s="141" customFormat="1" ht="18" customHeight="1">
      <c r="A9" s="143">
        <v>6</v>
      </c>
      <c r="B9" s="144" t="s">
        <v>582</v>
      </c>
      <c r="C9" s="128">
        <v>0</v>
      </c>
    </row>
    <row r="10" spans="1:3" s="141" customFormat="1" ht="18" customHeight="1">
      <c r="A10" s="143">
        <v>7</v>
      </c>
      <c r="B10" s="144" t="s">
        <v>583</v>
      </c>
      <c r="C10" s="128">
        <f>C11+C12</f>
        <v>0</v>
      </c>
    </row>
    <row r="11" spans="1:3" s="141" customFormat="1" ht="18" customHeight="1">
      <c r="A11" s="143">
        <v>8</v>
      </c>
      <c r="B11" s="144" t="s">
        <v>584</v>
      </c>
      <c r="C11" s="128">
        <v>0</v>
      </c>
    </row>
    <row r="12" spans="1:3" s="141" customFormat="1" ht="18" customHeight="1">
      <c r="A12" s="143">
        <v>9</v>
      </c>
      <c r="B12" s="144" t="s">
        <v>585</v>
      </c>
      <c r="C12" s="128">
        <v>0</v>
      </c>
    </row>
    <row r="13" spans="1:3" s="141" customFormat="1" ht="18" customHeight="1">
      <c r="A13" s="143">
        <v>10</v>
      </c>
      <c r="B13" s="144" t="s">
        <v>586</v>
      </c>
      <c r="C13" s="128">
        <f>SUM(C14:C20)</f>
        <v>0</v>
      </c>
    </row>
    <row r="14" spans="1:3" s="141" customFormat="1" ht="18" customHeight="1">
      <c r="A14" s="143">
        <v>11</v>
      </c>
      <c r="B14" s="144" t="s">
        <v>587</v>
      </c>
      <c r="C14" s="128">
        <v>0</v>
      </c>
    </row>
    <row r="15" spans="1:3" s="141" customFormat="1" ht="18" customHeight="1">
      <c r="A15" s="143">
        <v>12</v>
      </c>
      <c r="B15" s="144" t="s">
        <v>588</v>
      </c>
      <c r="C15" s="128">
        <v>0</v>
      </c>
    </row>
    <row r="16" spans="1:3" ht="18" customHeight="1">
      <c r="A16" s="143">
        <v>13</v>
      </c>
      <c r="B16" s="144" t="s">
        <v>589</v>
      </c>
      <c r="C16" s="128">
        <v>0</v>
      </c>
    </row>
    <row r="17" spans="1:4" ht="18" customHeight="1">
      <c r="A17" s="143">
        <v>14</v>
      </c>
      <c r="B17" s="144" t="s">
        <v>590</v>
      </c>
      <c r="C17" s="128">
        <v>0</v>
      </c>
    </row>
    <row r="18" spans="1:4" ht="18" customHeight="1">
      <c r="A18" s="143">
        <v>15</v>
      </c>
      <c r="B18" s="145" t="s">
        <v>591</v>
      </c>
      <c r="C18" s="128">
        <v>0</v>
      </c>
    </row>
    <row r="19" spans="1:4" ht="18" customHeight="1">
      <c r="A19" s="143">
        <v>16</v>
      </c>
      <c r="B19" s="144" t="s">
        <v>592</v>
      </c>
      <c r="C19" s="128">
        <v>0</v>
      </c>
    </row>
    <row r="20" spans="1:4" ht="18" customHeight="1">
      <c r="A20" s="143">
        <v>17</v>
      </c>
      <c r="B20" s="144" t="s">
        <v>593</v>
      </c>
      <c r="C20" s="128">
        <v>0</v>
      </c>
    </row>
    <row r="21" spans="1:4" ht="18" customHeight="1">
      <c r="A21" s="143">
        <v>18</v>
      </c>
      <c r="B21" s="144" t="s">
        <v>594</v>
      </c>
      <c r="C21" s="128">
        <f>SUM(C22:C26)</f>
        <v>0</v>
      </c>
    </row>
    <row r="22" spans="1:4" ht="18" customHeight="1">
      <c r="A22" s="143">
        <v>19</v>
      </c>
      <c r="B22" s="144" t="s">
        <v>595</v>
      </c>
      <c r="C22" s="128">
        <v>0</v>
      </c>
    </row>
    <row r="23" spans="1:4" ht="18" customHeight="1">
      <c r="A23" s="143">
        <v>20</v>
      </c>
      <c r="B23" s="144" t="s">
        <v>596</v>
      </c>
      <c r="C23" s="128">
        <v>0</v>
      </c>
    </row>
    <row r="24" spans="1:4" ht="18" customHeight="1">
      <c r="A24" s="143">
        <v>21</v>
      </c>
      <c r="B24" s="144" t="s">
        <v>597</v>
      </c>
      <c r="C24" s="128">
        <v>0</v>
      </c>
    </row>
    <row r="25" spans="1:4" ht="18" customHeight="1">
      <c r="A25" s="143">
        <v>22</v>
      </c>
      <c r="B25" s="144" t="s">
        <v>598</v>
      </c>
      <c r="C25" s="128">
        <v>0</v>
      </c>
    </row>
    <row r="26" spans="1:4" ht="18" customHeight="1">
      <c r="A26" s="143">
        <v>23</v>
      </c>
      <c r="B26" s="144" t="s">
        <v>599</v>
      </c>
      <c r="C26" s="128">
        <v>0</v>
      </c>
    </row>
    <row r="27" spans="1:4" ht="18" customHeight="1">
      <c r="A27" s="143">
        <v>24</v>
      </c>
      <c r="B27" s="144" t="s">
        <v>600</v>
      </c>
      <c r="C27" s="128">
        <f>SUM(C28:C31)</f>
        <v>0</v>
      </c>
    </row>
    <row r="28" spans="1:4" ht="18" customHeight="1">
      <c r="A28" s="143">
        <v>25</v>
      </c>
      <c r="B28" s="144" t="s">
        <v>601</v>
      </c>
      <c r="C28" s="128">
        <v>0</v>
      </c>
    </row>
    <row r="29" spans="1:4" ht="18" customHeight="1">
      <c r="A29" s="143">
        <v>26</v>
      </c>
      <c r="B29" s="144" t="s">
        <v>602</v>
      </c>
      <c r="C29" s="128">
        <v>0</v>
      </c>
    </row>
    <row r="30" spans="1:4" ht="18" customHeight="1">
      <c r="A30" s="143">
        <v>27</v>
      </c>
      <c r="B30" s="144" t="s">
        <v>603</v>
      </c>
      <c r="C30" s="128">
        <v>0</v>
      </c>
    </row>
    <row r="31" spans="1:4" ht="18" customHeight="1">
      <c r="A31" s="143">
        <v>28</v>
      </c>
      <c r="B31" s="144" t="s">
        <v>604</v>
      </c>
      <c r="C31" s="128">
        <v>0</v>
      </c>
    </row>
    <row r="32" spans="1:4">
      <c r="D32"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0">
    <tabColor rgb="FF002060"/>
    <pageSetUpPr fitToPage="1"/>
  </sheetPr>
  <dimension ref="A1:I49"/>
  <sheetViews>
    <sheetView showGridLines="0" view="pageBreakPreview" zoomScale="130" zoomScaleNormal="100" zoomScaleSheetLayoutView="130" workbookViewId="0">
      <selection activeCell="D25" sqref="D25:D26"/>
    </sheetView>
  </sheetViews>
  <sheetFormatPr defaultColWidth="9.75" defaultRowHeight="22.5"/>
  <cols>
    <col min="1" max="1" width="5.125" style="124" customWidth="1"/>
    <col min="2" max="2" width="27.625" style="109" customWidth="1"/>
    <col min="3" max="8" width="9.625" style="109" customWidth="1"/>
    <col min="9" max="9" width="28.125" style="109" bestFit="1" customWidth="1"/>
    <col min="10" max="16384" width="9.75" style="109"/>
  </cols>
  <sheetData>
    <row r="1" spans="1:9" s="89" customFormat="1" ht="20.100000000000001" customHeight="1">
      <c r="A1" s="532" t="s">
        <v>605</v>
      </c>
      <c r="B1" s="532"/>
      <c r="C1" s="532"/>
      <c r="D1" s="532"/>
      <c r="E1" s="532"/>
      <c r="F1" s="532"/>
      <c r="G1" s="532"/>
      <c r="H1" s="532"/>
    </row>
    <row r="2" spans="1:9" ht="25.5" customHeight="1">
      <c r="A2" s="533" t="s">
        <v>606</v>
      </c>
      <c r="B2" s="533"/>
      <c r="C2" s="533"/>
      <c r="D2" s="533"/>
      <c r="E2" s="533"/>
      <c r="F2" s="533"/>
      <c r="G2" s="533"/>
      <c r="H2" s="533"/>
    </row>
    <row r="3" spans="1:9" ht="14.25" customHeight="1">
      <c r="A3" s="534" t="s">
        <v>395</v>
      </c>
      <c r="B3" s="534" t="s">
        <v>576</v>
      </c>
      <c r="C3" s="537" t="s">
        <v>124</v>
      </c>
      <c r="D3" s="537" t="s">
        <v>607</v>
      </c>
      <c r="E3" s="534" t="s">
        <v>125</v>
      </c>
      <c r="F3" s="537" t="s">
        <v>607</v>
      </c>
      <c r="G3" s="534" t="s">
        <v>126</v>
      </c>
      <c r="H3" s="537" t="s">
        <v>607</v>
      </c>
    </row>
    <row r="4" spans="1:9" ht="14.25" customHeight="1">
      <c r="A4" s="535"/>
      <c r="B4" s="535"/>
      <c r="C4" s="538"/>
      <c r="D4" s="538"/>
      <c r="E4" s="536"/>
      <c r="F4" s="538"/>
      <c r="G4" s="536"/>
      <c r="H4" s="538"/>
    </row>
    <row r="5" spans="1:9" ht="14.25" customHeight="1">
      <c r="A5" s="536"/>
      <c r="B5" s="536"/>
      <c r="C5" s="146">
        <v>1</v>
      </c>
      <c r="D5" s="147">
        <v>2</v>
      </c>
      <c r="E5" s="148">
        <v>3</v>
      </c>
      <c r="F5" s="147">
        <v>4</v>
      </c>
      <c r="G5" s="149">
        <v>5</v>
      </c>
      <c r="H5" s="149">
        <v>6</v>
      </c>
    </row>
    <row r="6" spans="1:9" ht="18" customHeight="1">
      <c r="A6" s="150">
        <v>1</v>
      </c>
      <c r="B6" s="151" t="s">
        <v>608</v>
      </c>
      <c r="C6" s="120"/>
      <c r="D6" s="120" t="s">
        <v>157</v>
      </c>
      <c r="E6" s="120"/>
      <c r="F6" s="120" t="s">
        <v>157</v>
      </c>
      <c r="G6" s="120" t="s">
        <v>157</v>
      </c>
      <c r="H6" s="120" t="s">
        <v>157</v>
      </c>
    </row>
    <row r="7" spans="1:9" ht="18" customHeight="1">
      <c r="A7" s="150">
        <v>2</v>
      </c>
      <c r="B7" s="151" t="s">
        <v>609</v>
      </c>
      <c r="C7" s="120"/>
      <c r="D7" s="120">
        <v>0</v>
      </c>
      <c r="E7" s="120"/>
      <c r="F7" s="120">
        <v>0</v>
      </c>
      <c r="G7" s="120" t="s">
        <v>157</v>
      </c>
      <c r="H7" s="120" t="s">
        <v>157</v>
      </c>
    </row>
    <row r="8" spans="1:9" ht="18" customHeight="1">
      <c r="A8" s="150">
        <v>3</v>
      </c>
      <c r="B8" s="151" t="s">
        <v>610</v>
      </c>
      <c r="C8" s="120"/>
      <c r="D8" s="120">
        <v>0</v>
      </c>
      <c r="E8" s="120"/>
      <c r="F8" s="120">
        <v>0</v>
      </c>
      <c r="G8" s="120" t="s">
        <v>157</v>
      </c>
      <c r="H8" s="120" t="s">
        <v>157</v>
      </c>
    </row>
    <row r="9" spans="1:9" ht="18" customHeight="1">
      <c r="A9" s="150">
        <v>4</v>
      </c>
      <c r="B9" s="151" t="s">
        <v>611</v>
      </c>
      <c r="C9" s="120"/>
      <c r="D9" s="120" t="s">
        <v>157</v>
      </c>
      <c r="E9" s="120"/>
      <c r="F9" s="120" t="s">
        <v>157</v>
      </c>
      <c r="G9" s="120" t="s">
        <v>157</v>
      </c>
      <c r="H9" s="120" t="s">
        <v>157</v>
      </c>
    </row>
    <row r="10" spans="1:9" ht="18" customHeight="1">
      <c r="A10" s="150">
        <v>5</v>
      </c>
      <c r="B10" s="151" t="s">
        <v>612</v>
      </c>
      <c r="C10" s="120"/>
      <c r="D10" s="120" t="s">
        <v>157</v>
      </c>
      <c r="E10" s="120"/>
      <c r="F10" s="120" t="s">
        <v>157</v>
      </c>
      <c r="G10" s="120" t="s">
        <v>157</v>
      </c>
      <c r="H10" s="120" t="s">
        <v>157</v>
      </c>
    </row>
    <row r="11" spans="1:9" ht="18" customHeight="1">
      <c r="A11" s="150">
        <v>6</v>
      </c>
      <c r="B11" s="151" t="s">
        <v>613</v>
      </c>
      <c r="C11" s="120"/>
      <c r="D11" s="120">
        <v>0</v>
      </c>
      <c r="E11" s="120"/>
      <c r="F11" s="120">
        <v>0</v>
      </c>
      <c r="G11" s="120">
        <v>0</v>
      </c>
      <c r="H11" s="120">
        <v>0</v>
      </c>
    </row>
    <row r="12" spans="1:9" ht="18" customHeight="1">
      <c r="A12" s="150">
        <v>7</v>
      </c>
      <c r="B12" s="151" t="s">
        <v>614</v>
      </c>
      <c r="C12" s="120"/>
      <c r="D12" s="120" t="s">
        <v>157</v>
      </c>
      <c r="E12" s="120"/>
      <c r="F12" s="120" t="s">
        <v>157</v>
      </c>
      <c r="G12" s="120" t="s">
        <v>157</v>
      </c>
      <c r="H12" s="120" t="s">
        <v>157</v>
      </c>
      <c r="I12" s="367"/>
    </row>
    <row r="13" spans="1:9" ht="18" customHeight="1">
      <c r="A13" s="150">
        <v>8</v>
      </c>
      <c r="B13" s="151" t="s">
        <v>615</v>
      </c>
      <c r="C13" s="120"/>
      <c r="D13" s="120" t="s">
        <v>157</v>
      </c>
      <c r="E13" s="120"/>
      <c r="F13" s="120" t="s">
        <v>157</v>
      </c>
      <c r="G13" s="120" t="s">
        <v>157</v>
      </c>
      <c r="H13" s="120" t="s">
        <v>157</v>
      </c>
    </row>
    <row r="14" spans="1:9" ht="18" customHeight="1">
      <c r="A14" s="150">
        <v>9</v>
      </c>
      <c r="B14" s="151" t="s">
        <v>616</v>
      </c>
      <c r="C14" s="120"/>
      <c r="D14" s="120" t="s">
        <v>157</v>
      </c>
      <c r="E14" s="120"/>
      <c r="F14" s="120" t="s">
        <v>157</v>
      </c>
      <c r="G14" s="120" t="s">
        <v>157</v>
      </c>
      <c r="H14" s="120" t="s">
        <v>157</v>
      </c>
    </row>
    <row r="15" spans="1:9" ht="18" customHeight="1">
      <c r="A15" s="150">
        <v>10</v>
      </c>
      <c r="B15" s="151" t="s">
        <v>617</v>
      </c>
      <c r="C15" s="120"/>
      <c r="D15" s="120" t="s">
        <v>157</v>
      </c>
      <c r="E15" s="120">
        <v>0</v>
      </c>
      <c r="F15" s="120" t="s">
        <v>157</v>
      </c>
      <c r="G15" s="120" t="s">
        <v>157</v>
      </c>
      <c r="H15" s="120" t="s">
        <v>157</v>
      </c>
    </row>
    <row r="16" spans="1:9" ht="18" customHeight="1">
      <c r="A16" s="150">
        <v>11</v>
      </c>
      <c r="B16" s="151" t="s">
        <v>618</v>
      </c>
      <c r="C16" s="120"/>
      <c r="D16" s="120">
        <v>0</v>
      </c>
      <c r="E16" s="120">
        <v>0</v>
      </c>
      <c r="F16" s="120">
        <v>0</v>
      </c>
      <c r="G16" s="120" t="s">
        <v>157</v>
      </c>
      <c r="H16" s="120" t="s">
        <v>157</v>
      </c>
    </row>
    <row r="17" spans="1:9" ht="18" customHeight="1">
      <c r="A17" s="150">
        <v>12</v>
      </c>
      <c r="B17" s="151" t="s">
        <v>619</v>
      </c>
      <c r="C17" s="120"/>
      <c r="D17" s="120" t="s">
        <v>157</v>
      </c>
      <c r="E17" s="120"/>
      <c r="F17" s="120" t="s">
        <v>157</v>
      </c>
      <c r="G17" s="120" t="s">
        <v>58</v>
      </c>
      <c r="H17" s="120" t="s">
        <v>58</v>
      </c>
    </row>
    <row r="18" spans="1:9" ht="18" customHeight="1">
      <c r="A18" s="150">
        <v>13</v>
      </c>
      <c r="B18" s="151" t="s">
        <v>620</v>
      </c>
      <c r="C18" s="120"/>
      <c r="D18" s="120" t="s">
        <v>157</v>
      </c>
      <c r="E18" s="120"/>
      <c r="F18" s="120" t="s">
        <v>157</v>
      </c>
      <c r="G18" s="120" t="s">
        <v>157</v>
      </c>
      <c r="H18" s="120" t="s">
        <v>157</v>
      </c>
    </row>
    <row r="19" spans="1:9" ht="18" customHeight="1">
      <c r="A19" s="150">
        <v>14</v>
      </c>
      <c r="B19" s="151" t="s">
        <v>621</v>
      </c>
      <c r="C19" s="120"/>
      <c r="D19" s="120" t="s">
        <v>157</v>
      </c>
      <c r="E19" s="120"/>
      <c r="F19" s="120" t="s">
        <v>157</v>
      </c>
      <c r="G19" s="120" t="s">
        <v>157</v>
      </c>
      <c r="H19" s="120" t="s">
        <v>157</v>
      </c>
    </row>
    <row r="20" spans="1:9" ht="18" customHeight="1">
      <c r="A20" s="150">
        <v>15</v>
      </c>
      <c r="B20" s="151" t="s">
        <v>622</v>
      </c>
      <c r="C20" s="120"/>
      <c r="D20" s="120">
        <v>0</v>
      </c>
      <c r="E20" s="120">
        <v>0</v>
      </c>
      <c r="F20" s="120">
        <v>0</v>
      </c>
      <c r="G20" s="120" t="s">
        <v>157</v>
      </c>
      <c r="H20" s="120" t="s">
        <v>157</v>
      </c>
    </row>
    <row r="21" spans="1:9" ht="18" customHeight="1">
      <c r="A21" s="150">
        <v>16</v>
      </c>
      <c r="B21" s="151" t="s">
        <v>623</v>
      </c>
      <c r="C21" s="120"/>
      <c r="D21" s="120">
        <v>0</v>
      </c>
      <c r="E21" s="120"/>
      <c r="F21" s="120">
        <v>0</v>
      </c>
      <c r="G21" s="120" t="s">
        <v>157</v>
      </c>
      <c r="H21" s="120" t="s">
        <v>157</v>
      </c>
    </row>
    <row r="22" spans="1:9" ht="18" customHeight="1">
      <c r="A22" s="150">
        <v>17</v>
      </c>
      <c r="B22" s="151" t="s">
        <v>624</v>
      </c>
      <c r="C22" s="120"/>
      <c r="D22" s="120" t="s">
        <v>157</v>
      </c>
      <c r="E22" s="120">
        <v>0</v>
      </c>
      <c r="F22" s="120" t="s">
        <v>157</v>
      </c>
      <c r="G22" s="120" t="s">
        <v>157</v>
      </c>
      <c r="H22" s="120" t="s">
        <v>157</v>
      </c>
    </row>
    <row r="23" spans="1:9" ht="18" customHeight="1">
      <c r="A23" s="150">
        <v>18</v>
      </c>
      <c r="B23" s="151" t="s">
        <v>625</v>
      </c>
      <c r="C23" s="120"/>
      <c r="D23" s="120">
        <v>0</v>
      </c>
      <c r="E23" s="120">
        <v>0</v>
      </c>
      <c r="F23" s="120">
        <v>0</v>
      </c>
      <c r="G23" s="120" t="s">
        <v>157</v>
      </c>
      <c r="H23" s="120" t="s">
        <v>157</v>
      </c>
    </row>
    <row r="24" spans="1:9" ht="18" customHeight="1">
      <c r="A24" s="150">
        <v>19</v>
      </c>
      <c r="B24" s="151" t="s">
        <v>626</v>
      </c>
      <c r="C24" s="120"/>
      <c r="D24" s="120">
        <v>0</v>
      </c>
      <c r="E24" s="120">
        <v>0</v>
      </c>
      <c r="F24" s="120">
        <v>0</v>
      </c>
      <c r="G24" s="120" t="s">
        <v>157</v>
      </c>
      <c r="H24" s="120" t="s">
        <v>157</v>
      </c>
    </row>
    <row r="25" spans="1:9" ht="18" customHeight="1">
      <c r="A25" s="150">
        <v>20</v>
      </c>
      <c r="B25" s="151" t="s">
        <v>627</v>
      </c>
      <c r="C25" s="120"/>
      <c r="D25" s="120" t="s">
        <v>157</v>
      </c>
      <c r="E25" s="120">
        <v>0</v>
      </c>
      <c r="F25" s="120" t="s">
        <v>157</v>
      </c>
      <c r="G25" s="120" t="s">
        <v>157</v>
      </c>
      <c r="H25" s="120" t="s">
        <v>157</v>
      </c>
    </row>
    <row r="26" spans="1:9" ht="18" customHeight="1">
      <c r="A26" s="150">
        <v>21</v>
      </c>
      <c r="B26" s="151" t="s">
        <v>628</v>
      </c>
      <c r="C26" s="120" t="s">
        <v>157</v>
      </c>
      <c r="D26" s="120" t="s">
        <v>157</v>
      </c>
      <c r="E26" s="120" t="s">
        <v>157</v>
      </c>
      <c r="F26" s="120" t="s">
        <v>157</v>
      </c>
      <c r="G26" s="120"/>
      <c r="H26" s="120">
        <v>0</v>
      </c>
    </row>
    <row r="27" spans="1:9" ht="18" customHeight="1">
      <c r="A27" s="150">
        <v>22</v>
      </c>
      <c r="B27" s="151" t="s">
        <v>629</v>
      </c>
      <c r="C27" s="120" t="s">
        <v>157</v>
      </c>
      <c r="D27" s="120" t="s">
        <v>157</v>
      </c>
      <c r="E27" s="120" t="s">
        <v>157</v>
      </c>
      <c r="F27" s="120" t="s">
        <v>157</v>
      </c>
      <c r="G27" s="120">
        <v>0</v>
      </c>
      <c r="H27" s="120">
        <v>0</v>
      </c>
    </row>
    <row r="28" spans="1:9" ht="18" customHeight="1">
      <c r="A28" s="150">
        <v>23</v>
      </c>
      <c r="B28" s="151" t="s">
        <v>630</v>
      </c>
      <c r="C28" s="120" t="s">
        <v>157</v>
      </c>
      <c r="D28" s="120" t="s">
        <v>157</v>
      </c>
      <c r="E28" s="120" t="s">
        <v>157</v>
      </c>
      <c r="F28" s="120" t="s">
        <v>157</v>
      </c>
      <c r="G28" s="120"/>
      <c r="H28" s="120" t="s">
        <v>157</v>
      </c>
    </row>
    <row r="29" spans="1:9" ht="18" customHeight="1">
      <c r="A29" s="150">
        <v>24</v>
      </c>
      <c r="B29" s="151" t="s">
        <v>631</v>
      </c>
      <c r="C29" s="120" t="s">
        <v>157</v>
      </c>
      <c r="D29" s="120" t="s">
        <v>157</v>
      </c>
      <c r="E29" s="120">
        <v>0</v>
      </c>
      <c r="F29" s="120" t="s">
        <v>157</v>
      </c>
      <c r="G29" s="120" t="s">
        <v>157</v>
      </c>
      <c r="H29" s="120" t="s">
        <v>157</v>
      </c>
    </row>
    <row r="30" spans="1:9" ht="18" customHeight="1">
      <c r="A30" s="150">
        <v>25</v>
      </c>
      <c r="B30" s="151" t="s">
        <v>632</v>
      </c>
      <c r="C30" s="120"/>
      <c r="D30" s="120">
        <v>0</v>
      </c>
      <c r="E30" s="120"/>
      <c r="F30" s="120">
        <v>0</v>
      </c>
      <c r="G30" s="120"/>
      <c r="H30" s="120">
        <v>0</v>
      </c>
    </row>
    <row r="31" spans="1:9" ht="18" customHeight="1">
      <c r="A31" s="150">
        <v>26</v>
      </c>
      <c r="B31" s="151" t="s">
        <v>633</v>
      </c>
      <c r="C31" s="120">
        <f>SUM(C6:C25)+C30</f>
        <v>0</v>
      </c>
      <c r="D31" s="120">
        <f>SUM(D30,D24,D23,D21,D20,D16,D11,D8,D7)</f>
        <v>0</v>
      </c>
      <c r="E31" s="120">
        <f>SUM(E6:E25)+E30+E29</f>
        <v>0</v>
      </c>
      <c r="F31" s="120">
        <f>SUM(F30,F24,F23,F21,F20,F16,F11,F8,F7)</f>
        <v>0</v>
      </c>
      <c r="G31" s="120">
        <f>SUM(G26:G30)+G11</f>
        <v>0</v>
      </c>
      <c r="H31" s="120">
        <f>SUM(H30,H27,H26,H11)</f>
        <v>0</v>
      </c>
    </row>
    <row r="32" spans="1:9" ht="14.25" customHeight="1">
      <c r="A32" s="109"/>
      <c r="C32" s="345"/>
      <c r="E32" s="345"/>
      <c r="G32" s="345"/>
      <c r="I32" s="48" t="s">
        <v>12</v>
      </c>
    </row>
    <row r="33" spans="1:8" ht="14.25" customHeight="1">
      <c r="A33" s="109"/>
      <c r="C33" s="368"/>
      <c r="D33" s="368"/>
      <c r="E33" s="368"/>
      <c r="F33" s="368"/>
      <c r="G33" s="368"/>
      <c r="H33" s="368"/>
    </row>
    <row r="34" spans="1:8" ht="14.25" customHeight="1">
      <c r="A34" s="109"/>
    </row>
    <row r="35" spans="1:8" ht="14.25" customHeight="1">
      <c r="A35" s="109"/>
    </row>
    <row r="36" spans="1:8" ht="14.25" customHeight="1">
      <c r="A36" s="109"/>
    </row>
    <row r="37" spans="1:8" ht="14.25" customHeight="1">
      <c r="A37" s="109"/>
    </row>
    <row r="38" spans="1:8" ht="14.25" customHeight="1">
      <c r="A38" s="109"/>
    </row>
    <row r="39" spans="1:8" ht="14.25" customHeight="1">
      <c r="A39" s="109"/>
    </row>
    <row r="40" spans="1:8" ht="14.25" customHeight="1">
      <c r="A40" s="109"/>
    </row>
    <row r="41" spans="1:8" ht="14.25" customHeight="1">
      <c r="A41" s="109"/>
    </row>
    <row r="42" spans="1:8" ht="14.25" customHeight="1">
      <c r="A42" s="109"/>
    </row>
    <row r="43" spans="1:8" ht="14.25" customHeight="1">
      <c r="A43" s="109"/>
    </row>
    <row r="44" spans="1:8" ht="14.25" customHeight="1">
      <c r="A44" s="109"/>
    </row>
    <row r="45" spans="1:8" ht="14.25" customHeight="1">
      <c r="A45" s="109"/>
    </row>
    <row r="46" spans="1:8" ht="14.25" customHeight="1">
      <c r="A46" s="109"/>
    </row>
    <row r="47" spans="1:8" ht="14.25" customHeight="1">
      <c r="A47" s="109"/>
    </row>
    <row r="48" spans="1:8" ht="14.25" customHeight="1">
      <c r="A48" s="109"/>
    </row>
    <row r="49" spans="1:1" ht="14.25" customHeight="1">
      <c r="A49" s="109"/>
    </row>
  </sheetData>
  <mergeCells count="10">
    <mergeCell ref="A1:H1"/>
    <mergeCell ref="A2:H2"/>
    <mergeCell ref="A3:A5"/>
    <mergeCell ref="B3:B5"/>
    <mergeCell ref="C3:C4"/>
    <mergeCell ref="D3:D4"/>
    <mergeCell ref="E3:E4"/>
    <mergeCell ref="F3:F4"/>
    <mergeCell ref="G3:G4"/>
    <mergeCell ref="H3:H4"/>
  </mergeCells>
  <phoneticPr fontId="9" type="noConversion"/>
  <printOptions horizontalCentered="1"/>
  <pageMargins left="0.78740157480314965" right="0.51181102362204722" top="0.51181102362204722" bottom="0.51181102362204722" header="0.51181102362204722" footer="0.51181102362204722"/>
  <pageSetup paperSize="9" scale="96" orientation="portrait" blackAndWhite="1" r:id="rId1"/>
  <headerFooter alignWithMargins="0">
    <oddFooter>&amp;C9</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E181"/>
  <sheetViews>
    <sheetView workbookViewId="0">
      <selection activeCell="B12" sqref="B12"/>
    </sheetView>
  </sheetViews>
  <sheetFormatPr defaultRowHeight="14.25"/>
  <cols>
    <col min="1" max="1" width="25.875" customWidth="1"/>
    <col min="2" max="2" width="50.75" customWidth="1"/>
    <col min="4" max="4" width="23.75" customWidth="1"/>
    <col min="5" max="5" width="14" style="342" bestFit="1" customWidth="1"/>
  </cols>
  <sheetData>
    <row r="1" spans="1:5">
      <c r="A1" s="365"/>
      <c r="D1" s="342"/>
      <c r="E1" s="736"/>
    </row>
    <row r="2" spans="1:5">
      <c r="A2" s="365"/>
      <c r="D2" s="342"/>
    </row>
    <row r="3" spans="1:5">
      <c r="A3" s="365"/>
      <c r="D3" s="342"/>
    </row>
    <row r="4" spans="1:5">
      <c r="A4" s="366"/>
      <c r="B4" s="343"/>
      <c r="C4" s="343"/>
      <c r="D4" s="344"/>
    </row>
    <row r="5" spans="1:5">
      <c r="A5" s="365"/>
      <c r="D5" s="342"/>
    </row>
    <row r="6" spans="1:5">
      <c r="A6" s="365"/>
      <c r="D6" s="342"/>
    </row>
    <row r="7" spans="1:5">
      <c r="A7" s="365"/>
      <c r="D7" s="342"/>
    </row>
    <row r="8" spans="1:5">
      <c r="A8" s="366"/>
      <c r="B8" s="343"/>
      <c r="C8" s="343"/>
      <c r="D8" s="344"/>
    </row>
    <row r="9" spans="1:5">
      <c r="A9" s="366"/>
      <c r="B9" s="343"/>
      <c r="C9" s="343"/>
      <c r="D9" s="344"/>
    </row>
    <row r="10" spans="1:5">
      <c r="A10" s="365"/>
      <c r="D10" s="342"/>
    </row>
    <row r="11" spans="1:5">
      <c r="A11" s="365"/>
      <c r="D11" s="342"/>
    </row>
    <row r="12" spans="1:5">
      <c r="A12" s="365"/>
      <c r="D12" s="342"/>
    </row>
    <row r="13" spans="1:5">
      <c r="A13" s="365"/>
      <c r="D13" s="342"/>
    </row>
    <row r="14" spans="1:5">
      <c r="A14" s="365"/>
      <c r="D14" s="342"/>
    </row>
    <row r="15" spans="1:5">
      <c r="A15" s="365"/>
      <c r="D15" s="342"/>
    </row>
    <row r="16" spans="1:5">
      <c r="A16" s="365"/>
      <c r="D16" s="342"/>
    </row>
    <row r="17" spans="1:4">
      <c r="A17" s="365"/>
      <c r="D17" s="342"/>
    </row>
    <row r="18" spans="1:4">
      <c r="A18" s="365"/>
      <c r="D18" s="342"/>
    </row>
    <row r="19" spans="1:4">
      <c r="A19" s="365"/>
      <c r="D19" s="342"/>
    </row>
    <row r="20" spans="1:4">
      <c r="A20" s="365"/>
      <c r="D20" s="342"/>
    </row>
    <row r="21" spans="1:4">
      <c r="A21" s="365"/>
      <c r="D21" s="342"/>
    </row>
    <row r="22" spans="1:4">
      <c r="A22" s="365"/>
      <c r="D22" s="342"/>
    </row>
    <row r="23" spans="1:4">
      <c r="A23" s="365"/>
      <c r="D23" s="342"/>
    </row>
    <row r="24" spans="1:4">
      <c r="A24" s="365"/>
      <c r="D24" s="342"/>
    </row>
    <row r="25" spans="1:4">
      <c r="A25" s="365"/>
      <c r="D25" s="342"/>
    </row>
    <row r="26" spans="1:4">
      <c r="A26" s="365"/>
      <c r="D26" s="342"/>
    </row>
    <row r="27" spans="1:4">
      <c r="A27" s="365"/>
      <c r="D27" s="342"/>
    </row>
    <row r="28" spans="1:4">
      <c r="A28" s="366"/>
      <c r="B28" s="343"/>
      <c r="C28" s="343"/>
      <c r="D28" s="344"/>
    </row>
    <row r="29" spans="1:4">
      <c r="A29" s="365"/>
      <c r="D29" s="342"/>
    </row>
    <row r="30" spans="1:4">
      <c r="A30" s="366"/>
      <c r="B30" s="343"/>
      <c r="C30" s="343"/>
      <c r="D30" s="344"/>
    </row>
    <row r="31" spans="1:4">
      <c r="A31" s="365"/>
      <c r="D31" s="342"/>
    </row>
    <row r="32" spans="1:4">
      <c r="A32" s="365"/>
      <c r="D32" s="342"/>
    </row>
    <row r="33" spans="1:4">
      <c r="A33" s="366"/>
      <c r="B33" s="343"/>
      <c r="C33" s="343"/>
      <c r="D33" s="344"/>
    </row>
    <row r="34" spans="1:4">
      <c r="A34" s="365"/>
      <c r="D34" s="342"/>
    </row>
    <row r="35" spans="1:4">
      <c r="A35" s="366"/>
      <c r="B35" s="343"/>
      <c r="C35" s="343"/>
      <c r="D35" s="344"/>
    </row>
    <row r="36" spans="1:4">
      <c r="A36" s="365"/>
      <c r="D36" s="342"/>
    </row>
    <row r="37" spans="1:4">
      <c r="A37" s="365"/>
      <c r="D37" s="342"/>
    </row>
    <row r="38" spans="1:4">
      <c r="A38" s="366"/>
      <c r="B38" s="343"/>
      <c r="C38" s="343"/>
      <c r="D38" s="344"/>
    </row>
    <row r="39" spans="1:4">
      <c r="A39" s="365"/>
      <c r="D39" s="342"/>
    </row>
    <row r="40" spans="1:4">
      <c r="A40" s="365"/>
      <c r="D40" s="342"/>
    </row>
    <row r="41" spans="1:4">
      <c r="A41" s="365"/>
      <c r="D41" s="342"/>
    </row>
    <row r="42" spans="1:4">
      <c r="A42" s="365"/>
      <c r="D42" s="342"/>
    </row>
    <row r="43" spans="1:4">
      <c r="A43" s="365"/>
      <c r="D43" s="342"/>
    </row>
    <row r="44" spans="1:4">
      <c r="A44" s="365"/>
      <c r="D44" s="342"/>
    </row>
    <row r="45" spans="1:4">
      <c r="A45" s="365"/>
      <c r="D45" s="342"/>
    </row>
    <row r="46" spans="1:4">
      <c r="A46" s="365"/>
      <c r="D46" s="342"/>
    </row>
    <row r="47" spans="1:4">
      <c r="A47" s="365"/>
      <c r="D47" s="342"/>
    </row>
    <row r="48" spans="1:4">
      <c r="A48" s="365"/>
      <c r="D48" s="342"/>
    </row>
    <row r="49" spans="1:4">
      <c r="A49" s="365"/>
      <c r="D49" s="342"/>
    </row>
    <row r="50" spans="1:4">
      <c r="A50" s="365"/>
      <c r="D50" s="342"/>
    </row>
    <row r="51" spans="1:4">
      <c r="A51" s="365"/>
      <c r="D51" s="342"/>
    </row>
    <row r="52" spans="1:4">
      <c r="A52" s="365"/>
      <c r="D52" s="342"/>
    </row>
    <row r="53" spans="1:4">
      <c r="A53" s="366"/>
      <c r="B53" s="343"/>
      <c r="C53" s="343"/>
      <c r="D53" s="344"/>
    </row>
    <row r="54" spans="1:4">
      <c r="A54" s="365"/>
      <c r="D54" s="342"/>
    </row>
    <row r="55" spans="1:4">
      <c r="A55" s="366"/>
      <c r="B55" s="343"/>
      <c r="C55" s="343"/>
      <c r="D55" s="344"/>
    </row>
    <row r="56" spans="1:4">
      <c r="A56" s="365"/>
      <c r="D56" s="342"/>
    </row>
    <row r="57" spans="1:4">
      <c r="A57" s="365"/>
      <c r="D57" s="342"/>
    </row>
    <row r="58" spans="1:4">
      <c r="A58" s="365"/>
      <c r="D58" s="342"/>
    </row>
    <row r="59" spans="1:4">
      <c r="A59" s="365"/>
      <c r="D59" s="342"/>
    </row>
    <row r="60" spans="1:4">
      <c r="A60" s="365"/>
      <c r="D60" s="342"/>
    </row>
    <row r="61" spans="1:4">
      <c r="A61" s="365"/>
      <c r="D61" s="342"/>
    </row>
    <row r="62" spans="1:4">
      <c r="A62" s="365"/>
      <c r="D62" s="342"/>
    </row>
    <row r="63" spans="1:4">
      <c r="A63" s="365"/>
      <c r="D63" s="342"/>
    </row>
    <row r="64" spans="1:4">
      <c r="A64" s="365"/>
      <c r="D64" s="342"/>
    </row>
    <row r="65" spans="1:4">
      <c r="A65" s="365"/>
      <c r="D65" s="342"/>
    </row>
    <row r="66" spans="1:4">
      <c r="A66" s="365"/>
      <c r="D66" s="342"/>
    </row>
    <row r="67" spans="1:4">
      <c r="A67" s="365"/>
      <c r="D67" s="342"/>
    </row>
    <row r="68" spans="1:4">
      <c r="A68" s="365"/>
      <c r="D68" s="342"/>
    </row>
    <row r="69" spans="1:4">
      <c r="A69" s="366"/>
      <c r="B69" s="343"/>
      <c r="C69" s="343"/>
      <c r="D69" s="344"/>
    </row>
    <row r="70" spans="1:4">
      <c r="A70" s="366"/>
      <c r="B70" s="343"/>
      <c r="C70" s="343"/>
      <c r="D70" s="344"/>
    </row>
    <row r="71" spans="1:4">
      <c r="A71" s="365"/>
      <c r="D71" s="342"/>
    </row>
    <row r="72" spans="1:4">
      <c r="A72" s="365"/>
      <c r="D72" s="342"/>
    </row>
    <row r="73" spans="1:4">
      <c r="A73" s="365"/>
      <c r="D73" s="342"/>
    </row>
    <row r="74" spans="1:4">
      <c r="A74" s="365"/>
      <c r="D74" s="342"/>
    </row>
    <row r="75" spans="1:4">
      <c r="A75" s="365"/>
      <c r="D75" s="342"/>
    </row>
    <row r="76" spans="1:4">
      <c r="A76" s="365"/>
      <c r="D76" s="342"/>
    </row>
    <row r="77" spans="1:4">
      <c r="A77" s="365"/>
      <c r="D77" s="342"/>
    </row>
    <row r="78" spans="1:4">
      <c r="A78" s="365"/>
      <c r="D78" s="342"/>
    </row>
    <row r="79" spans="1:4">
      <c r="A79" s="365"/>
      <c r="D79" s="342"/>
    </row>
    <row r="80" spans="1:4">
      <c r="A80" s="365"/>
      <c r="D80" s="342"/>
    </row>
    <row r="81" spans="1:4">
      <c r="A81" s="365"/>
      <c r="D81" s="342"/>
    </row>
    <row r="82" spans="1:4">
      <c r="A82" s="365"/>
      <c r="D82" s="342"/>
    </row>
    <row r="83" spans="1:4">
      <c r="A83" s="365"/>
      <c r="D83" s="342"/>
    </row>
    <row r="84" spans="1:4">
      <c r="A84" s="365"/>
      <c r="D84" s="342"/>
    </row>
    <row r="85" spans="1:4">
      <c r="A85" s="365"/>
      <c r="D85" s="342"/>
    </row>
    <row r="86" spans="1:4">
      <c r="A86" s="365"/>
      <c r="D86" s="342"/>
    </row>
    <row r="87" spans="1:4">
      <c r="A87" s="365"/>
      <c r="D87" s="342"/>
    </row>
    <row r="88" spans="1:4">
      <c r="A88" s="365"/>
      <c r="D88" s="342"/>
    </row>
    <row r="89" spans="1:4">
      <c r="A89" s="365"/>
      <c r="D89" s="342"/>
    </row>
    <row r="90" spans="1:4">
      <c r="A90" s="365"/>
      <c r="D90" s="342"/>
    </row>
    <row r="91" spans="1:4">
      <c r="A91" s="365"/>
      <c r="D91" s="342"/>
    </row>
    <row r="92" spans="1:4">
      <c r="A92" s="365"/>
      <c r="D92" s="342"/>
    </row>
    <row r="93" spans="1:4">
      <c r="A93" s="365"/>
      <c r="D93" s="342"/>
    </row>
    <row r="94" spans="1:4">
      <c r="A94" s="365"/>
      <c r="D94" s="342"/>
    </row>
    <row r="95" spans="1:4">
      <c r="A95" s="365"/>
      <c r="D95" s="342"/>
    </row>
    <row r="96" spans="1:4">
      <c r="A96" s="365"/>
      <c r="D96" s="342"/>
    </row>
    <row r="97" spans="1:4">
      <c r="A97" s="365"/>
      <c r="D97" s="342"/>
    </row>
    <row r="98" spans="1:4">
      <c r="A98" s="366"/>
      <c r="B98" s="343"/>
      <c r="C98" s="343"/>
      <c r="D98" s="344"/>
    </row>
    <row r="99" spans="1:4">
      <c r="A99" s="365"/>
      <c r="D99" s="342"/>
    </row>
    <row r="100" spans="1:4">
      <c r="A100" s="365"/>
      <c r="D100" s="342"/>
    </row>
    <row r="101" spans="1:4">
      <c r="A101" s="365"/>
      <c r="D101" s="342"/>
    </row>
    <row r="102" spans="1:4">
      <c r="A102" s="365"/>
      <c r="D102" s="342"/>
    </row>
    <row r="103" spans="1:4">
      <c r="A103" s="365"/>
      <c r="D103" s="342"/>
    </row>
    <row r="104" spans="1:4">
      <c r="A104" s="365"/>
      <c r="D104" s="342"/>
    </row>
    <row r="105" spans="1:4">
      <c r="A105" s="365"/>
      <c r="D105" s="342"/>
    </row>
    <row r="106" spans="1:4">
      <c r="A106" s="366"/>
      <c r="B106" s="343"/>
      <c r="C106" s="343"/>
      <c r="D106" s="344"/>
    </row>
    <row r="107" spans="1:4">
      <c r="A107" s="365"/>
      <c r="D107" s="342"/>
    </row>
    <row r="108" spans="1:4">
      <c r="A108" s="366"/>
      <c r="B108" s="343"/>
      <c r="C108" s="343"/>
      <c r="D108" s="344"/>
    </row>
    <row r="109" spans="1:4">
      <c r="A109" s="365"/>
      <c r="D109" s="342"/>
    </row>
    <row r="110" spans="1:4">
      <c r="A110" s="366"/>
      <c r="B110" s="343"/>
      <c r="C110" s="343"/>
      <c r="D110" s="344"/>
    </row>
    <row r="111" spans="1:4">
      <c r="A111" s="365"/>
      <c r="D111" s="342"/>
    </row>
    <row r="112" spans="1:4">
      <c r="A112" s="366"/>
      <c r="B112" s="343"/>
      <c r="C112" s="343"/>
      <c r="D112" s="344"/>
    </row>
    <row r="113" spans="1:4">
      <c r="A113" s="366"/>
      <c r="B113" s="343"/>
      <c r="C113" s="343"/>
      <c r="D113" s="344"/>
    </row>
    <row r="114" spans="1:4">
      <c r="A114" s="365"/>
      <c r="D114" s="342"/>
    </row>
    <row r="115" spans="1:4">
      <c r="A115" s="365"/>
      <c r="D115" s="342"/>
    </row>
    <row r="116" spans="1:4">
      <c r="A116" s="365"/>
      <c r="D116" s="342"/>
    </row>
    <row r="117" spans="1:4">
      <c r="A117" s="365"/>
      <c r="D117" s="342"/>
    </row>
    <row r="118" spans="1:4">
      <c r="A118" s="365"/>
      <c r="D118" s="342"/>
    </row>
    <row r="119" spans="1:4">
      <c r="A119" s="365"/>
      <c r="D119" s="342"/>
    </row>
    <row r="120" spans="1:4">
      <c r="A120" s="365"/>
      <c r="D120" s="342"/>
    </row>
    <row r="121" spans="1:4">
      <c r="A121" s="366"/>
      <c r="B121" s="343"/>
      <c r="C121" s="343"/>
      <c r="D121" s="344"/>
    </row>
    <row r="122" spans="1:4">
      <c r="A122" s="365"/>
      <c r="D122" s="342"/>
    </row>
    <row r="123" spans="1:4">
      <c r="A123" s="365"/>
      <c r="D123" s="342"/>
    </row>
    <row r="124" spans="1:4">
      <c r="A124" s="365"/>
      <c r="D124" s="342"/>
    </row>
    <row r="125" spans="1:4">
      <c r="A125" s="365"/>
      <c r="D125" s="342"/>
    </row>
    <row r="126" spans="1:4">
      <c r="A126" s="365"/>
      <c r="D126" s="342"/>
    </row>
    <row r="127" spans="1:4">
      <c r="A127" s="365"/>
      <c r="D127" s="342"/>
    </row>
    <row r="128" spans="1:4">
      <c r="A128" s="366"/>
      <c r="B128" s="343"/>
      <c r="C128" s="343"/>
      <c r="D128" s="344"/>
    </row>
    <row r="129" spans="1:4">
      <c r="A129" s="365"/>
      <c r="D129" s="342"/>
    </row>
    <row r="130" spans="1:4">
      <c r="A130" s="365"/>
      <c r="D130" s="342"/>
    </row>
    <row r="131" spans="1:4">
      <c r="A131" s="365"/>
      <c r="D131" s="342"/>
    </row>
    <row r="132" spans="1:4">
      <c r="A132" s="365"/>
      <c r="D132" s="342"/>
    </row>
    <row r="133" spans="1:4">
      <c r="A133" s="365"/>
      <c r="D133" s="342"/>
    </row>
    <row r="134" spans="1:4">
      <c r="A134" s="366"/>
      <c r="B134" s="343"/>
      <c r="C134" s="343"/>
      <c r="D134" s="344"/>
    </row>
    <row r="135" spans="1:4">
      <c r="A135" s="365"/>
      <c r="D135" s="342"/>
    </row>
    <row r="136" spans="1:4">
      <c r="A136" s="365"/>
      <c r="D136" s="342"/>
    </row>
    <row r="137" spans="1:4">
      <c r="A137" s="365"/>
      <c r="D137" s="342"/>
    </row>
    <row r="138" spans="1:4">
      <c r="A138" s="365"/>
      <c r="D138" s="342"/>
    </row>
    <row r="139" spans="1:4">
      <c r="A139" s="366"/>
      <c r="B139" s="343"/>
      <c r="C139" s="343"/>
      <c r="D139" s="344"/>
    </row>
    <row r="140" spans="1:4">
      <c r="A140" s="365"/>
      <c r="D140" s="342"/>
    </row>
    <row r="141" spans="1:4">
      <c r="A141" s="366"/>
      <c r="B141" s="343"/>
      <c r="C141" s="343"/>
      <c r="D141" s="344"/>
    </row>
    <row r="142" spans="1:4">
      <c r="A142" s="365"/>
      <c r="D142" s="342"/>
    </row>
    <row r="143" spans="1:4">
      <c r="A143" s="365"/>
      <c r="D143" s="342"/>
    </row>
    <row r="144" spans="1:4">
      <c r="A144" s="365"/>
      <c r="D144" s="342"/>
    </row>
    <row r="145" spans="1:4">
      <c r="A145" s="365"/>
      <c r="D145" s="342"/>
    </row>
    <row r="146" spans="1:4">
      <c r="A146" s="365"/>
      <c r="D146" s="342"/>
    </row>
    <row r="147" spans="1:4">
      <c r="A147" s="365"/>
      <c r="D147" s="342"/>
    </row>
    <row r="148" spans="1:4">
      <c r="A148" s="365"/>
      <c r="D148" s="342"/>
    </row>
    <row r="149" spans="1:4">
      <c r="A149" s="365"/>
      <c r="D149" s="342"/>
    </row>
    <row r="150" spans="1:4">
      <c r="A150" s="365"/>
      <c r="D150" s="342"/>
    </row>
    <row r="151" spans="1:4">
      <c r="A151" s="365"/>
      <c r="D151" s="342"/>
    </row>
    <row r="152" spans="1:4">
      <c r="A152" s="365"/>
      <c r="D152" s="342"/>
    </row>
    <row r="153" spans="1:4">
      <c r="A153" s="365"/>
      <c r="D153" s="342"/>
    </row>
    <row r="154" spans="1:4">
      <c r="A154" s="365"/>
      <c r="D154" s="342"/>
    </row>
    <row r="155" spans="1:4">
      <c r="A155" s="365"/>
      <c r="D155" s="342"/>
    </row>
    <row r="156" spans="1:4">
      <c r="A156" s="365"/>
      <c r="D156" s="342"/>
    </row>
    <row r="157" spans="1:4">
      <c r="A157" s="365"/>
      <c r="D157" s="342"/>
    </row>
    <row r="158" spans="1:4">
      <c r="A158" s="365"/>
      <c r="D158" s="342"/>
    </row>
    <row r="159" spans="1:4">
      <c r="A159" s="365"/>
      <c r="D159" s="342"/>
    </row>
    <row r="160" spans="1:4">
      <c r="A160" s="365"/>
      <c r="D160" s="342"/>
    </row>
    <row r="161" spans="1:4">
      <c r="A161" s="365"/>
      <c r="D161" s="342"/>
    </row>
    <row r="162" spans="1:4">
      <c r="A162" s="366"/>
      <c r="B162" s="343"/>
      <c r="C162" s="343"/>
      <c r="D162" s="344"/>
    </row>
    <row r="163" spans="1:4">
      <c r="A163" s="365"/>
      <c r="D163" s="342"/>
    </row>
    <row r="164" spans="1:4">
      <c r="A164" s="365"/>
      <c r="D164" s="342"/>
    </row>
    <row r="165" spans="1:4">
      <c r="A165" s="365"/>
      <c r="D165" s="342"/>
    </row>
    <row r="166" spans="1:4">
      <c r="A166" s="365"/>
      <c r="D166" s="342"/>
    </row>
    <row r="167" spans="1:4">
      <c r="A167" s="365"/>
      <c r="D167" s="342"/>
    </row>
    <row r="168" spans="1:4">
      <c r="A168" s="365"/>
      <c r="D168" s="342"/>
    </row>
    <row r="169" spans="1:4">
      <c r="A169" s="365"/>
      <c r="D169" s="342"/>
    </row>
    <row r="170" spans="1:4">
      <c r="A170" s="365"/>
      <c r="D170" s="342"/>
    </row>
    <row r="171" spans="1:4">
      <c r="A171" s="366"/>
      <c r="B171" s="343"/>
      <c r="C171" s="343"/>
      <c r="D171" s="344"/>
    </row>
    <row r="172" spans="1:4">
      <c r="A172" s="365"/>
      <c r="D172" s="342"/>
    </row>
    <row r="173" spans="1:4">
      <c r="A173" s="366"/>
      <c r="B173" s="343"/>
      <c r="C173" s="343"/>
      <c r="D173" s="344"/>
    </row>
    <row r="174" spans="1:4">
      <c r="A174" s="366"/>
      <c r="B174" s="343"/>
      <c r="C174" s="343"/>
      <c r="D174" s="344"/>
    </row>
    <row r="175" spans="1:4">
      <c r="A175" s="365"/>
      <c r="D175" s="342"/>
    </row>
    <row r="176" spans="1:4">
      <c r="A176" s="365"/>
      <c r="D176" s="342"/>
    </row>
    <row r="177" spans="1:4">
      <c r="A177" s="366"/>
      <c r="B177" s="343"/>
      <c r="C177" s="343"/>
      <c r="D177" s="344"/>
    </row>
    <row r="178" spans="1:4">
      <c r="A178" s="366"/>
      <c r="B178" s="343"/>
      <c r="C178" s="343"/>
      <c r="D178" s="344"/>
    </row>
    <row r="179" spans="1:4">
      <c r="A179" s="365"/>
      <c r="D179" s="342"/>
    </row>
    <row r="180" spans="1:4">
      <c r="A180" s="365"/>
      <c r="D180" s="342"/>
    </row>
    <row r="181" spans="1:4">
      <c r="A181" s="366"/>
      <c r="B181" s="343"/>
      <c r="C181" s="343"/>
      <c r="D181" s="344"/>
    </row>
  </sheetData>
  <phoneticPr fontId="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1">
    <tabColor rgb="FF002060"/>
    <pageSetUpPr fitToPage="1"/>
  </sheetPr>
  <dimension ref="A1:N62"/>
  <sheetViews>
    <sheetView showGridLines="0" tabSelected="1" view="pageBreakPreview" zoomScale="130" zoomScaleNormal="100" zoomScaleSheetLayoutView="130" workbookViewId="0">
      <selection activeCell="G9" sqref="G9"/>
    </sheetView>
  </sheetViews>
  <sheetFormatPr defaultRowHeight="14.1" customHeight="1"/>
  <cols>
    <col min="1" max="1" width="5.25" style="164" customWidth="1"/>
    <col min="2" max="2" width="54.75" style="153" bestFit="1" customWidth="1"/>
    <col min="3" max="6" width="9.125" style="164" customWidth="1"/>
    <col min="7" max="7" width="9" style="153"/>
    <col min="8" max="8" width="11.375" style="153" bestFit="1" customWidth="1"/>
    <col min="9" max="9" width="10.5" style="153" bestFit="1" customWidth="1"/>
    <col min="10" max="10" width="9.75" style="153" bestFit="1" customWidth="1"/>
    <col min="11" max="16384" width="9" style="153"/>
  </cols>
  <sheetData>
    <row r="1" spans="1:14" ht="20.100000000000001" customHeight="1">
      <c r="A1" s="539" t="s">
        <v>283</v>
      </c>
      <c r="B1" s="540"/>
      <c r="C1" s="540"/>
      <c r="D1" s="540"/>
      <c r="E1" s="540"/>
      <c r="F1" s="540"/>
    </row>
    <row r="2" spans="1:14" s="154" customFormat="1" ht="25.5" customHeight="1">
      <c r="A2" s="541" t="s">
        <v>284</v>
      </c>
      <c r="B2" s="541"/>
      <c r="C2" s="541"/>
      <c r="D2" s="541"/>
      <c r="E2" s="541"/>
      <c r="F2" s="541"/>
    </row>
    <row r="3" spans="1:14" ht="14.25" customHeight="1">
      <c r="A3" s="542" t="s">
        <v>395</v>
      </c>
      <c r="B3" s="542" t="s">
        <v>397</v>
      </c>
      <c r="C3" s="155" t="s">
        <v>147</v>
      </c>
      <c r="D3" s="155" t="s">
        <v>634</v>
      </c>
      <c r="E3" s="155" t="s">
        <v>635</v>
      </c>
      <c r="F3" s="155" t="s">
        <v>636</v>
      </c>
    </row>
    <row r="4" spans="1:14" ht="14.25" customHeight="1">
      <c r="A4" s="543"/>
      <c r="B4" s="543"/>
      <c r="C4" s="155">
        <v>1</v>
      </c>
      <c r="D4" s="155">
        <v>2</v>
      </c>
      <c r="E4" s="155">
        <v>3</v>
      </c>
      <c r="F4" s="155">
        <v>4</v>
      </c>
    </row>
    <row r="5" spans="1:14" ht="15.75" customHeight="1">
      <c r="A5" s="155">
        <v>1</v>
      </c>
      <c r="B5" s="156" t="s">
        <v>637</v>
      </c>
      <c r="C5" s="169" t="s">
        <v>157</v>
      </c>
      <c r="D5" s="169" t="s">
        <v>157</v>
      </c>
      <c r="E5" s="169">
        <f>SUM(E6,E7,E8,E10,E11,E12,E14,E15)</f>
        <v>0</v>
      </c>
      <c r="F5" s="169">
        <f>SUM(F6,F7,F8,F9,F11,F12,F14,F15)</f>
        <v>0</v>
      </c>
    </row>
    <row r="6" spans="1:14" ht="15.75" customHeight="1">
      <c r="A6" s="155">
        <v>2</v>
      </c>
      <c r="B6" s="129" t="s">
        <v>638</v>
      </c>
      <c r="C6" s="169" t="s">
        <v>157</v>
      </c>
      <c r="D6" s="169">
        <f>'S50-1'!C5</f>
        <v>0</v>
      </c>
      <c r="E6" s="169">
        <f>'S50-1'!D5</f>
        <v>0</v>
      </c>
      <c r="F6" s="169" t="s">
        <v>157</v>
      </c>
    </row>
    <row r="7" spans="1:14" s="158" customFormat="1" ht="15.75" customHeight="1">
      <c r="A7" s="155">
        <v>3</v>
      </c>
      <c r="B7" s="129" t="s">
        <v>639</v>
      </c>
      <c r="C7" s="169">
        <f>'S50-2'!D19</f>
        <v>0</v>
      </c>
      <c r="D7" s="169">
        <f>'S50-2'!F19</f>
        <v>0</v>
      </c>
      <c r="E7" s="169">
        <f>IF('S50-2'!H19&gt;0,'S50-2'!H19,0)</f>
        <v>0</v>
      </c>
      <c r="F7" s="169">
        <f>IF('S50-2'!H19&lt;0,ABS('S50-2'!H19),0)</f>
        <v>0</v>
      </c>
    </row>
    <row r="8" spans="1:14" s="158" customFormat="1" ht="15.75" customHeight="1">
      <c r="A8" s="155">
        <v>4</v>
      </c>
      <c r="B8" s="129" t="s">
        <v>640</v>
      </c>
      <c r="C8" s="169">
        <f>'S50-3'!C15+'S50-3'!J15</f>
        <v>0</v>
      </c>
      <c r="D8" s="169">
        <f>'S50-3'!D15+'S50-3'!K15</f>
        <v>0</v>
      </c>
      <c r="E8" s="169">
        <f>IF('S50-3'!M15&gt;0,'S50-3'!M15,0)</f>
        <v>0</v>
      </c>
      <c r="F8" s="354">
        <f>IF('S50-3'!M15&lt;0,ABS('S50-3'!M15),0)</f>
        <v>0</v>
      </c>
    </row>
    <row r="9" spans="1:14" s="158" customFormat="1" ht="15.75" customHeight="1">
      <c r="A9" s="155">
        <v>5</v>
      </c>
      <c r="B9" s="129" t="s">
        <v>641</v>
      </c>
      <c r="C9" s="355" t="s">
        <v>157</v>
      </c>
      <c r="D9" s="355" t="s">
        <v>157</v>
      </c>
      <c r="E9" s="355" t="s">
        <v>157</v>
      </c>
      <c r="F9" s="356">
        <v>0</v>
      </c>
    </row>
    <row r="10" spans="1:14" s="158" customFormat="1" ht="15.75" customHeight="1">
      <c r="A10" s="155">
        <v>6</v>
      </c>
      <c r="B10" s="129" t="s">
        <v>642</v>
      </c>
      <c r="C10" s="356" t="s">
        <v>157</v>
      </c>
      <c r="D10" s="356" t="s">
        <v>157</v>
      </c>
      <c r="E10" s="169">
        <v>0</v>
      </c>
      <c r="F10" s="169" t="s">
        <v>157</v>
      </c>
      <c r="H10" s="342"/>
      <c r="I10" s="357"/>
      <c r="J10" s="357"/>
      <c r="K10" s="357"/>
      <c r="L10" s="357"/>
      <c r="M10" s="357"/>
      <c r="N10" s="357"/>
    </row>
    <row r="11" spans="1:14" s="158" customFormat="1" ht="15.75" customHeight="1">
      <c r="A11" s="155">
        <v>7</v>
      </c>
      <c r="B11" s="129" t="s">
        <v>643</v>
      </c>
      <c r="C11" s="169">
        <v>0</v>
      </c>
      <c r="D11" s="169" t="s">
        <v>157</v>
      </c>
      <c r="E11" s="169">
        <f>IF(C11&lt;0,ABS(C11),0)</f>
        <v>0</v>
      </c>
      <c r="F11" s="169">
        <f>IF(C11&gt;=0,C11,0)</f>
        <v>0</v>
      </c>
      <c r="H11" s="357"/>
      <c r="I11" s="357"/>
      <c r="J11" s="357"/>
      <c r="K11" s="357"/>
      <c r="L11" s="357"/>
      <c r="M11" s="357"/>
      <c r="N11" s="357"/>
    </row>
    <row r="12" spans="1:14" s="158" customFormat="1" ht="15.75" customHeight="1">
      <c r="A12" s="155">
        <v>8</v>
      </c>
      <c r="B12" s="129" t="s">
        <v>644</v>
      </c>
      <c r="C12" s="169" t="s">
        <v>157</v>
      </c>
      <c r="D12" s="169" t="s">
        <v>157</v>
      </c>
      <c r="E12" s="169">
        <v>0</v>
      </c>
      <c r="F12" s="169">
        <v>0</v>
      </c>
      <c r="H12" s="357"/>
      <c r="I12" s="358"/>
      <c r="J12" s="357"/>
      <c r="K12" s="357"/>
      <c r="L12" s="357"/>
      <c r="M12" s="357"/>
      <c r="N12" s="357"/>
    </row>
    <row r="13" spans="1:14" s="158" customFormat="1" ht="15.75" customHeight="1">
      <c r="A13" s="155">
        <v>9</v>
      </c>
      <c r="B13" s="160" t="s">
        <v>645</v>
      </c>
      <c r="C13" s="169" t="s">
        <v>157</v>
      </c>
      <c r="D13" s="169" t="s">
        <v>157</v>
      </c>
      <c r="E13" s="169">
        <f>'S50-4'!P12</f>
        <v>0</v>
      </c>
      <c r="F13" s="169">
        <f>'S50-4'!F12</f>
        <v>0</v>
      </c>
    </row>
    <row r="14" spans="1:14" s="158" customFormat="1" ht="15.75" customHeight="1">
      <c r="A14" s="155">
        <v>10</v>
      </c>
      <c r="B14" s="129" t="s">
        <v>646</v>
      </c>
      <c r="C14" s="169">
        <v>0</v>
      </c>
      <c r="D14" s="169">
        <v>0</v>
      </c>
      <c r="E14" s="169">
        <f>IF(C14-D14&gt;0,C14-D14,0)</f>
        <v>0</v>
      </c>
      <c r="F14" s="169">
        <f>IF(C14-D14&lt;0,ABS(C14-D14),0)</f>
        <v>0</v>
      </c>
    </row>
    <row r="15" spans="1:14" ht="15.75" customHeight="1">
      <c r="A15" s="155">
        <v>11</v>
      </c>
      <c r="B15" s="129" t="s">
        <v>647</v>
      </c>
      <c r="C15" s="169"/>
      <c r="D15" s="169">
        <v>0</v>
      </c>
      <c r="E15" s="169">
        <f>IF(D15-C15&gt;0,D15-C15,0)</f>
        <v>0</v>
      </c>
      <c r="F15" s="169">
        <f>IF(D15-C15&lt;0,ABS(D15-C15),0)</f>
        <v>0</v>
      </c>
    </row>
    <row r="16" spans="1:14" s="158" customFormat="1" ht="15.75" customHeight="1">
      <c r="A16" s="155">
        <v>12</v>
      </c>
      <c r="B16" s="161" t="s">
        <v>648</v>
      </c>
      <c r="C16" s="356" t="s">
        <v>157</v>
      </c>
      <c r="D16" s="356" t="s">
        <v>157</v>
      </c>
      <c r="E16" s="171">
        <f>SUM(E18:E34)-E29</f>
        <v>0</v>
      </c>
      <c r="F16" s="171">
        <f>SUM(F18,F20,F22,F26,F30,F34,F33,F17)</f>
        <v>0</v>
      </c>
    </row>
    <row r="17" spans="1:6" s="158" customFormat="1" ht="15.75" customHeight="1">
      <c r="A17" s="155">
        <v>13</v>
      </c>
      <c r="B17" s="129" t="s">
        <v>649</v>
      </c>
      <c r="C17" s="169" t="s">
        <v>157</v>
      </c>
      <c r="D17" s="169">
        <f>'S50-1'!C15</f>
        <v>0</v>
      </c>
      <c r="E17" s="169" t="s">
        <v>157</v>
      </c>
      <c r="F17" s="169">
        <f>ABS('S50-1'!D15)</f>
        <v>0</v>
      </c>
    </row>
    <row r="18" spans="1:6" s="158" customFormat="1" ht="15.75" customHeight="1">
      <c r="A18" s="155">
        <v>14</v>
      </c>
      <c r="B18" s="129" t="s">
        <v>650</v>
      </c>
      <c r="C18" s="169">
        <f>'S50-5'!C17</f>
        <v>0</v>
      </c>
      <c r="D18" s="169">
        <f>'S50-5'!G17</f>
        <v>0</v>
      </c>
      <c r="E18" s="169">
        <f>IF('S50-5'!H17&gt;0,'S50-5'!H17,0)</f>
        <v>0</v>
      </c>
      <c r="F18" s="169">
        <f>IF('S50-5'!H17&lt;0,-'S50-5'!H17,0)</f>
        <v>0</v>
      </c>
    </row>
    <row r="19" spans="1:6" s="158" customFormat="1" ht="15.75" customHeight="1">
      <c r="A19" s="155">
        <v>15</v>
      </c>
      <c r="B19" s="735" t="s">
        <v>651</v>
      </c>
      <c r="C19" s="385"/>
      <c r="D19" s="385"/>
      <c r="E19" s="169">
        <f>C19-D19</f>
        <v>0</v>
      </c>
      <c r="F19" s="169" t="s">
        <v>157</v>
      </c>
    </row>
    <row r="20" spans="1:6" s="158" customFormat="1" ht="15.75" customHeight="1">
      <c r="A20" s="155">
        <v>16</v>
      </c>
      <c r="B20" s="129" t="s">
        <v>652</v>
      </c>
      <c r="C20" s="169" t="s">
        <v>157</v>
      </c>
      <c r="D20" s="169" t="s">
        <v>157</v>
      </c>
      <c r="E20" s="169">
        <f>IF('S50-6'!C16&gt;0,'S50-6'!C16,0)</f>
        <v>0</v>
      </c>
      <c r="F20" s="169">
        <f>IF('S50-6'!C16&lt;0,-'S50-6'!C16,0)</f>
        <v>0</v>
      </c>
    </row>
    <row r="21" spans="1:6" s="158" customFormat="1" ht="15.75" customHeight="1">
      <c r="A21" s="155">
        <v>17</v>
      </c>
      <c r="B21" s="129" t="s">
        <v>653</v>
      </c>
      <c r="C21" s="169">
        <f>'S50-7'!D13</f>
        <v>0</v>
      </c>
      <c r="D21" s="169">
        <f>'S50-7'!G13</f>
        <v>0</v>
      </c>
      <c r="E21" s="169">
        <f>'S50-7'!H13</f>
        <v>0</v>
      </c>
      <c r="F21" s="169">
        <f>'S50-7'!I13</f>
        <v>0</v>
      </c>
    </row>
    <row r="22" spans="1:6" s="158" customFormat="1" ht="15.75" customHeight="1">
      <c r="A22" s="155">
        <v>18</v>
      </c>
      <c r="B22" s="129" t="s">
        <v>654</v>
      </c>
      <c r="C22" s="169">
        <v>0</v>
      </c>
      <c r="D22" s="169">
        <v>0</v>
      </c>
      <c r="E22" s="169">
        <f>IF(C22-D22&gt;0,C22-D22,0)</f>
        <v>0</v>
      </c>
      <c r="F22" s="169">
        <f>IF(C22-D22&lt;0,-C22+D22,0)</f>
        <v>0</v>
      </c>
    </row>
    <row r="23" spans="1:6" s="158" customFormat="1" ht="15.75" customHeight="1">
      <c r="A23" s="155">
        <v>19</v>
      </c>
      <c r="B23" s="129" t="s">
        <v>655</v>
      </c>
      <c r="C23" s="169">
        <v>0</v>
      </c>
      <c r="D23" s="169" t="s">
        <v>157</v>
      </c>
      <c r="E23" s="169">
        <f>C23</f>
        <v>0</v>
      </c>
      <c r="F23" s="169" t="s">
        <v>157</v>
      </c>
    </row>
    <row r="24" spans="1:6" s="158" customFormat="1" ht="15.75" customHeight="1">
      <c r="A24" s="155">
        <v>20</v>
      </c>
      <c r="B24" s="735" t="s">
        <v>656</v>
      </c>
      <c r="C24" s="385"/>
      <c r="D24" s="385" t="s">
        <v>157</v>
      </c>
      <c r="E24" s="169">
        <f>C24</f>
        <v>0</v>
      </c>
      <c r="F24" s="169" t="s">
        <v>157</v>
      </c>
    </row>
    <row r="25" spans="1:6" s="158" customFormat="1" ht="15.75" customHeight="1">
      <c r="A25" s="155">
        <v>21</v>
      </c>
      <c r="B25" s="129" t="s">
        <v>657</v>
      </c>
      <c r="C25" s="169">
        <v>0</v>
      </c>
      <c r="D25" s="169" t="s">
        <v>157</v>
      </c>
      <c r="E25" s="169">
        <f>C25</f>
        <v>0</v>
      </c>
      <c r="F25" s="169" t="s">
        <v>157</v>
      </c>
    </row>
    <row r="26" spans="1:6" s="158" customFormat="1" ht="15.75" customHeight="1">
      <c r="A26" s="155">
        <v>22</v>
      </c>
      <c r="B26" s="129" t="s">
        <v>658</v>
      </c>
      <c r="C26" s="169">
        <v>0</v>
      </c>
      <c r="D26" s="169">
        <v>0</v>
      </c>
      <c r="E26" s="169">
        <f>IF(C26-D26&gt;0,C26-D26,0)</f>
        <v>0</v>
      </c>
      <c r="F26" s="169">
        <f>IF(C26-D26&lt;0,-C26+D26,0)</f>
        <v>0</v>
      </c>
    </row>
    <row r="27" spans="1:6" s="158" customFormat="1" ht="15.75" customHeight="1">
      <c r="A27" s="155">
        <v>23</v>
      </c>
      <c r="B27" s="129" t="s">
        <v>659</v>
      </c>
      <c r="C27" s="169">
        <v>0</v>
      </c>
      <c r="D27" s="169">
        <v>0</v>
      </c>
      <c r="E27" s="169">
        <f>C27-D27</f>
        <v>0</v>
      </c>
      <c r="F27" s="169" t="s">
        <v>157</v>
      </c>
    </row>
    <row r="28" spans="1:6" ht="15.75" customHeight="1">
      <c r="A28" s="155">
        <v>24</v>
      </c>
      <c r="B28" s="129" t="s">
        <v>660</v>
      </c>
      <c r="C28" s="169" t="s">
        <v>157</v>
      </c>
      <c r="D28" s="169" t="s">
        <v>157</v>
      </c>
      <c r="E28" s="169">
        <v>0</v>
      </c>
      <c r="F28" s="169" t="s">
        <v>157</v>
      </c>
    </row>
    <row r="29" spans="1:6" ht="15.75" customHeight="1">
      <c r="A29" s="155">
        <v>25</v>
      </c>
      <c r="B29" s="160" t="s">
        <v>661</v>
      </c>
      <c r="C29" s="356" t="s">
        <v>157</v>
      </c>
      <c r="D29" s="356" t="s">
        <v>157</v>
      </c>
      <c r="E29" s="171">
        <f>'S50-4'!M12</f>
        <v>0</v>
      </c>
      <c r="F29" s="356" t="s">
        <v>157</v>
      </c>
    </row>
    <row r="30" spans="1:6" s="158" customFormat="1" ht="15.75" customHeight="1">
      <c r="A30" s="155">
        <v>26</v>
      </c>
      <c r="B30" s="129" t="s">
        <v>662</v>
      </c>
      <c r="C30" s="169">
        <v>0</v>
      </c>
      <c r="D30" s="169">
        <v>0</v>
      </c>
      <c r="E30" s="169">
        <f>IF(C30-D30&gt;0,C30-D30,0)</f>
        <v>0</v>
      </c>
      <c r="F30" s="169">
        <f>IF(C30-D30&lt;0,-C30+D30,0)</f>
        <v>0</v>
      </c>
    </row>
    <row r="31" spans="1:6" ht="15.75" customHeight="1">
      <c r="A31" s="155">
        <v>27</v>
      </c>
      <c r="B31" s="129" t="s">
        <v>663</v>
      </c>
      <c r="C31" s="169">
        <v>0</v>
      </c>
      <c r="D31" s="169" t="s">
        <v>157</v>
      </c>
      <c r="E31" s="169">
        <v>0</v>
      </c>
      <c r="F31" s="169" t="s">
        <v>157</v>
      </c>
    </row>
    <row r="32" spans="1:6" ht="15.75" customHeight="1">
      <c r="A32" s="155">
        <v>28</v>
      </c>
      <c r="B32" s="129" t="s">
        <v>664</v>
      </c>
      <c r="C32" s="169" t="s">
        <v>157</v>
      </c>
      <c r="D32" s="169" t="s">
        <v>157</v>
      </c>
      <c r="E32" s="169">
        <f>'S80-1'!Q15+'S80-1'!R15</f>
        <v>0</v>
      </c>
      <c r="F32" s="169" t="s">
        <v>157</v>
      </c>
    </row>
    <row r="33" spans="1:6" ht="15.75" customHeight="1">
      <c r="A33" s="155">
        <v>29</v>
      </c>
      <c r="B33" s="129" t="s">
        <v>665</v>
      </c>
      <c r="C33" s="169">
        <v>0</v>
      </c>
      <c r="D33" s="169">
        <v>0</v>
      </c>
      <c r="E33" s="169">
        <v>0</v>
      </c>
      <c r="F33" s="169">
        <v>0</v>
      </c>
    </row>
    <row r="34" spans="1:6" ht="15.75" customHeight="1">
      <c r="A34" s="155">
        <v>30</v>
      </c>
      <c r="B34" s="129" t="s">
        <v>666</v>
      </c>
      <c r="C34" s="169"/>
      <c r="D34" s="169">
        <v>0</v>
      </c>
      <c r="E34" s="169">
        <f>IF(C34-D34&gt;0,C34-D34,0)</f>
        <v>0</v>
      </c>
      <c r="F34" s="169">
        <f>IF(C34-D34&lt;0,-C34+D34,0)</f>
        <v>0</v>
      </c>
    </row>
    <row r="35" spans="1:6" s="158" customFormat="1" ht="15.75" customHeight="1">
      <c r="A35" s="155">
        <v>31</v>
      </c>
      <c r="B35" s="156" t="s">
        <v>667</v>
      </c>
      <c r="C35" s="169" t="s">
        <v>157</v>
      </c>
      <c r="D35" s="169" t="s">
        <v>157</v>
      </c>
      <c r="E35" s="169">
        <f>SUM(E36:E39)</f>
        <v>0</v>
      </c>
      <c r="F35" s="169">
        <f>SUM(F36:F39)</f>
        <v>0</v>
      </c>
    </row>
    <row r="36" spans="1:6" s="158" customFormat="1" ht="15.75" customHeight="1">
      <c r="A36" s="155">
        <v>32</v>
      </c>
      <c r="B36" s="129" t="s">
        <v>668</v>
      </c>
      <c r="C36" s="169">
        <f>'S50-8'!E41</f>
        <v>0</v>
      </c>
      <c r="D36" s="169">
        <f>'S50-8'!H41+'S50-8'!I41</f>
        <v>0</v>
      </c>
      <c r="E36" s="169">
        <f>IF('S50-8'!L41&gt;0,'S50-8'!L41,0)</f>
        <v>0</v>
      </c>
      <c r="F36" s="169">
        <f>IF('S50-8'!L41&lt;0,-'S50-8'!L41,0)</f>
        <v>0</v>
      </c>
    </row>
    <row r="37" spans="1:6" ht="15.75" customHeight="1">
      <c r="A37" s="155">
        <v>33</v>
      </c>
      <c r="B37" s="129" t="s">
        <v>669</v>
      </c>
      <c r="C37" s="169">
        <v>0</v>
      </c>
      <c r="D37" s="169" t="s">
        <v>157</v>
      </c>
      <c r="E37" s="169">
        <f>IF(C37&gt;0,C37,0)</f>
        <v>0</v>
      </c>
      <c r="F37" s="169">
        <f>IF(C37&lt;0,-C37,0)</f>
        <v>0</v>
      </c>
    </row>
    <row r="38" spans="1:6" s="158" customFormat="1" ht="15.75" customHeight="1">
      <c r="A38" s="155">
        <v>34</v>
      </c>
      <c r="B38" s="129" t="s">
        <v>670</v>
      </c>
      <c r="C38" s="169">
        <f>'S50-9'!C32</f>
        <v>0</v>
      </c>
      <c r="D38" s="169">
        <f>'S50-9'!G32</f>
        <v>0</v>
      </c>
      <c r="E38" s="169">
        <f>IF('S50-9'!H32&gt;0,'S50-9'!H32,0)</f>
        <v>0</v>
      </c>
      <c r="F38" s="169">
        <f>IF('S50-9'!H32&lt;0,-'S50-9'!H32,0)</f>
        <v>0</v>
      </c>
    </row>
    <row r="39" spans="1:6" s="158" customFormat="1" ht="15.75" customHeight="1">
      <c r="A39" s="155">
        <v>35</v>
      </c>
      <c r="B39" s="129" t="s">
        <v>671</v>
      </c>
      <c r="C39" s="169">
        <v>0</v>
      </c>
      <c r="D39" s="169">
        <v>0</v>
      </c>
      <c r="E39" s="169">
        <f>IF(C39-D39&gt;0,C39-D39,0)</f>
        <v>0</v>
      </c>
      <c r="F39" s="169">
        <f>IF(C39-D39&lt;0,-C39+D39,0)</f>
        <v>0</v>
      </c>
    </row>
    <row r="40" spans="1:6" s="158" customFormat="1" ht="15.75" customHeight="1">
      <c r="A40" s="155">
        <v>36</v>
      </c>
      <c r="B40" s="163" t="s">
        <v>672</v>
      </c>
      <c r="C40" s="169" t="s">
        <v>157</v>
      </c>
      <c r="D40" s="169" t="s">
        <v>157</v>
      </c>
      <c r="E40" s="169">
        <f>SUM(E41:E47)</f>
        <v>1200000</v>
      </c>
      <c r="F40" s="169">
        <f>SUM(F41:F47)</f>
        <v>0</v>
      </c>
    </row>
    <row r="41" spans="1:6" s="158" customFormat="1" ht="15.75" customHeight="1">
      <c r="A41" s="155">
        <v>37</v>
      </c>
      <c r="B41" s="129" t="s">
        <v>673</v>
      </c>
      <c r="C41" s="169">
        <f>'S51-0'!C21+'S51-0'!F21</f>
        <v>0</v>
      </c>
      <c r="D41" s="169">
        <f>'S51-0'!D21+'S51-0'!G21</f>
        <v>0</v>
      </c>
      <c r="E41" s="169">
        <f>IF('S51-0'!I21&gt;0,'S51-0'!I21,0)</f>
        <v>0</v>
      </c>
      <c r="F41" s="169">
        <f>IF('S51-0'!I21&lt;0,-'S51-0'!I21,0)</f>
        <v>0</v>
      </c>
    </row>
    <row r="42" spans="1:6" s="158" customFormat="1" ht="15.75" customHeight="1">
      <c r="A42" s="155">
        <v>38</v>
      </c>
      <c r="B42" s="129" t="s">
        <v>674</v>
      </c>
      <c r="C42" s="169" t="s">
        <v>157</v>
      </c>
      <c r="D42" s="169" t="s">
        <v>157</v>
      </c>
      <c r="E42" s="169">
        <f>IF('S51-1'!C27&gt;0,'S51-1'!C27,0)</f>
        <v>0</v>
      </c>
      <c r="F42" s="169">
        <f>IF('S51-1'!C27&lt;0,-'S51-1'!C27,0)</f>
        <v>0</v>
      </c>
    </row>
    <row r="43" spans="1:6" s="158" customFormat="1" ht="15.75" customHeight="1">
      <c r="A43" s="155">
        <v>39</v>
      </c>
      <c r="B43" s="129" t="s">
        <v>675</v>
      </c>
      <c r="C43" s="169">
        <f>'S51-2'!E47</f>
        <v>0</v>
      </c>
      <c r="D43" s="169">
        <f>'S51-2'!F47</f>
        <v>0</v>
      </c>
      <c r="E43" s="169">
        <f>IF('S51-2'!G47&gt;0,'S51-2'!G47,0)</f>
        <v>0</v>
      </c>
      <c r="F43" s="169">
        <f>IF('S51-2'!G47&lt;0,-'S51-2'!G47,0)</f>
        <v>0</v>
      </c>
    </row>
    <row r="44" spans="1:6" s="158" customFormat="1" ht="15.75" customHeight="1">
      <c r="A44" s="155">
        <v>40</v>
      </c>
      <c r="B44" s="129" t="s">
        <v>676</v>
      </c>
      <c r="C44" s="356" t="s">
        <v>157</v>
      </c>
      <c r="D44" s="356">
        <f>'S50-1'!C25</f>
        <v>1200000</v>
      </c>
      <c r="E44" s="356">
        <f>IF('S50-1'!D25&gt;0,'S50-1'!D25,0)</f>
        <v>1200000</v>
      </c>
      <c r="F44" s="356">
        <f>IF('S50-1'!D25&lt;0,-'S50-1'!D25,0)</f>
        <v>0</v>
      </c>
    </row>
    <row r="45" spans="1:6" s="158" customFormat="1" ht="15.75" customHeight="1">
      <c r="A45" s="155">
        <v>41</v>
      </c>
      <c r="B45" s="129" t="s">
        <v>677</v>
      </c>
      <c r="C45" s="169">
        <v>0</v>
      </c>
      <c r="D45" s="169">
        <v>0</v>
      </c>
      <c r="E45" s="169">
        <v>0</v>
      </c>
      <c r="F45" s="169">
        <v>0</v>
      </c>
    </row>
    <row r="46" spans="1:6" s="158" customFormat="1" ht="15.75" customHeight="1">
      <c r="A46" s="155">
        <v>42</v>
      </c>
      <c r="B46" s="129" t="s">
        <v>678</v>
      </c>
      <c r="C46" s="169">
        <v>0</v>
      </c>
      <c r="D46" s="169">
        <v>0</v>
      </c>
      <c r="E46" s="169">
        <v>0</v>
      </c>
      <c r="F46" s="169">
        <v>0</v>
      </c>
    </row>
    <row r="47" spans="1:6" s="158" customFormat="1" ht="15.75" customHeight="1">
      <c r="A47" s="155">
        <v>43</v>
      </c>
      <c r="B47" s="129" t="s">
        <v>679</v>
      </c>
      <c r="C47" s="169" t="s">
        <v>157</v>
      </c>
      <c r="D47" s="169" t="s">
        <v>157</v>
      </c>
      <c r="E47" s="169">
        <v>0</v>
      </c>
      <c r="F47" s="169">
        <v>0</v>
      </c>
    </row>
    <row r="48" spans="1:6" s="158" customFormat="1" ht="15.75" customHeight="1">
      <c r="A48" s="155">
        <v>44</v>
      </c>
      <c r="B48" s="156" t="s">
        <v>680</v>
      </c>
      <c r="C48" s="169" t="s">
        <v>157</v>
      </c>
      <c r="D48" s="169" t="s">
        <v>157</v>
      </c>
      <c r="E48" s="169">
        <v>0</v>
      </c>
      <c r="F48" s="169">
        <v>0</v>
      </c>
    </row>
    <row r="49" spans="1:7" s="158" customFormat="1" ht="15.75" customHeight="1">
      <c r="A49" s="155">
        <v>45</v>
      </c>
      <c r="B49" s="156" t="s">
        <v>681</v>
      </c>
      <c r="C49" s="169" t="s">
        <v>157</v>
      </c>
      <c r="D49" s="169" t="s">
        <v>157</v>
      </c>
      <c r="E49" s="169">
        <v>0</v>
      </c>
      <c r="F49" s="169">
        <v>0</v>
      </c>
    </row>
    <row r="50" spans="1:7" s="158" customFormat="1" ht="15.75" customHeight="1">
      <c r="A50" s="155">
        <v>46</v>
      </c>
      <c r="B50" s="156" t="s">
        <v>682</v>
      </c>
      <c r="C50" s="169" t="s">
        <v>157</v>
      </c>
      <c r="D50" s="169" t="s">
        <v>157</v>
      </c>
      <c r="E50" s="169">
        <f>SUM(E49,E48,E40,E35,E16,E5)</f>
        <v>1200000</v>
      </c>
      <c r="F50" s="169">
        <f>SUM(F49,F48,F40,F35,F16,F5)</f>
        <v>0</v>
      </c>
    </row>
    <row r="51" spans="1:7" ht="12.2" customHeight="1">
      <c r="G51" s="48" t="s">
        <v>12</v>
      </c>
    </row>
    <row r="52" spans="1:7" ht="12.2" customHeight="1">
      <c r="A52" s="165"/>
      <c r="B52" s="158"/>
      <c r="C52" s="165"/>
      <c r="D52" s="165"/>
      <c r="E52" s="165"/>
      <c r="F52" s="165"/>
    </row>
    <row r="53" spans="1:7" s="158" customFormat="1" ht="12.2" customHeight="1">
      <c r="A53" s="165"/>
      <c r="C53" s="165"/>
      <c r="D53" s="165"/>
      <c r="E53" s="165"/>
      <c r="F53" s="165"/>
    </row>
    <row r="54" spans="1:7" s="158" customFormat="1" ht="12.2" customHeight="1">
      <c r="A54" s="165"/>
      <c r="C54" s="165"/>
      <c r="D54" s="165"/>
      <c r="E54" s="165"/>
      <c r="F54" s="165"/>
    </row>
    <row r="55" spans="1:7" s="158" customFormat="1" ht="12.2" customHeight="1">
      <c r="A55" s="164"/>
      <c r="B55" s="153"/>
      <c r="C55" s="164"/>
      <c r="D55" s="164"/>
      <c r="E55" s="164"/>
      <c r="F55" s="164"/>
    </row>
    <row r="56" spans="1:7" ht="12.2" customHeight="1"/>
    <row r="57" spans="1:7" ht="12.2" customHeight="1"/>
    <row r="58" spans="1:7" ht="12.2" customHeight="1"/>
    <row r="59" spans="1:7" ht="12.2" customHeight="1"/>
    <row r="60" spans="1:7" ht="12.2" customHeight="1"/>
    <row r="61" spans="1:7" ht="12.2" customHeight="1"/>
    <row r="62" spans="1:7" ht="12.2" customHeight="1"/>
  </sheetData>
  <mergeCells count="4">
    <mergeCell ref="A1:F1"/>
    <mergeCell ref="A2:F2"/>
    <mergeCell ref="A3:A4"/>
    <mergeCell ref="B3:B4"/>
  </mergeCells>
  <phoneticPr fontId="9" type="noConversion"/>
  <hyperlinks>
    <hyperlink ref="A1" location="'目录'!C16" display="深圳市嘉信现税务师事务所有限公司" xr:uid="{00000000-0004-0000-0C00-000000000000}"/>
  </hyperlinks>
  <printOptions horizontalCentered="1"/>
  <pageMargins left="0.78740157480314965" right="0.51181102362204722" top="0.51181102362204722" bottom="0.51181102362204722" header="0.51181102362204722" footer="0.51181102362204722"/>
  <pageSetup paperSize="9" scale="90" orientation="portrait" blackAndWhite="1" horizontalDpi="200" verticalDpi="200" r:id="rId1"/>
  <headerFooter alignWithMargins="0">
    <oddFooter>&amp;C10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2">
    <tabColor rgb="FF002060"/>
    <pageSetUpPr fitToPage="1"/>
  </sheetPr>
  <dimension ref="A1:I41"/>
  <sheetViews>
    <sheetView showGridLines="0" view="pageBreakPreview" topLeftCell="B21" zoomScale="115" zoomScaleNormal="100" zoomScaleSheetLayoutView="115" workbookViewId="0">
      <selection activeCell="B26" sqref="B26:D29"/>
    </sheetView>
  </sheetViews>
  <sheetFormatPr defaultRowHeight="14.25"/>
  <cols>
    <col min="1" max="1" width="5.25" style="164" customWidth="1"/>
    <col min="2" max="2" width="63.25" style="153" customWidth="1"/>
    <col min="3" max="4" width="11.5" style="164" customWidth="1"/>
    <col min="5" max="5" width="9" style="153"/>
    <col min="6" max="6" width="22.25" style="153" customWidth="1"/>
    <col min="7" max="7" width="18.375" style="153" bestFit="1" customWidth="1"/>
    <col min="8" max="8" width="19.375" style="153" bestFit="1" customWidth="1"/>
    <col min="9" max="9" width="15" style="153" bestFit="1" customWidth="1"/>
    <col min="10" max="16384" width="9" style="153"/>
  </cols>
  <sheetData>
    <row r="1" spans="1:7" ht="20.100000000000001" customHeight="1">
      <c r="A1" s="544" t="s">
        <v>683</v>
      </c>
      <c r="B1" s="544"/>
      <c r="C1" s="544"/>
      <c r="D1" s="544"/>
    </row>
    <row r="2" spans="1:7" ht="25.5" customHeight="1">
      <c r="A2" s="541" t="s">
        <v>684</v>
      </c>
      <c r="B2" s="541"/>
      <c r="C2" s="541"/>
      <c r="D2" s="541"/>
    </row>
    <row r="3" spans="1:7" s="167" customFormat="1" ht="15.75" customHeight="1">
      <c r="A3" s="545" t="s">
        <v>395</v>
      </c>
      <c r="B3" s="545" t="s">
        <v>397</v>
      </c>
      <c r="C3" s="166" t="s">
        <v>634</v>
      </c>
      <c r="D3" s="166" t="s">
        <v>685</v>
      </c>
    </row>
    <row r="4" spans="1:7" s="167" customFormat="1" ht="15.75" customHeight="1">
      <c r="A4" s="545"/>
      <c r="B4" s="545"/>
      <c r="C4" s="166">
        <v>1</v>
      </c>
      <c r="D4" s="166">
        <v>2</v>
      </c>
    </row>
    <row r="5" spans="1:7" s="167" customFormat="1" ht="20.25" customHeight="1">
      <c r="A5" s="166">
        <v>1</v>
      </c>
      <c r="B5" s="168" t="s">
        <v>686</v>
      </c>
      <c r="C5" s="169">
        <f>SUM(C6:C14)</f>
        <v>0</v>
      </c>
      <c r="D5" s="169">
        <f>SUM(D6:D14)</f>
        <v>0</v>
      </c>
    </row>
    <row r="6" spans="1:7" s="167" customFormat="1" ht="20.25" customHeight="1">
      <c r="A6" s="166">
        <v>2</v>
      </c>
      <c r="B6" s="129" t="s">
        <v>687</v>
      </c>
      <c r="C6" s="169">
        <v>0</v>
      </c>
      <c r="D6" s="169">
        <f>C6</f>
        <v>0</v>
      </c>
    </row>
    <row r="7" spans="1:7" s="167" customFormat="1" ht="20.25" customHeight="1">
      <c r="A7" s="166">
        <v>3</v>
      </c>
      <c r="B7" s="129" t="s">
        <v>688</v>
      </c>
      <c r="C7" s="169">
        <v>0</v>
      </c>
      <c r="D7" s="169">
        <f t="shared" ref="D7:D14" si="0">C7</f>
        <v>0</v>
      </c>
    </row>
    <row r="8" spans="1:7" s="167" customFormat="1" ht="20.25" customHeight="1">
      <c r="A8" s="166">
        <v>4</v>
      </c>
      <c r="B8" s="129" t="s">
        <v>689</v>
      </c>
      <c r="C8" s="169">
        <v>0</v>
      </c>
      <c r="D8" s="169">
        <f t="shared" si="0"/>
        <v>0</v>
      </c>
    </row>
    <row r="9" spans="1:7" s="167" customFormat="1" ht="20.25" customHeight="1">
      <c r="A9" s="166">
        <v>5</v>
      </c>
      <c r="B9" s="129" t="s">
        <v>690</v>
      </c>
      <c r="C9" s="169">
        <v>0</v>
      </c>
      <c r="D9" s="169">
        <f t="shared" si="0"/>
        <v>0</v>
      </c>
    </row>
    <row r="10" spans="1:7" s="167" customFormat="1" ht="20.25" customHeight="1">
      <c r="A10" s="166">
        <v>6</v>
      </c>
      <c r="B10" s="129" t="s">
        <v>691</v>
      </c>
      <c r="C10" s="169">
        <v>0</v>
      </c>
      <c r="D10" s="169">
        <f t="shared" si="0"/>
        <v>0</v>
      </c>
      <c r="G10" s="341"/>
    </row>
    <row r="11" spans="1:7" s="167" customFormat="1" ht="20.25" customHeight="1">
      <c r="A11" s="166">
        <v>7</v>
      </c>
      <c r="B11" s="129" t="s">
        <v>692</v>
      </c>
      <c r="C11" s="169">
        <v>0</v>
      </c>
      <c r="D11" s="169">
        <f t="shared" si="0"/>
        <v>0</v>
      </c>
    </row>
    <row r="12" spans="1:7" s="167" customFormat="1" ht="20.25" customHeight="1">
      <c r="A12" s="166">
        <v>8</v>
      </c>
      <c r="B12" s="129" t="s">
        <v>693</v>
      </c>
      <c r="C12" s="169">
        <v>0</v>
      </c>
      <c r="D12" s="169">
        <f t="shared" si="0"/>
        <v>0</v>
      </c>
    </row>
    <row r="13" spans="1:7" s="167" customFormat="1" ht="20.25" customHeight="1">
      <c r="A13" s="166">
        <v>9</v>
      </c>
      <c r="B13" s="129" t="s">
        <v>694</v>
      </c>
      <c r="C13" s="169">
        <v>0</v>
      </c>
      <c r="D13" s="169">
        <f t="shared" si="0"/>
        <v>0</v>
      </c>
    </row>
    <row r="14" spans="1:7" s="167" customFormat="1" ht="20.25" customHeight="1">
      <c r="A14" s="166">
        <v>10</v>
      </c>
      <c r="B14" s="129" t="s">
        <v>695</v>
      </c>
      <c r="C14" s="169">
        <v>0</v>
      </c>
      <c r="D14" s="169">
        <f t="shared" si="0"/>
        <v>0</v>
      </c>
    </row>
    <row r="15" spans="1:7" s="167" customFormat="1" ht="20.25" customHeight="1">
      <c r="A15" s="166">
        <v>11</v>
      </c>
      <c r="B15" s="168" t="s">
        <v>696</v>
      </c>
      <c r="C15" s="169">
        <f>SUM(C16:C24)</f>
        <v>0</v>
      </c>
      <c r="D15" s="169">
        <f>SUM(D16:D24)</f>
        <v>0</v>
      </c>
    </row>
    <row r="16" spans="1:7" s="167" customFormat="1" ht="20.25" customHeight="1">
      <c r="A16" s="166">
        <v>12</v>
      </c>
      <c r="B16" s="129" t="s">
        <v>697</v>
      </c>
      <c r="C16" s="169">
        <v>0</v>
      </c>
      <c r="D16" s="169">
        <f>C16</f>
        <v>0</v>
      </c>
    </row>
    <row r="17" spans="1:9" s="167" customFormat="1" ht="20.25" customHeight="1">
      <c r="A17" s="166">
        <v>13</v>
      </c>
      <c r="B17" s="129" t="s">
        <v>698</v>
      </c>
      <c r="C17" s="169">
        <v>0</v>
      </c>
      <c r="D17" s="169">
        <f t="shared" ref="D17:D24" si="1">C17</f>
        <v>0</v>
      </c>
    </row>
    <row r="18" spans="1:9" s="167" customFormat="1" ht="20.25" customHeight="1">
      <c r="A18" s="166">
        <v>14</v>
      </c>
      <c r="B18" s="129" t="s">
        <v>699</v>
      </c>
      <c r="C18" s="169">
        <v>0</v>
      </c>
      <c r="D18" s="169">
        <f t="shared" si="1"/>
        <v>0</v>
      </c>
    </row>
    <row r="19" spans="1:9" s="167" customFormat="1" ht="20.25" customHeight="1">
      <c r="A19" s="166">
        <v>15</v>
      </c>
      <c r="B19" s="129" t="s">
        <v>700</v>
      </c>
      <c r="C19" s="169">
        <v>0</v>
      </c>
      <c r="D19" s="169">
        <f t="shared" si="1"/>
        <v>0</v>
      </c>
    </row>
    <row r="20" spans="1:9" s="167" customFormat="1" ht="20.25" customHeight="1">
      <c r="A20" s="166">
        <v>16</v>
      </c>
      <c r="B20" s="129" t="s">
        <v>701</v>
      </c>
      <c r="C20" s="169">
        <v>0</v>
      </c>
      <c r="D20" s="169">
        <f t="shared" si="1"/>
        <v>0</v>
      </c>
    </row>
    <row r="21" spans="1:9" s="167" customFormat="1" ht="20.25" customHeight="1">
      <c r="A21" s="166">
        <v>17</v>
      </c>
      <c r="B21" s="129" t="s">
        <v>702</v>
      </c>
      <c r="C21" s="169">
        <v>0</v>
      </c>
      <c r="D21" s="169">
        <f t="shared" si="1"/>
        <v>0</v>
      </c>
    </row>
    <row r="22" spans="1:9" s="167" customFormat="1" ht="20.25" customHeight="1">
      <c r="A22" s="166">
        <v>18</v>
      </c>
      <c r="B22" s="129" t="s">
        <v>703</v>
      </c>
      <c r="C22" s="169">
        <v>0</v>
      </c>
      <c r="D22" s="169">
        <f t="shared" si="1"/>
        <v>0</v>
      </c>
      <c r="H22" s="346"/>
    </row>
    <row r="23" spans="1:9" s="167" customFormat="1" ht="20.25" customHeight="1">
      <c r="A23" s="166">
        <v>19</v>
      </c>
      <c r="B23" s="129" t="s">
        <v>704</v>
      </c>
      <c r="C23" s="169">
        <v>0</v>
      </c>
      <c r="D23" s="169">
        <f t="shared" si="1"/>
        <v>0</v>
      </c>
      <c r="H23" s="346"/>
    </row>
    <row r="24" spans="1:9" s="167" customFormat="1" ht="20.25" customHeight="1">
      <c r="A24" s="166">
        <v>20</v>
      </c>
      <c r="B24" s="129" t="s">
        <v>647</v>
      </c>
      <c r="C24" s="169">
        <v>0</v>
      </c>
      <c r="D24" s="169">
        <f t="shared" si="1"/>
        <v>0</v>
      </c>
    </row>
    <row r="25" spans="1:9" s="167" customFormat="1" ht="20.25" customHeight="1">
      <c r="A25" s="166">
        <v>21</v>
      </c>
      <c r="B25" s="168" t="s">
        <v>705</v>
      </c>
      <c r="C25" s="169">
        <f>C26-C30</f>
        <v>1200000</v>
      </c>
      <c r="D25" s="169">
        <f>C25</f>
        <v>1200000</v>
      </c>
      <c r="G25" s="176"/>
      <c r="H25" s="176"/>
    </row>
    <row r="26" spans="1:9" s="167" customFormat="1" ht="24.75" customHeight="1">
      <c r="A26" s="170">
        <v>22</v>
      </c>
      <c r="B26" s="129" t="s">
        <v>706</v>
      </c>
      <c r="C26" s="171">
        <f>C28-C29</f>
        <v>1200000</v>
      </c>
      <c r="D26" s="171">
        <f>D28-D29</f>
        <v>1200000</v>
      </c>
      <c r="G26" s="341"/>
      <c r="H26" s="341"/>
    </row>
    <row r="27" spans="1:9" s="167" customFormat="1" ht="20.25" customHeight="1">
      <c r="A27" s="166">
        <v>23</v>
      </c>
      <c r="B27" s="130" t="s">
        <v>707</v>
      </c>
      <c r="C27" s="385">
        <v>10000000</v>
      </c>
      <c r="D27" s="169" t="s">
        <v>157</v>
      </c>
      <c r="F27" s="732" t="s">
        <v>1654</v>
      </c>
      <c r="G27" s="341"/>
      <c r="H27" s="360"/>
    </row>
    <row r="28" spans="1:9" s="167" customFormat="1" ht="20.25" customHeight="1">
      <c r="A28" s="166">
        <v>24</v>
      </c>
      <c r="B28" s="130" t="s">
        <v>708</v>
      </c>
      <c r="C28" s="385">
        <f>C27*15%</f>
        <v>1500000</v>
      </c>
      <c r="D28" s="169">
        <f>C28</f>
        <v>1500000</v>
      </c>
      <c r="F28" s="342"/>
      <c r="G28" s="341"/>
      <c r="H28" s="341"/>
      <c r="I28" s="346"/>
    </row>
    <row r="29" spans="1:9" s="167" customFormat="1" ht="20.25" customHeight="1">
      <c r="A29" s="166">
        <v>25</v>
      </c>
      <c r="B29" s="130" t="s">
        <v>709</v>
      </c>
      <c r="C29" s="169">
        <v>300000</v>
      </c>
      <c r="D29" s="169">
        <f>C29</f>
        <v>300000</v>
      </c>
      <c r="F29" s="342"/>
      <c r="G29" s="341"/>
      <c r="H29" s="360"/>
    </row>
    <row r="30" spans="1:9" s="167" customFormat="1" ht="24.75" customHeight="1">
      <c r="A30" s="170">
        <v>26</v>
      </c>
      <c r="B30" s="129" t="s">
        <v>710</v>
      </c>
      <c r="C30" s="171">
        <f>C32-C33</f>
        <v>0</v>
      </c>
      <c r="D30" s="171">
        <f>D32-D33</f>
        <v>0</v>
      </c>
      <c r="F30" s="342"/>
      <c r="G30" s="341"/>
      <c r="H30" s="360"/>
    </row>
    <row r="31" spans="1:9" s="167" customFormat="1" ht="20.25" customHeight="1">
      <c r="A31" s="166">
        <v>27</v>
      </c>
      <c r="B31" s="130" t="s">
        <v>711</v>
      </c>
      <c r="C31" s="385"/>
      <c r="D31" s="169" t="s">
        <v>157</v>
      </c>
      <c r="H31" s="341"/>
      <c r="I31" s="347"/>
    </row>
    <row r="32" spans="1:9" s="167" customFormat="1" ht="20.25" customHeight="1">
      <c r="A32" s="166">
        <v>28</v>
      </c>
      <c r="B32" s="130" t="s">
        <v>712</v>
      </c>
      <c r="C32" s="385">
        <f>C31*5%</f>
        <v>0</v>
      </c>
      <c r="D32" s="169">
        <f>C32</f>
        <v>0</v>
      </c>
      <c r="F32" s="341"/>
      <c r="H32" s="341"/>
      <c r="I32" s="347"/>
    </row>
    <row r="33" spans="1:9" s="167" customFormat="1" ht="20.25" customHeight="1">
      <c r="A33" s="166">
        <v>29</v>
      </c>
      <c r="B33" s="130" t="s">
        <v>713</v>
      </c>
      <c r="C33" s="169"/>
      <c r="D33" s="169">
        <f>C33</f>
        <v>0</v>
      </c>
      <c r="G33" s="346"/>
      <c r="H33" s="363"/>
      <c r="I33" s="347"/>
    </row>
    <row r="34" spans="1:9">
      <c r="E34" s="48" t="s">
        <v>12</v>
      </c>
      <c r="F34" s="167"/>
      <c r="G34" s="167"/>
      <c r="H34" s="346"/>
      <c r="I34" s="348"/>
    </row>
    <row r="35" spans="1:9">
      <c r="F35" s="361"/>
      <c r="G35" s="349"/>
      <c r="H35" s="349"/>
    </row>
    <row r="36" spans="1:9">
      <c r="G36" s="349"/>
    </row>
    <row r="37" spans="1:9">
      <c r="G37" s="349"/>
    </row>
    <row r="38" spans="1:9">
      <c r="I38" s="349"/>
    </row>
    <row r="40" spans="1:9">
      <c r="G40" s="349"/>
    </row>
    <row r="41" spans="1:9">
      <c r="G41" s="349"/>
    </row>
  </sheetData>
  <mergeCells count="4">
    <mergeCell ref="A1:D1"/>
    <mergeCell ref="A2:D2"/>
    <mergeCell ref="A3:A4"/>
    <mergeCell ref="B3:B4"/>
  </mergeCells>
  <phoneticPr fontId="9" type="noConversion"/>
  <printOptions horizontalCentered="1"/>
  <pageMargins left="0.6692913385826772" right="0.51181102362204722" top="0.51181102362204722" bottom="0.51181102362204722" header="0.51181102362204722" footer="0.51181102362204722"/>
  <pageSetup paperSize="9" scale="96" orientation="portrait" blackAndWhite="1" r:id="rId1"/>
  <headerFooter alignWithMargins="0">
    <oddFooter>&amp;C11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2060"/>
  </sheetPr>
  <dimension ref="J1:J1194"/>
  <sheetViews>
    <sheetView topLeftCell="A1169" workbookViewId="0">
      <selection activeCell="A1169" sqref="A1:XFD1048576"/>
    </sheetView>
  </sheetViews>
  <sheetFormatPr defaultRowHeight="14.25"/>
  <cols>
    <col min="5" max="9" width="12.625" customWidth="1"/>
    <col min="10" max="10" width="16.5" customWidth="1"/>
    <col min="11" max="12" width="12.625" customWidth="1"/>
  </cols>
  <sheetData>
    <row r="1" ht="18" customHeight="1"/>
    <row r="2" ht="18" customHeight="1"/>
    <row r="3" ht="18" customHeight="1"/>
    <row r="4" ht="18" customHeight="1"/>
    <row r="5" ht="18" customHeight="1"/>
    <row r="6" ht="18" customHeight="1"/>
    <row r="7" ht="18" customHeight="1"/>
    <row r="8" ht="18" customHeight="1"/>
    <row r="9" ht="18" customHeight="1"/>
    <row r="10" ht="18" customHeight="1"/>
    <row r="11" ht="18" customHeight="1"/>
    <row r="1194" spans="10:10">
      <c r="J1194" s="342"/>
    </row>
  </sheetData>
  <phoneticPr fontId="9"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3">
    <tabColor rgb="FF002060"/>
  </sheetPr>
  <dimension ref="A1:I20"/>
  <sheetViews>
    <sheetView showGridLines="0" zoomScaleSheetLayoutView="115" workbookViewId="0">
      <selection activeCell="H27" sqref="H27"/>
    </sheetView>
  </sheetViews>
  <sheetFormatPr defaultRowHeight="12"/>
  <cols>
    <col min="1" max="1" width="5.25" style="176" customWidth="1"/>
    <col min="2" max="2" width="56.875" style="167" customWidth="1"/>
    <col min="3" max="8" width="12.75" style="167" customWidth="1"/>
    <col min="9" max="16384" width="9" style="167"/>
  </cols>
  <sheetData>
    <row r="1" spans="1:8" s="153" customFormat="1" ht="20.100000000000001" customHeight="1">
      <c r="A1" s="544" t="s">
        <v>714</v>
      </c>
      <c r="B1" s="544"/>
      <c r="C1" s="544"/>
      <c r="D1" s="544"/>
      <c r="E1" s="544"/>
      <c r="F1" s="544"/>
      <c r="G1" s="544"/>
      <c r="H1" s="544"/>
    </row>
    <row r="2" spans="1:8" ht="25.5" customHeight="1">
      <c r="A2" s="546" t="s">
        <v>715</v>
      </c>
      <c r="B2" s="546"/>
      <c r="C2" s="546"/>
      <c r="D2" s="546"/>
      <c r="E2" s="546"/>
      <c r="F2" s="546"/>
      <c r="G2" s="546"/>
      <c r="H2" s="546"/>
    </row>
    <row r="3" spans="1:8" s="172" customFormat="1" ht="18" customHeight="1">
      <c r="A3" s="547" t="s">
        <v>395</v>
      </c>
      <c r="B3" s="547" t="s">
        <v>397</v>
      </c>
      <c r="C3" s="550" t="s">
        <v>716</v>
      </c>
      <c r="D3" s="545" t="s">
        <v>147</v>
      </c>
      <c r="E3" s="545"/>
      <c r="F3" s="545" t="s">
        <v>634</v>
      </c>
      <c r="G3" s="545"/>
      <c r="H3" s="551" t="s">
        <v>717</v>
      </c>
    </row>
    <row r="4" spans="1:8" s="172" customFormat="1" ht="20.25" customHeight="1">
      <c r="A4" s="548"/>
      <c r="B4" s="548"/>
      <c r="C4" s="550"/>
      <c r="D4" s="173" t="s">
        <v>718</v>
      </c>
      <c r="E4" s="173" t="s">
        <v>719</v>
      </c>
      <c r="F4" s="173" t="s">
        <v>718</v>
      </c>
      <c r="G4" s="173" t="s">
        <v>719</v>
      </c>
      <c r="H4" s="552"/>
    </row>
    <row r="5" spans="1:8" ht="20.25" customHeight="1">
      <c r="A5" s="549"/>
      <c r="B5" s="549"/>
      <c r="C5" s="174">
        <v>1</v>
      </c>
      <c r="D5" s="174">
        <v>2</v>
      </c>
      <c r="E5" s="174">
        <v>3</v>
      </c>
      <c r="F5" s="174">
        <v>4</v>
      </c>
      <c r="G5" s="174">
        <v>5</v>
      </c>
      <c r="H5" s="174" t="s">
        <v>720</v>
      </c>
    </row>
    <row r="6" spans="1:8" ht="24" customHeight="1">
      <c r="A6" s="166">
        <v>1</v>
      </c>
      <c r="B6" s="175" t="s">
        <v>721</v>
      </c>
      <c r="C6" s="128">
        <f>SUM(C7:C9)</f>
        <v>0</v>
      </c>
      <c r="D6" s="128">
        <f>SUM(D7:D9)</f>
        <v>0</v>
      </c>
      <c r="E6" s="128">
        <f>SUM(E7:E9)</f>
        <v>0</v>
      </c>
      <c r="F6" s="128">
        <f>SUM(F7:F9)</f>
        <v>0</v>
      </c>
      <c r="G6" s="128">
        <f>SUM(G7:G9)</f>
        <v>0</v>
      </c>
      <c r="H6" s="128">
        <f>F6-D6</f>
        <v>0</v>
      </c>
    </row>
    <row r="7" spans="1:8" ht="24" customHeight="1">
      <c r="A7" s="166">
        <v>2</v>
      </c>
      <c r="B7" s="129" t="s">
        <v>722</v>
      </c>
      <c r="C7" s="128">
        <v>0</v>
      </c>
      <c r="D7" s="128">
        <v>0</v>
      </c>
      <c r="E7" s="128">
        <v>0</v>
      </c>
      <c r="F7" s="128">
        <v>0</v>
      </c>
      <c r="G7" s="128">
        <v>0</v>
      </c>
      <c r="H7" s="128">
        <f>F7-D7</f>
        <v>0</v>
      </c>
    </row>
    <row r="8" spans="1:8" ht="24" customHeight="1">
      <c r="A8" s="166">
        <v>3</v>
      </c>
      <c r="B8" s="129" t="s">
        <v>723</v>
      </c>
      <c r="C8" s="128">
        <v>0</v>
      </c>
      <c r="D8" s="128">
        <v>0</v>
      </c>
      <c r="E8" s="128">
        <v>0</v>
      </c>
      <c r="F8" s="128">
        <v>0</v>
      </c>
      <c r="G8" s="128">
        <v>0</v>
      </c>
      <c r="H8" s="128">
        <f t="shared" ref="H8:H18" si="0">F8-D8</f>
        <v>0</v>
      </c>
    </row>
    <row r="9" spans="1:8" ht="24" customHeight="1">
      <c r="A9" s="166">
        <v>4</v>
      </c>
      <c r="B9" s="129" t="s">
        <v>724</v>
      </c>
      <c r="C9" s="128">
        <v>0</v>
      </c>
      <c r="D9" s="128">
        <v>0</v>
      </c>
      <c r="E9" s="128">
        <v>0</v>
      </c>
      <c r="F9" s="128">
        <v>0</v>
      </c>
      <c r="G9" s="128">
        <v>0</v>
      </c>
      <c r="H9" s="128">
        <f t="shared" si="0"/>
        <v>0</v>
      </c>
    </row>
    <row r="10" spans="1:8" ht="24" customHeight="1">
      <c r="A10" s="166">
        <v>5</v>
      </c>
      <c r="B10" s="175" t="s">
        <v>725</v>
      </c>
      <c r="C10" s="128">
        <f>SUM(C11:C13)</f>
        <v>0</v>
      </c>
      <c r="D10" s="128">
        <f>SUM(D11:D13)</f>
        <v>0</v>
      </c>
      <c r="E10" s="128">
        <f>SUM(E11:E13)</f>
        <v>0</v>
      </c>
      <c r="F10" s="128">
        <f>SUM(F11:F13)</f>
        <v>0</v>
      </c>
      <c r="G10" s="128">
        <f>SUM(G11:G13)</f>
        <v>0</v>
      </c>
      <c r="H10" s="128">
        <f t="shared" si="0"/>
        <v>0</v>
      </c>
    </row>
    <row r="11" spans="1:8" ht="24" customHeight="1">
      <c r="A11" s="166">
        <v>6</v>
      </c>
      <c r="B11" s="129" t="s">
        <v>726</v>
      </c>
      <c r="C11" s="128">
        <v>0</v>
      </c>
      <c r="D11" s="128">
        <v>0</v>
      </c>
      <c r="E11" s="128">
        <v>0</v>
      </c>
      <c r="F11" s="128">
        <v>0</v>
      </c>
      <c r="G11" s="128">
        <v>0</v>
      </c>
      <c r="H11" s="128">
        <f t="shared" si="0"/>
        <v>0</v>
      </c>
    </row>
    <row r="12" spans="1:8" ht="24" customHeight="1">
      <c r="A12" s="166">
        <v>7</v>
      </c>
      <c r="B12" s="129" t="s">
        <v>727</v>
      </c>
      <c r="C12" s="128">
        <v>0</v>
      </c>
      <c r="D12" s="128">
        <v>0</v>
      </c>
      <c r="E12" s="128">
        <v>0</v>
      </c>
      <c r="F12" s="128">
        <v>0</v>
      </c>
      <c r="G12" s="128">
        <v>0</v>
      </c>
      <c r="H12" s="128">
        <f t="shared" si="0"/>
        <v>0</v>
      </c>
    </row>
    <row r="13" spans="1:8" ht="24" customHeight="1">
      <c r="A13" s="166">
        <v>8</v>
      </c>
      <c r="B13" s="129" t="s">
        <v>728</v>
      </c>
      <c r="C13" s="128">
        <v>0</v>
      </c>
      <c r="D13" s="128">
        <v>0</v>
      </c>
      <c r="E13" s="128">
        <v>0</v>
      </c>
      <c r="F13" s="128">
        <v>0</v>
      </c>
      <c r="G13" s="128">
        <v>0</v>
      </c>
      <c r="H13" s="128">
        <f t="shared" si="0"/>
        <v>0</v>
      </c>
    </row>
    <row r="14" spans="1:8" ht="24" customHeight="1">
      <c r="A14" s="166">
        <v>9</v>
      </c>
      <c r="B14" s="175" t="s">
        <v>729</v>
      </c>
      <c r="C14" s="128">
        <f>SUM(C15:C17)</f>
        <v>0</v>
      </c>
      <c r="D14" s="128">
        <f>SUM(D15:D17)</f>
        <v>0</v>
      </c>
      <c r="E14" s="128">
        <f>SUM(E15:E17)</f>
        <v>0</v>
      </c>
      <c r="F14" s="128">
        <f>SUM(F15:F17)</f>
        <v>0</v>
      </c>
      <c r="G14" s="128">
        <f>SUM(G15:G17)</f>
        <v>0</v>
      </c>
      <c r="H14" s="128">
        <f t="shared" si="0"/>
        <v>0</v>
      </c>
    </row>
    <row r="15" spans="1:8" ht="24" customHeight="1">
      <c r="A15" s="166">
        <v>10</v>
      </c>
      <c r="B15" s="129" t="s">
        <v>730</v>
      </c>
      <c r="C15" s="128">
        <v>0</v>
      </c>
      <c r="D15" s="128">
        <v>0</v>
      </c>
      <c r="E15" s="128">
        <v>0</v>
      </c>
      <c r="F15" s="128">
        <v>0</v>
      </c>
      <c r="G15" s="128">
        <v>0</v>
      </c>
      <c r="H15" s="128">
        <f t="shared" si="0"/>
        <v>0</v>
      </c>
    </row>
    <row r="16" spans="1:8" ht="24" customHeight="1">
      <c r="A16" s="166">
        <v>11</v>
      </c>
      <c r="B16" s="129" t="s">
        <v>731</v>
      </c>
      <c r="C16" s="128">
        <v>0</v>
      </c>
      <c r="D16" s="128">
        <v>0</v>
      </c>
      <c r="E16" s="128">
        <v>0</v>
      </c>
      <c r="F16" s="128">
        <v>0</v>
      </c>
      <c r="G16" s="128">
        <v>0</v>
      </c>
      <c r="H16" s="128">
        <f t="shared" si="0"/>
        <v>0</v>
      </c>
    </row>
    <row r="17" spans="1:9" ht="24" customHeight="1">
      <c r="A17" s="166">
        <v>12</v>
      </c>
      <c r="B17" s="129" t="s">
        <v>732</v>
      </c>
      <c r="C17" s="128">
        <v>0</v>
      </c>
      <c r="D17" s="128">
        <v>0</v>
      </c>
      <c r="E17" s="128">
        <v>0</v>
      </c>
      <c r="F17" s="128">
        <v>0</v>
      </c>
      <c r="G17" s="128">
        <v>0</v>
      </c>
      <c r="H17" s="128">
        <f t="shared" si="0"/>
        <v>0</v>
      </c>
    </row>
    <row r="18" spans="1:9" ht="24" customHeight="1">
      <c r="A18" s="166">
        <v>13</v>
      </c>
      <c r="B18" s="175" t="s">
        <v>733</v>
      </c>
      <c r="C18" s="128">
        <v>0</v>
      </c>
      <c r="D18" s="128">
        <v>0</v>
      </c>
      <c r="E18" s="128">
        <v>0</v>
      </c>
      <c r="F18" s="128">
        <v>0</v>
      </c>
      <c r="G18" s="128">
        <v>0</v>
      </c>
      <c r="H18" s="128">
        <f t="shared" si="0"/>
        <v>0</v>
      </c>
    </row>
    <row r="19" spans="1:9" ht="24" customHeight="1">
      <c r="A19" s="166">
        <v>14</v>
      </c>
      <c r="B19" s="175" t="s">
        <v>734</v>
      </c>
      <c r="C19" s="128">
        <f>SUM(C18,C14,C10,C6)</f>
        <v>0</v>
      </c>
      <c r="D19" s="128">
        <f>SUM(D18,D14,D10,D6)</f>
        <v>0</v>
      </c>
      <c r="E19" s="128">
        <f>SUM(E18,E14,E10,E6)</f>
        <v>0</v>
      </c>
      <c r="F19" s="128">
        <f>SUM(F18,F14,F10,F6)</f>
        <v>0</v>
      </c>
      <c r="G19" s="128">
        <f>SUM(G18,G14,G10,G6)</f>
        <v>0</v>
      </c>
      <c r="H19" s="128">
        <f>F19-D19</f>
        <v>0</v>
      </c>
    </row>
    <row r="20" spans="1:9">
      <c r="I20" s="48" t="s">
        <v>12</v>
      </c>
    </row>
  </sheetData>
  <mergeCells count="8">
    <mergeCell ref="A1:H1"/>
    <mergeCell ref="A2:H2"/>
    <mergeCell ref="A3:A5"/>
    <mergeCell ref="B3:B5"/>
    <mergeCell ref="C3:C4"/>
    <mergeCell ref="D3:E3"/>
    <mergeCell ref="F3:G3"/>
    <mergeCell ref="H3:H4"/>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4">
    <tabColor rgb="FF002060"/>
    <pageSetUpPr fitToPage="1"/>
  </sheetPr>
  <dimension ref="A1:N16"/>
  <sheetViews>
    <sheetView showGridLines="0" view="pageBreakPreview" zoomScale="130" zoomScaleNormal="100" zoomScaleSheetLayoutView="130" workbookViewId="0">
      <selection activeCell="H6" sqref="H6"/>
    </sheetView>
  </sheetViews>
  <sheetFormatPr defaultRowHeight="14.25"/>
  <cols>
    <col min="1" max="1" width="5.625" style="153" customWidth="1"/>
    <col min="2" max="2" width="28.625" style="153" customWidth="1"/>
    <col min="3" max="13" width="9.5" style="153" customWidth="1"/>
    <col min="14" max="16384" width="9" style="153"/>
  </cols>
  <sheetData>
    <row r="1" spans="1:14" ht="20.100000000000001" customHeight="1">
      <c r="A1" s="553" t="s">
        <v>289</v>
      </c>
      <c r="B1" s="544"/>
      <c r="C1" s="544"/>
      <c r="D1" s="544"/>
      <c r="E1" s="544"/>
      <c r="F1" s="544"/>
      <c r="G1" s="544"/>
      <c r="H1" s="544"/>
      <c r="I1" s="544"/>
      <c r="J1" s="544"/>
      <c r="K1" s="544"/>
      <c r="L1" s="544"/>
      <c r="M1" s="544"/>
    </row>
    <row r="2" spans="1:14" ht="25.5" customHeight="1">
      <c r="A2" s="554" t="s">
        <v>290</v>
      </c>
      <c r="B2" s="554"/>
      <c r="C2" s="554"/>
      <c r="D2" s="554"/>
      <c r="E2" s="554"/>
      <c r="F2" s="554"/>
      <c r="G2" s="554"/>
      <c r="H2" s="554"/>
      <c r="I2" s="554"/>
      <c r="J2" s="554"/>
      <c r="K2" s="554"/>
      <c r="L2" s="554"/>
      <c r="M2" s="554"/>
    </row>
    <row r="3" spans="1:14" ht="21.75" customHeight="1">
      <c r="A3" s="550" t="s">
        <v>395</v>
      </c>
      <c r="B3" s="551" t="s">
        <v>397</v>
      </c>
      <c r="C3" s="555" t="s">
        <v>735</v>
      </c>
      <c r="D3" s="556"/>
      <c r="E3" s="557"/>
      <c r="F3" s="555" t="s">
        <v>736</v>
      </c>
      <c r="G3" s="556"/>
      <c r="H3" s="556"/>
      <c r="I3" s="556"/>
      <c r="J3" s="556"/>
      <c r="K3" s="556"/>
      <c r="L3" s="557"/>
      <c r="M3" s="550" t="s">
        <v>685</v>
      </c>
    </row>
    <row r="4" spans="1:14" ht="36">
      <c r="A4" s="550"/>
      <c r="B4" s="552"/>
      <c r="C4" s="174" t="s">
        <v>147</v>
      </c>
      <c r="D4" s="174" t="s">
        <v>634</v>
      </c>
      <c r="E4" s="174" t="s">
        <v>685</v>
      </c>
      <c r="F4" s="174" t="s">
        <v>737</v>
      </c>
      <c r="G4" s="174" t="s">
        <v>738</v>
      </c>
      <c r="H4" s="174" t="s">
        <v>739</v>
      </c>
      <c r="I4" s="174" t="s">
        <v>740</v>
      </c>
      <c r="J4" s="174" t="s">
        <v>741</v>
      </c>
      <c r="K4" s="174" t="s">
        <v>742</v>
      </c>
      <c r="L4" s="174" t="s">
        <v>685</v>
      </c>
      <c r="M4" s="550"/>
    </row>
    <row r="5" spans="1:14" ht="23.25" customHeight="1">
      <c r="A5" s="550"/>
      <c r="B5" s="552"/>
      <c r="C5" s="170">
        <v>1</v>
      </c>
      <c r="D5" s="170">
        <v>2</v>
      </c>
      <c r="E5" s="170" t="s">
        <v>743</v>
      </c>
      <c r="F5" s="170">
        <v>4</v>
      </c>
      <c r="G5" s="170">
        <v>5</v>
      </c>
      <c r="H5" s="170">
        <v>6</v>
      </c>
      <c r="I5" s="170">
        <v>7</v>
      </c>
      <c r="J5" s="173" t="s">
        <v>744</v>
      </c>
      <c r="K5" s="173" t="s">
        <v>745</v>
      </c>
      <c r="L5" s="173" t="s">
        <v>746</v>
      </c>
      <c r="M5" s="170" t="s">
        <v>747</v>
      </c>
    </row>
    <row r="6" spans="1:14" ht="24" customHeight="1">
      <c r="A6" s="166">
        <v>1</v>
      </c>
      <c r="B6" s="177" t="s">
        <v>748</v>
      </c>
      <c r="C6" s="128">
        <v>0</v>
      </c>
      <c r="D6" s="128">
        <v>0</v>
      </c>
      <c r="E6" s="120">
        <f>D6-C6</f>
        <v>0</v>
      </c>
      <c r="F6" s="128">
        <v>0</v>
      </c>
      <c r="G6" s="128">
        <v>0</v>
      </c>
      <c r="H6" s="128">
        <v>0</v>
      </c>
      <c r="I6" s="128">
        <v>0</v>
      </c>
      <c r="J6" s="128">
        <f>F6-H6</f>
        <v>0</v>
      </c>
      <c r="K6" s="128">
        <f>G6-I6</f>
        <v>0</v>
      </c>
      <c r="L6" s="128">
        <f>K6-J6</f>
        <v>0</v>
      </c>
      <c r="M6" s="128">
        <f>E6+L6</f>
        <v>0</v>
      </c>
    </row>
    <row r="7" spans="1:14" ht="24" customHeight="1">
      <c r="A7" s="166">
        <v>2</v>
      </c>
      <c r="B7" s="178" t="s">
        <v>749</v>
      </c>
      <c r="C7" s="128">
        <v>0</v>
      </c>
      <c r="D7" s="128">
        <v>0</v>
      </c>
      <c r="E7" s="120">
        <f t="shared" ref="E7:E15" si="0">D7-C7</f>
        <v>0</v>
      </c>
      <c r="F7" s="128">
        <v>0</v>
      </c>
      <c r="G7" s="128">
        <v>0</v>
      </c>
      <c r="H7" s="128">
        <v>0</v>
      </c>
      <c r="I7" s="128">
        <v>0</v>
      </c>
      <c r="J7" s="128">
        <f>F7-H7</f>
        <v>0</v>
      </c>
      <c r="K7" s="128">
        <f>G7-I7</f>
        <v>0</v>
      </c>
      <c r="L7" s="128">
        <f t="shared" ref="L7:L14" si="1">K7-J7</f>
        <v>0</v>
      </c>
      <c r="M7" s="128">
        <f t="shared" ref="M7:M14" si="2">E7+L7</f>
        <v>0</v>
      </c>
    </row>
    <row r="8" spans="1:14" ht="24" customHeight="1">
      <c r="A8" s="166">
        <v>3</v>
      </c>
      <c r="B8" s="179" t="s">
        <v>750</v>
      </c>
      <c r="C8" s="128">
        <v>0</v>
      </c>
      <c r="D8" s="128">
        <v>0</v>
      </c>
      <c r="E8" s="120">
        <f t="shared" si="0"/>
        <v>0</v>
      </c>
      <c r="F8" s="128">
        <v>0</v>
      </c>
      <c r="G8" s="128">
        <v>0</v>
      </c>
      <c r="H8" s="128">
        <v>0</v>
      </c>
      <c r="I8" s="128">
        <v>0</v>
      </c>
      <c r="J8" s="128">
        <f t="shared" ref="J8:K14" si="3">F8-H8</f>
        <v>0</v>
      </c>
      <c r="K8" s="128">
        <f t="shared" si="3"/>
        <v>0</v>
      </c>
      <c r="L8" s="128">
        <f t="shared" si="1"/>
        <v>0</v>
      </c>
      <c r="M8" s="128">
        <f t="shared" si="2"/>
        <v>0</v>
      </c>
    </row>
    <row r="9" spans="1:14" ht="24" customHeight="1">
      <c r="A9" s="166">
        <v>4</v>
      </c>
      <c r="B9" s="178" t="s">
        <v>751</v>
      </c>
      <c r="C9" s="128">
        <v>0</v>
      </c>
      <c r="D9" s="128">
        <v>0</v>
      </c>
      <c r="E9" s="120">
        <f t="shared" si="0"/>
        <v>0</v>
      </c>
      <c r="F9" s="128">
        <v>0</v>
      </c>
      <c r="G9" s="128">
        <v>0</v>
      </c>
      <c r="H9" s="128">
        <v>0</v>
      </c>
      <c r="I9" s="128">
        <v>0</v>
      </c>
      <c r="J9" s="128">
        <f t="shared" si="3"/>
        <v>0</v>
      </c>
      <c r="K9" s="128">
        <f t="shared" si="3"/>
        <v>0</v>
      </c>
      <c r="L9" s="128">
        <f t="shared" si="1"/>
        <v>0</v>
      </c>
      <c r="M9" s="128">
        <f t="shared" si="2"/>
        <v>0</v>
      </c>
    </row>
    <row r="10" spans="1:14" ht="24" customHeight="1">
      <c r="A10" s="166">
        <v>5</v>
      </c>
      <c r="B10" s="178" t="s">
        <v>752</v>
      </c>
      <c r="C10" s="128">
        <v>0</v>
      </c>
      <c r="D10" s="128">
        <v>0</v>
      </c>
      <c r="E10" s="120">
        <f t="shared" si="0"/>
        <v>0</v>
      </c>
      <c r="F10" s="128">
        <v>0</v>
      </c>
      <c r="G10" s="128">
        <v>0</v>
      </c>
      <c r="H10" s="128">
        <v>0</v>
      </c>
      <c r="I10" s="128">
        <v>0</v>
      </c>
      <c r="J10" s="128">
        <f t="shared" si="3"/>
        <v>0</v>
      </c>
      <c r="K10" s="128">
        <f t="shared" si="3"/>
        <v>0</v>
      </c>
      <c r="L10" s="128">
        <f t="shared" si="1"/>
        <v>0</v>
      </c>
      <c r="M10" s="128">
        <f t="shared" si="2"/>
        <v>0</v>
      </c>
    </row>
    <row r="11" spans="1:14" ht="24" customHeight="1">
      <c r="A11" s="166">
        <v>6</v>
      </c>
      <c r="B11" s="179" t="s">
        <v>753</v>
      </c>
      <c r="C11" s="128"/>
      <c r="D11" s="128">
        <v>0</v>
      </c>
      <c r="E11" s="120">
        <f t="shared" si="0"/>
        <v>0</v>
      </c>
      <c r="F11" s="128"/>
      <c r="G11" s="128"/>
      <c r="H11" s="128"/>
      <c r="I11" s="128"/>
      <c r="J11" s="128">
        <f>F11-H11</f>
        <v>0</v>
      </c>
      <c r="K11" s="128">
        <f t="shared" si="3"/>
        <v>0</v>
      </c>
      <c r="L11" s="128">
        <f t="shared" si="1"/>
        <v>0</v>
      </c>
      <c r="M11" s="128">
        <f t="shared" si="2"/>
        <v>0</v>
      </c>
      <c r="N11" s="180"/>
    </row>
    <row r="12" spans="1:14" ht="24" customHeight="1">
      <c r="A12" s="166">
        <v>7</v>
      </c>
      <c r="B12" s="179" t="s">
        <v>754</v>
      </c>
      <c r="C12" s="128">
        <v>0</v>
      </c>
      <c r="D12" s="128">
        <v>0</v>
      </c>
      <c r="E12" s="120">
        <f t="shared" si="0"/>
        <v>0</v>
      </c>
      <c r="F12" s="128">
        <v>0</v>
      </c>
      <c r="G12" s="128">
        <v>0</v>
      </c>
      <c r="H12" s="128">
        <v>0</v>
      </c>
      <c r="I12" s="128">
        <v>0</v>
      </c>
      <c r="J12" s="128">
        <f t="shared" si="3"/>
        <v>0</v>
      </c>
      <c r="K12" s="128">
        <f t="shared" si="3"/>
        <v>0</v>
      </c>
      <c r="L12" s="128">
        <f t="shared" si="1"/>
        <v>0</v>
      </c>
      <c r="M12" s="128">
        <f t="shared" si="2"/>
        <v>0</v>
      </c>
      <c r="N12" s="167"/>
    </row>
    <row r="13" spans="1:14" ht="24" customHeight="1">
      <c r="A13" s="166">
        <v>8</v>
      </c>
      <c r="B13" s="179" t="s">
        <v>755</v>
      </c>
      <c r="C13" s="128">
        <v>0</v>
      </c>
      <c r="D13" s="128">
        <v>0</v>
      </c>
      <c r="E13" s="120">
        <f t="shared" si="0"/>
        <v>0</v>
      </c>
      <c r="F13" s="128">
        <v>0</v>
      </c>
      <c r="G13" s="128">
        <v>0</v>
      </c>
      <c r="H13" s="128">
        <v>0</v>
      </c>
      <c r="I13" s="128">
        <v>0</v>
      </c>
      <c r="J13" s="128">
        <f t="shared" si="3"/>
        <v>0</v>
      </c>
      <c r="K13" s="128">
        <f t="shared" si="3"/>
        <v>0</v>
      </c>
      <c r="L13" s="128">
        <f t="shared" si="1"/>
        <v>0</v>
      </c>
      <c r="M13" s="128">
        <f t="shared" si="2"/>
        <v>0</v>
      </c>
    </row>
    <row r="14" spans="1:14" ht="24" customHeight="1">
      <c r="A14" s="166">
        <v>9</v>
      </c>
      <c r="B14" s="178" t="s">
        <v>756</v>
      </c>
      <c r="C14" s="128">
        <v>0</v>
      </c>
      <c r="D14" s="128">
        <v>0</v>
      </c>
      <c r="E14" s="120">
        <f t="shared" si="0"/>
        <v>0</v>
      </c>
      <c r="F14" s="128">
        <v>0</v>
      </c>
      <c r="G14" s="128">
        <v>0</v>
      </c>
      <c r="H14" s="128">
        <v>0</v>
      </c>
      <c r="I14" s="128">
        <v>0</v>
      </c>
      <c r="J14" s="128">
        <f t="shared" si="3"/>
        <v>0</v>
      </c>
      <c r="K14" s="128">
        <f t="shared" si="3"/>
        <v>0</v>
      </c>
      <c r="L14" s="128">
        <f t="shared" si="1"/>
        <v>0</v>
      </c>
      <c r="M14" s="128">
        <f t="shared" si="2"/>
        <v>0</v>
      </c>
    </row>
    <row r="15" spans="1:14" ht="24" customHeight="1">
      <c r="A15" s="166">
        <v>10</v>
      </c>
      <c r="B15" s="181" t="s">
        <v>757</v>
      </c>
      <c r="C15" s="128">
        <f>SUM(C6:C14)</f>
        <v>0</v>
      </c>
      <c r="D15" s="128">
        <f t="shared" ref="D15:L15" si="4">SUM(D6:D14)</f>
        <v>0</v>
      </c>
      <c r="E15" s="120">
        <f t="shared" si="0"/>
        <v>0</v>
      </c>
      <c r="F15" s="128">
        <f t="shared" si="4"/>
        <v>0</v>
      </c>
      <c r="G15" s="128">
        <f t="shared" si="4"/>
        <v>0</v>
      </c>
      <c r="H15" s="128">
        <f t="shared" si="4"/>
        <v>0</v>
      </c>
      <c r="I15" s="128">
        <f t="shared" si="4"/>
        <v>0</v>
      </c>
      <c r="J15" s="128">
        <f>F15-H15</f>
        <v>0</v>
      </c>
      <c r="K15" s="128">
        <f t="shared" si="4"/>
        <v>0</v>
      </c>
      <c r="L15" s="128">
        <f t="shared" si="4"/>
        <v>0</v>
      </c>
      <c r="M15" s="128">
        <f>SUM(M6:M14)</f>
        <v>0</v>
      </c>
    </row>
    <row r="16" spans="1:14">
      <c r="N16" s="48" t="s">
        <v>12</v>
      </c>
    </row>
  </sheetData>
  <mergeCells count="7">
    <mergeCell ref="A1:M1"/>
    <mergeCell ref="A2:M2"/>
    <mergeCell ref="A3:A5"/>
    <mergeCell ref="B3:B5"/>
    <mergeCell ref="C3:E3"/>
    <mergeCell ref="F3:L3"/>
    <mergeCell ref="M3:M4"/>
  </mergeCells>
  <phoneticPr fontId="9" type="noConversion"/>
  <hyperlinks>
    <hyperlink ref="A6" location="A105090资产损失表!A1" display="A105090资产损失表!A1" xr:uid="{00000000-0004-0000-1000-000000000000}"/>
    <hyperlink ref="A1" location="'目录'!C17" display="深圳市嘉信现税务师事务所有限公司" xr:uid="{00000000-0004-0000-1000-000001000000}"/>
  </hyperlinks>
  <printOptions horizontalCentered="1"/>
  <pageMargins left="0.511811023622047" right="0.511811023622047" top="0.78740157480314998" bottom="0.511811023622047" header="0.511811023622047" footer="0.511811023622047"/>
  <pageSetup paperSize="9" scale="95" orientation="landscape"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5">
    <tabColor rgb="FF002060"/>
  </sheetPr>
  <dimension ref="A1:Q13"/>
  <sheetViews>
    <sheetView showGridLines="0" showZeros="0" zoomScaleSheetLayoutView="130" workbookViewId="0">
      <selection activeCell="H14" sqref="H14"/>
    </sheetView>
  </sheetViews>
  <sheetFormatPr defaultRowHeight="14.25"/>
  <cols>
    <col min="1" max="1" width="5.25" style="182" customWidth="1"/>
    <col min="2" max="2" width="17.125" style="190" customWidth="1"/>
    <col min="3" max="3" width="8.625" style="182" customWidth="1"/>
    <col min="4" max="16" width="8.375" style="182" customWidth="1"/>
    <col min="17" max="16384" width="9" style="182"/>
  </cols>
  <sheetData>
    <row r="1" spans="1:17" ht="20.100000000000001" customHeight="1">
      <c r="A1" s="544" t="s">
        <v>758</v>
      </c>
      <c r="B1" s="544"/>
      <c r="C1" s="544"/>
      <c r="D1" s="544"/>
      <c r="E1" s="544"/>
      <c r="F1" s="544"/>
      <c r="G1" s="544"/>
      <c r="H1" s="544"/>
      <c r="I1" s="544"/>
      <c r="J1" s="544"/>
      <c r="K1" s="544"/>
      <c r="L1" s="544"/>
      <c r="M1" s="544"/>
      <c r="N1" s="544"/>
      <c r="O1" s="544"/>
      <c r="P1" s="544"/>
    </row>
    <row r="2" spans="1:17" ht="25.5" customHeight="1">
      <c r="A2" s="546" t="s">
        <v>759</v>
      </c>
      <c r="B2" s="546"/>
      <c r="C2" s="546"/>
      <c r="D2" s="546"/>
      <c r="E2" s="546"/>
      <c r="F2" s="546"/>
      <c r="G2" s="546"/>
      <c r="H2" s="546"/>
      <c r="I2" s="546"/>
      <c r="J2" s="546"/>
      <c r="K2" s="546"/>
      <c r="L2" s="546"/>
      <c r="M2" s="546"/>
      <c r="N2" s="546"/>
      <c r="O2" s="546"/>
      <c r="P2" s="546"/>
    </row>
    <row r="3" spans="1:17" s="164" customFormat="1" ht="27" customHeight="1">
      <c r="A3" s="558" t="s">
        <v>395</v>
      </c>
      <c r="B3" s="558" t="s">
        <v>760</v>
      </c>
      <c r="C3" s="559" t="s">
        <v>761</v>
      </c>
      <c r="D3" s="561" t="s">
        <v>762</v>
      </c>
      <c r="E3" s="563" t="s">
        <v>763</v>
      </c>
      <c r="F3" s="564"/>
      <c r="G3" s="565" t="s">
        <v>764</v>
      </c>
      <c r="H3" s="566"/>
      <c r="I3" s="566"/>
      <c r="J3" s="566"/>
      <c r="K3" s="567"/>
      <c r="L3" s="568" t="s">
        <v>765</v>
      </c>
      <c r="M3" s="568"/>
      <c r="N3" s="568" t="s">
        <v>766</v>
      </c>
      <c r="O3" s="568"/>
      <c r="P3" s="568"/>
    </row>
    <row r="4" spans="1:17" s="164" customFormat="1" ht="36">
      <c r="A4" s="558"/>
      <c r="B4" s="558"/>
      <c r="C4" s="560"/>
      <c r="D4" s="562"/>
      <c r="E4" s="183" t="s">
        <v>767</v>
      </c>
      <c r="F4" s="183" t="s">
        <v>768</v>
      </c>
      <c r="G4" s="184" t="s">
        <v>769</v>
      </c>
      <c r="H4" s="184" t="s">
        <v>770</v>
      </c>
      <c r="I4" s="184" t="s">
        <v>771</v>
      </c>
      <c r="J4" s="184" t="s">
        <v>772</v>
      </c>
      <c r="K4" s="184" t="s">
        <v>773</v>
      </c>
      <c r="L4" s="184" t="s">
        <v>774</v>
      </c>
      <c r="M4" s="183" t="s">
        <v>775</v>
      </c>
      <c r="N4" s="183" t="s">
        <v>776</v>
      </c>
      <c r="O4" s="183" t="s">
        <v>777</v>
      </c>
      <c r="P4" s="183" t="s">
        <v>778</v>
      </c>
    </row>
    <row r="5" spans="1:17" s="164" customFormat="1" ht="24" customHeight="1">
      <c r="A5" s="558"/>
      <c r="B5" s="558"/>
      <c r="C5" s="143">
        <v>1</v>
      </c>
      <c r="D5" s="143">
        <v>2</v>
      </c>
      <c r="E5" s="143">
        <v>3</v>
      </c>
      <c r="F5" s="143">
        <v>4</v>
      </c>
      <c r="G5" s="143">
        <v>5</v>
      </c>
      <c r="H5" s="143">
        <v>6</v>
      </c>
      <c r="I5" s="143">
        <v>7</v>
      </c>
      <c r="J5" s="143">
        <v>8</v>
      </c>
      <c r="K5" s="143">
        <v>9</v>
      </c>
      <c r="L5" s="143">
        <v>10</v>
      </c>
      <c r="M5" s="143">
        <v>11</v>
      </c>
      <c r="N5" s="143">
        <v>12</v>
      </c>
      <c r="O5" s="143">
        <v>13</v>
      </c>
      <c r="P5" s="143">
        <v>14</v>
      </c>
    </row>
    <row r="6" spans="1:17" ht="32.25" customHeight="1">
      <c r="A6" s="143">
        <v>1</v>
      </c>
      <c r="B6" s="143" t="s">
        <v>779</v>
      </c>
      <c r="C6" s="185">
        <f>C7-1</f>
        <v>2014</v>
      </c>
      <c r="D6" s="186">
        <v>0</v>
      </c>
      <c r="E6" s="186">
        <v>0</v>
      </c>
      <c r="F6" s="186">
        <v>0</v>
      </c>
      <c r="G6" s="186">
        <v>0</v>
      </c>
      <c r="H6" s="186">
        <v>0</v>
      </c>
      <c r="I6" s="186">
        <v>0</v>
      </c>
      <c r="J6" s="186">
        <v>0</v>
      </c>
      <c r="K6" s="186">
        <v>0</v>
      </c>
      <c r="L6" s="186">
        <v>0</v>
      </c>
      <c r="M6" s="186">
        <v>0</v>
      </c>
      <c r="N6" s="187">
        <f>E6-G6-H6-I6-J6-K6-L6</f>
        <v>0</v>
      </c>
      <c r="O6" s="186">
        <v>0</v>
      </c>
      <c r="P6" s="186">
        <v>0</v>
      </c>
    </row>
    <row r="7" spans="1:17" ht="32.25" customHeight="1">
      <c r="A7" s="143">
        <v>2</v>
      </c>
      <c r="B7" s="143" t="s">
        <v>780</v>
      </c>
      <c r="C7" s="185">
        <f>C8-1</f>
        <v>2015</v>
      </c>
      <c r="D7" s="186">
        <v>0</v>
      </c>
      <c r="E7" s="186">
        <v>0</v>
      </c>
      <c r="F7" s="186">
        <v>0</v>
      </c>
      <c r="G7" s="157" t="s">
        <v>157</v>
      </c>
      <c r="H7" s="186">
        <v>0</v>
      </c>
      <c r="I7" s="186">
        <v>0</v>
      </c>
      <c r="J7" s="186">
        <v>0</v>
      </c>
      <c r="K7" s="186">
        <v>0</v>
      </c>
      <c r="L7" s="186">
        <v>0</v>
      </c>
      <c r="M7" s="186">
        <v>0</v>
      </c>
      <c r="N7" s="187">
        <f>E7-H7-I7-J7-K7-L7</f>
        <v>0</v>
      </c>
      <c r="O7" s="186">
        <v>0</v>
      </c>
      <c r="P7" s="186">
        <v>0</v>
      </c>
    </row>
    <row r="8" spans="1:17" ht="32.25" customHeight="1">
      <c r="A8" s="143">
        <v>3</v>
      </c>
      <c r="B8" s="143" t="s">
        <v>781</v>
      </c>
      <c r="C8" s="185">
        <f>C9-1</f>
        <v>2016</v>
      </c>
      <c r="D8" s="186">
        <v>0</v>
      </c>
      <c r="E8" s="186">
        <v>0</v>
      </c>
      <c r="F8" s="186">
        <v>0</v>
      </c>
      <c r="G8" s="157" t="s">
        <v>157</v>
      </c>
      <c r="H8" s="157" t="s">
        <v>157</v>
      </c>
      <c r="I8" s="186">
        <v>0</v>
      </c>
      <c r="J8" s="186">
        <v>0</v>
      </c>
      <c r="K8" s="186">
        <v>0</v>
      </c>
      <c r="L8" s="186">
        <v>0</v>
      </c>
      <c r="M8" s="186">
        <v>0</v>
      </c>
      <c r="N8" s="187">
        <f>E8-I8-J8-K8-L8</f>
        <v>0</v>
      </c>
      <c r="O8" s="186">
        <v>0</v>
      </c>
      <c r="P8" s="186">
        <v>0</v>
      </c>
    </row>
    <row r="9" spans="1:17" ht="32.25" customHeight="1">
      <c r="A9" s="143">
        <v>4</v>
      </c>
      <c r="B9" s="143" t="s">
        <v>782</v>
      </c>
      <c r="C9" s="185">
        <f>C10-1</f>
        <v>2017</v>
      </c>
      <c r="D9" s="186">
        <v>0</v>
      </c>
      <c r="E9" s="186">
        <v>0</v>
      </c>
      <c r="F9" s="186">
        <v>0</v>
      </c>
      <c r="G9" s="157" t="s">
        <v>157</v>
      </c>
      <c r="H9" s="157" t="s">
        <v>157</v>
      </c>
      <c r="I9" s="157" t="s">
        <v>157</v>
      </c>
      <c r="J9" s="186">
        <v>0</v>
      </c>
      <c r="K9" s="186">
        <v>0</v>
      </c>
      <c r="L9" s="186">
        <v>0</v>
      </c>
      <c r="M9" s="186">
        <v>0</v>
      </c>
      <c r="N9" s="187">
        <f>E9-J9-K9-L9</f>
        <v>0</v>
      </c>
      <c r="O9" s="186">
        <v>0</v>
      </c>
      <c r="P9" s="186">
        <v>0</v>
      </c>
    </row>
    <row r="10" spans="1:17" ht="32.25" customHeight="1">
      <c r="A10" s="143">
        <v>5</v>
      </c>
      <c r="B10" s="143" t="s">
        <v>783</v>
      </c>
      <c r="C10" s="185">
        <f>C11-1</f>
        <v>2018</v>
      </c>
      <c r="D10" s="186">
        <v>0</v>
      </c>
      <c r="E10" s="186">
        <v>0</v>
      </c>
      <c r="F10" s="186">
        <v>0</v>
      </c>
      <c r="G10" s="157" t="s">
        <v>157</v>
      </c>
      <c r="H10" s="157" t="s">
        <v>157</v>
      </c>
      <c r="I10" s="157" t="s">
        <v>157</v>
      </c>
      <c r="J10" s="157" t="s">
        <v>157</v>
      </c>
      <c r="K10" s="186">
        <v>0</v>
      </c>
      <c r="L10" s="186">
        <v>0</v>
      </c>
      <c r="M10" s="186">
        <v>0</v>
      </c>
      <c r="N10" s="187">
        <f>E10-K10-L10</f>
        <v>0</v>
      </c>
      <c r="O10" s="186">
        <v>0</v>
      </c>
      <c r="P10" s="186">
        <v>0</v>
      </c>
    </row>
    <row r="11" spans="1:17" ht="32.25" customHeight="1">
      <c r="A11" s="143">
        <v>6</v>
      </c>
      <c r="B11" s="143" t="s">
        <v>784</v>
      </c>
      <c r="C11" s="185">
        <v>2019</v>
      </c>
      <c r="D11" s="186">
        <v>0</v>
      </c>
      <c r="E11" s="186">
        <v>0</v>
      </c>
      <c r="F11" s="186">
        <v>0</v>
      </c>
      <c r="G11" s="157" t="s">
        <v>157</v>
      </c>
      <c r="H11" s="157" t="s">
        <v>157</v>
      </c>
      <c r="I11" s="157" t="s">
        <v>157</v>
      </c>
      <c r="J11" s="157" t="s">
        <v>157</v>
      </c>
      <c r="K11" s="157" t="s">
        <v>157</v>
      </c>
      <c r="L11" s="186">
        <v>0</v>
      </c>
      <c r="M11" s="186">
        <v>0</v>
      </c>
      <c r="N11" s="187">
        <f>E11-L11</f>
        <v>0</v>
      </c>
      <c r="O11" s="186">
        <v>0</v>
      </c>
      <c r="P11" s="186">
        <v>0</v>
      </c>
    </row>
    <row r="12" spans="1:17" ht="32.25" customHeight="1">
      <c r="A12" s="143">
        <v>7</v>
      </c>
      <c r="B12" s="188" t="s">
        <v>785</v>
      </c>
      <c r="C12" s="155" t="s">
        <v>157</v>
      </c>
      <c r="D12" s="189">
        <f>SUM(D6:D11)</f>
        <v>0</v>
      </c>
      <c r="E12" s="189">
        <f>SUM(E6:E11)</f>
        <v>0</v>
      </c>
      <c r="F12" s="189">
        <f>SUM(F6:F11)</f>
        <v>0</v>
      </c>
      <c r="G12" s="157" t="s">
        <v>157</v>
      </c>
      <c r="H12" s="157" t="s">
        <v>157</v>
      </c>
      <c r="I12" s="157" t="s">
        <v>157</v>
      </c>
      <c r="J12" s="157" t="s">
        <v>157</v>
      </c>
      <c r="K12" s="157" t="s">
        <v>157</v>
      </c>
      <c r="L12" s="189">
        <f>SUM(L6:L11)</f>
        <v>0</v>
      </c>
      <c r="M12" s="189">
        <f>SUM(M6:M11)</f>
        <v>0</v>
      </c>
      <c r="N12" s="189">
        <f>SUM(N6:N11)</f>
        <v>0</v>
      </c>
      <c r="O12" s="189">
        <f>SUM(O6:O11)</f>
        <v>0</v>
      </c>
      <c r="P12" s="189">
        <f>SUM(P6:P11)</f>
        <v>0</v>
      </c>
    </row>
    <row r="13" spans="1:17" ht="18.75" customHeight="1">
      <c r="Q13" s="48" t="s">
        <v>12</v>
      </c>
    </row>
  </sheetData>
  <mergeCells count="10">
    <mergeCell ref="A1:P1"/>
    <mergeCell ref="A2:P2"/>
    <mergeCell ref="A3:A5"/>
    <mergeCell ref="B3:B5"/>
    <mergeCell ref="C3:C4"/>
    <mergeCell ref="D3:D4"/>
    <mergeCell ref="E3:F3"/>
    <mergeCell ref="G3:K3"/>
    <mergeCell ref="L3:M3"/>
    <mergeCell ref="N3:P3"/>
  </mergeCells>
  <phoneticPr fontId="9" type="noConversion"/>
  <printOptions horizontalCentered="1"/>
  <pageMargins left="0.511811023622047" right="0.511811023622047" top="0.78740157480314998" bottom="0.511811023622047" header="0.511811023622047" footer="0.511811023622047"/>
  <pageSetup paperSize="9" scale="99"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8">
    <tabColor rgb="FF002060"/>
  </sheetPr>
  <dimension ref="A1:J61"/>
  <sheetViews>
    <sheetView showGridLines="0" showZeros="0" zoomScaleNormal="100" zoomScaleSheetLayoutView="100" workbookViewId="0">
      <selection activeCell="A4" sqref="A4:I4"/>
    </sheetView>
  </sheetViews>
  <sheetFormatPr defaultRowHeight="12.75"/>
  <cols>
    <col min="1" max="3" width="10.125" style="25" customWidth="1"/>
    <col min="4" max="4" width="13.625" style="25" customWidth="1"/>
    <col min="5" max="5" width="14.625" style="25" customWidth="1"/>
    <col min="6" max="8" width="10.125" style="25" customWidth="1"/>
    <col min="9" max="16384" width="9" style="25"/>
  </cols>
  <sheetData>
    <row r="1" spans="1:10" ht="102" customHeight="1" thickBot="1">
      <c r="A1" s="398" t="s">
        <v>1483</v>
      </c>
      <c r="B1" s="398"/>
      <c r="C1" s="398"/>
      <c r="D1" s="398"/>
      <c r="E1" s="398"/>
      <c r="F1" s="398"/>
      <c r="G1" s="398"/>
      <c r="H1" s="398"/>
      <c r="I1" s="24"/>
      <c r="J1" s="24"/>
    </row>
    <row r="2" spans="1:10" ht="17.25" customHeight="1" thickTop="1">
      <c r="A2" s="26"/>
      <c r="I2" s="24"/>
      <c r="J2" s="24"/>
    </row>
    <row r="3" spans="1:10" ht="21.75" hidden="1" customHeight="1">
      <c r="E3" s="399"/>
      <c r="F3" s="399"/>
      <c r="G3" s="400"/>
      <c r="H3" s="400"/>
    </row>
    <row r="4" spans="1:10" ht="17.25" customHeight="1">
      <c r="E4" s="399"/>
      <c r="F4" s="399"/>
      <c r="G4" s="400"/>
      <c r="H4" s="400"/>
    </row>
    <row r="5" spans="1:10" ht="17.25" customHeight="1">
      <c r="E5" s="27"/>
    </row>
    <row r="6" spans="1:10" ht="36" customHeight="1">
      <c r="A6" s="28" t="s">
        <v>1484</v>
      </c>
      <c r="B6" s="29"/>
      <c r="C6" s="29"/>
      <c r="D6" s="29"/>
      <c r="E6" s="29"/>
      <c r="F6" s="29"/>
      <c r="G6" s="29"/>
      <c r="H6" s="29"/>
    </row>
    <row r="7" spans="1:10" ht="39.950000000000003" customHeight="1">
      <c r="A7" s="401" t="s">
        <v>1485</v>
      </c>
      <c r="B7" s="401"/>
      <c r="C7" s="401"/>
      <c r="D7" s="401"/>
      <c r="E7" s="401"/>
      <c r="F7" s="401"/>
      <c r="G7" s="401"/>
      <c r="H7" s="401"/>
      <c r="I7" s="30"/>
    </row>
    <row r="8" spans="1:10" ht="14.25">
      <c r="A8" s="31"/>
      <c r="B8" s="31"/>
      <c r="C8" s="31"/>
      <c r="D8" s="31"/>
      <c r="E8" s="31"/>
      <c r="F8" s="31"/>
      <c r="G8" s="31"/>
      <c r="H8" s="31"/>
    </row>
    <row r="9" spans="1:10" ht="80.099999999999994" customHeight="1">
      <c r="A9" s="402" t="s">
        <v>13</v>
      </c>
      <c r="B9" s="402"/>
      <c r="C9" s="402"/>
      <c r="D9" s="402"/>
      <c r="E9" s="402"/>
      <c r="F9" s="402"/>
      <c r="G9" s="402"/>
      <c r="H9" s="402"/>
    </row>
    <row r="10" spans="1:10" ht="14.25">
      <c r="A10" s="31"/>
      <c r="B10" s="31"/>
      <c r="C10" s="31"/>
      <c r="D10" s="31"/>
      <c r="E10" s="31"/>
      <c r="F10" s="31"/>
      <c r="G10" s="31"/>
      <c r="H10" s="31"/>
    </row>
    <row r="11" spans="1:10" ht="80.099999999999994" customHeight="1">
      <c r="A11" s="402" t="s">
        <v>14</v>
      </c>
      <c r="B11" s="402"/>
      <c r="C11" s="402"/>
      <c r="D11" s="402"/>
      <c r="E11" s="402"/>
      <c r="F11" s="402"/>
      <c r="G11" s="402"/>
      <c r="H11" s="402"/>
    </row>
    <row r="12" spans="1:10" ht="14.25">
      <c r="A12" s="31"/>
      <c r="B12" s="31"/>
      <c r="C12" s="31"/>
      <c r="D12" s="31"/>
      <c r="E12" s="31"/>
      <c r="F12" s="31"/>
      <c r="G12" s="31"/>
      <c r="H12" s="31"/>
    </row>
    <row r="13" spans="1:10" ht="80.099999999999994" customHeight="1">
      <c r="A13" s="402" t="s">
        <v>15</v>
      </c>
      <c r="B13" s="402"/>
      <c r="C13" s="402"/>
      <c r="D13" s="402"/>
      <c r="E13" s="402"/>
      <c r="F13" s="402"/>
      <c r="G13" s="402"/>
      <c r="H13" s="402"/>
    </row>
    <row r="14" spans="1:10" ht="18" customHeight="1">
      <c r="A14" s="402"/>
      <c r="B14" s="402"/>
      <c r="C14" s="402"/>
      <c r="D14" s="402"/>
      <c r="E14" s="402"/>
      <c r="F14" s="402"/>
      <c r="G14" s="402"/>
      <c r="H14" s="402"/>
    </row>
    <row r="15" spans="1:10" ht="99.95" customHeight="1">
      <c r="A15" s="403" t="s">
        <v>1486</v>
      </c>
      <c r="B15" s="403"/>
      <c r="C15" s="403"/>
      <c r="D15" s="403"/>
      <c r="E15" s="403"/>
      <c r="F15" s="403"/>
      <c r="G15" s="403"/>
      <c r="H15" s="403"/>
      <c r="I15" s="32"/>
    </row>
    <row r="16" spans="1:10" ht="34.5" customHeight="1">
      <c r="A16" s="33"/>
      <c r="B16" s="33"/>
      <c r="C16" s="33"/>
      <c r="D16" s="33"/>
      <c r="E16" s="33"/>
      <c r="F16" s="33"/>
      <c r="G16" s="33"/>
      <c r="H16" s="33"/>
    </row>
    <row r="17" spans="1:8" s="35" customFormat="1" ht="24.95" customHeight="1" thickBot="1">
      <c r="A17" s="34" t="s">
        <v>16</v>
      </c>
      <c r="B17" s="397" t="s">
        <v>17</v>
      </c>
      <c r="C17" s="397"/>
      <c r="D17" s="397"/>
      <c r="E17" s="397"/>
      <c r="F17" s="397" t="s">
        <v>18</v>
      </c>
      <c r="G17" s="397"/>
      <c r="H17" s="397"/>
    </row>
    <row r="18" spans="1:8" ht="24.95" customHeight="1" thickTop="1">
      <c r="A18" s="36">
        <v>1</v>
      </c>
      <c r="B18" s="404" t="s">
        <v>19</v>
      </c>
      <c r="C18" s="404"/>
      <c r="D18" s="404"/>
      <c r="E18" s="404"/>
      <c r="F18" s="405">
        <f>ROUND(S0!E19,2)</f>
        <v>0</v>
      </c>
      <c r="G18" s="405"/>
      <c r="H18" s="405"/>
    </row>
    <row r="19" spans="1:8" ht="24.95" customHeight="1">
      <c r="A19" s="37">
        <v>2</v>
      </c>
      <c r="B19" s="406" t="s">
        <v>20</v>
      </c>
      <c r="C19" s="406"/>
      <c r="D19" s="406"/>
      <c r="E19" s="406"/>
      <c r="F19" s="407">
        <f>ROUND(S0!E7,2)</f>
        <v>0</v>
      </c>
      <c r="G19" s="407"/>
      <c r="H19" s="407"/>
    </row>
    <row r="20" spans="1:8" ht="24.95" customHeight="1">
      <c r="A20" s="37">
        <v>3</v>
      </c>
      <c r="B20" s="406" t="s">
        <v>21</v>
      </c>
      <c r="C20" s="406"/>
      <c r="D20" s="406"/>
      <c r="E20" s="406"/>
      <c r="F20" s="407">
        <f>ROUND(S0!E8,2)</f>
        <v>0</v>
      </c>
      <c r="G20" s="407"/>
      <c r="H20" s="407"/>
    </row>
    <row r="21" spans="1:8" ht="24.95" customHeight="1">
      <c r="A21" s="37">
        <v>4</v>
      </c>
      <c r="B21" s="408" t="s">
        <v>22</v>
      </c>
      <c r="C21" s="408"/>
      <c r="D21" s="408"/>
      <c r="E21" s="408"/>
      <c r="F21" s="409">
        <f>ROUND(S0!E20,2)</f>
        <v>0</v>
      </c>
      <c r="G21" s="409"/>
      <c r="H21" s="409"/>
    </row>
    <row r="22" spans="1:8" ht="24.95" customHeight="1">
      <c r="A22" s="37">
        <v>5</v>
      </c>
      <c r="B22" s="408" t="s">
        <v>23</v>
      </c>
      <c r="C22" s="408"/>
      <c r="D22" s="408"/>
      <c r="E22" s="408"/>
      <c r="F22" s="409">
        <f>ROUND(S0!E21,2)</f>
        <v>1200000</v>
      </c>
      <c r="G22" s="409"/>
      <c r="H22" s="409"/>
    </row>
    <row r="23" spans="1:8" ht="24.95" customHeight="1">
      <c r="A23" s="37">
        <v>6</v>
      </c>
      <c r="B23" s="408" t="s">
        <v>24</v>
      </c>
      <c r="C23" s="408"/>
      <c r="D23" s="408"/>
      <c r="E23" s="408"/>
      <c r="F23" s="409">
        <f>ROUND(S0!E22,2)</f>
        <v>0</v>
      </c>
      <c r="G23" s="409"/>
      <c r="H23" s="409"/>
    </row>
    <row r="24" spans="1:8" ht="24.95" customHeight="1">
      <c r="A24" s="37">
        <v>7</v>
      </c>
      <c r="B24" s="408" t="s">
        <v>25</v>
      </c>
      <c r="C24" s="408"/>
      <c r="D24" s="408"/>
      <c r="E24" s="408"/>
      <c r="F24" s="409">
        <f>ROUND(S0!E23,2)</f>
        <v>0</v>
      </c>
      <c r="G24" s="409"/>
      <c r="H24" s="409"/>
    </row>
    <row r="25" spans="1:8" ht="24.95" customHeight="1">
      <c r="A25" s="37">
        <v>8</v>
      </c>
      <c r="B25" s="408" t="s">
        <v>26</v>
      </c>
      <c r="C25" s="408"/>
      <c r="D25" s="408"/>
      <c r="E25" s="408"/>
      <c r="F25" s="409">
        <f>ROUND(S0!E24,2)</f>
        <v>0</v>
      </c>
      <c r="G25" s="409"/>
      <c r="H25" s="409"/>
    </row>
    <row r="26" spans="1:8" ht="24.95" customHeight="1">
      <c r="A26" s="37">
        <v>9</v>
      </c>
      <c r="B26" s="408" t="s">
        <v>27</v>
      </c>
      <c r="C26" s="408"/>
      <c r="D26" s="408"/>
      <c r="E26" s="408"/>
      <c r="F26" s="409">
        <f>F18-F21+F22-F23-F24+F25</f>
        <v>1200000</v>
      </c>
      <c r="G26" s="409"/>
      <c r="H26" s="409"/>
    </row>
    <row r="27" spans="1:8" ht="24.95" customHeight="1">
      <c r="A27" s="37">
        <v>10</v>
      </c>
      <c r="B27" s="408" t="s">
        <v>28</v>
      </c>
      <c r="C27" s="408"/>
      <c r="D27" s="408"/>
      <c r="E27" s="408"/>
      <c r="F27" s="409">
        <f>ROUND(S0!E26,2)</f>
        <v>0</v>
      </c>
      <c r="G27" s="409"/>
      <c r="H27" s="409"/>
    </row>
    <row r="28" spans="1:8" ht="24.95" customHeight="1">
      <c r="A28" s="37">
        <v>11</v>
      </c>
      <c r="B28" s="408" t="s">
        <v>29</v>
      </c>
      <c r="C28" s="408"/>
      <c r="D28" s="408"/>
      <c r="E28" s="408"/>
      <c r="F28" s="409">
        <f>ROUND(S0!E27,2)</f>
        <v>500000</v>
      </c>
      <c r="G28" s="409"/>
      <c r="H28" s="409"/>
    </row>
    <row r="29" spans="1:8" ht="24.95" customHeight="1">
      <c r="A29" s="37">
        <v>12</v>
      </c>
      <c r="B29" s="408" t="s">
        <v>30</v>
      </c>
      <c r="C29" s="408"/>
      <c r="D29" s="408"/>
      <c r="E29" s="408"/>
      <c r="F29" s="409">
        <f>ROUND(S0!E28,2)</f>
        <v>0</v>
      </c>
      <c r="G29" s="409"/>
      <c r="H29" s="409"/>
    </row>
    <row r="30" spans="1:8" ht="24.95" customHeight="1">
      <c r="A30" s="37">
        <v>13</v>
      </c>
      <c r="B30" s="408" t="s">
        <v>31</v>
      </c>
      <c r="C30" s="408"/>
      <c r="D30" s="408"/>
      <c r="E30" s="408"/>
      <c r="F30" s="409">
        <f>IF((F26-F27-F28-F29)&lt;0,0,ROUND(F26-F27-F28-F29,2))</f>
        <v>700000</v>
      </c>
      <c r="G30" s="409"/>
      <c r="H30" s="409"/>
    </row>
    <row r="31" spans="1:8" ht="24.95" customHeight="1">
      <c r="A31" s="37">
        <v>14</v>
      </c>
      <c r="B31" s="406" t="s">
        <v>32</v>
      </c>
      <c r="C31" s="406"/>
      <c r="D31" s="406"/>
      <c r="E31" s="406"/>
      <c r="F31" s="410">
        <v>0.25</v>
      </c>
      <c r="G31" s="410"/>
      <c r="H31" s="410"/>
    </row>
    <row r="32" spans="1:8" ht="24.95" customHeight="1">
      <c r="A32" s="37">
        <v>15</v>
      </c>
      <c r="B32" s="406" t="s">
        <v>33</v>
      </c>
      <c r="C32" s="406"/>
      <c r="D32" s="406"/>
      <c r="E32" s="406"/>
      <c r="F32" s="409">
        <f>ROUND(F30*F31,2)</f>
        <v>175000</v>
      </c>
      <c r="G32" s="409"/>
      <c r="H32" s="409"/>
    </row>
    <row r="33" spans="1:8" ht="24.95" customHeight="1">
      <c r="A33" s="37">
        <v>16</v>
      </c>
      <c r="B33" s="406" t="s">
        <v>34</v>
      </c>
      <c r="C33" s="406"/>
      <c r="D33" s="406"/>
      <c r="E33" s="406"/>
      <c r="F33" s="409">
        <f>ROUND(S0!E32,2)</f>
        <v>0</v>
      </c>
      <c r="G33" s="409"/>
      <c r="H33" s="409"/>
    </row>
    <row r="34" spans="1:8" ht="24.95" customHeight="1">
      <c r="A34" s="37">
        <v>17</v>
      </c>
      <c r="B34" s="406" t="s">
        <v>35</v>
      </c>
      <c r="C34" s="406"/>
      <c r="D34" s="406"/>
      <c r="E34" s="406"/>
      <c r="F34" s="409">
        <f>ROUND(S0!E33,2)</f>
        <v>0</v>
      </c>
      <c r="G34" s="409"/>
      <c r="H34" s="409"/>
    </row>
    <row r="35" spans="1:8" ht="24.95" customHeight="1">
      <c r="A35" s="37">
        <v>18</v>
      </c>
      <c r="B35" s="406" t="s">
        <v>36</v>
      </c>
      <c r="C35" s="406"/>
      <c r="D35" s="406"/>
      <c r="E35" s="406"/>
      <c r="F35" s="409">
        <f>F32-F33-F34</f>
        <v>175000</v>
      </c>
      <c r="G35" s="409"/>
      <c r="H35" s="409"/>
    </row>
    <row r="36" spans="1:8" ht="24.95" customHeight="1">
      <c r="A36" s="37">
        <v>19</v>
      </c>
      <c r="B36" s="406" t="s">
        <v>37</v>
      </c>
      <c r="C36" s="406"/>
      <c r="D36" s="406"/>
      <c r="E36" s="406"/>
      <c r="F36" s="409">
        <f>ROUND(S0!E35,2)</f>
        <v>0</v>
      </c>
      <c r="G36" s="409"/>
      <c r="H36" s="409"/>
    </row>
    <row r="37" spans="1:8" ht="24.95" customHeight="1">
      <c r="A37" s="37">
        <v>20</v>
      </c>
      <c r="B37" s="406" t="s">
        <v>38</v>
      </c>
      <c r="C37" s="406"/>
      <c r="D37" s="406"/>
      <c r="E37" s="406"/>
      <c r="F37" s="409">
        <f>ROUND(S0!E36,2)</f>
        <v>0</v>
      </c>
      <c r="G37" s="409"/>
      <c r="H37" s="409"/>
    </row>
    <row r="38" spans="1:8" ht="24.95" customHeight="1">
      <c r="A38" s="37">
        <v>21</v>
      </c>
      <c r="B38" s="406" t="s">
        <v>39</v>
      </c>
      <c r="C38" s="406"/>
      <c r="D38" s="406"/>
      <c r="E38" s="406"/>
      <c r="F38" s="409">
        <f>F35+F36-F37</f>
        <v>175000</v>
      </c>
      <c r="G38" s="409"/>
      <c r="H38" s="409"/>
    </row>
    <row r="39" spans="1:8" ht="24.95" customHeight="1">
      <c r="A39" s="37">
        <v>22</v>
      </c>
      <c r="B39" s="406" t="s">
        <v>40</v>
      </c>
      <c r="C39" s="406"/>
      <c r="D39" s="406"/>
      <c r="E39" s="406"/>
      <c r="F39" s="409">
        <f>ROUND(S0!E38,2)</f>
        <v>0</v>
      </c>
      <c r="G39" s="409"/>
      <c r="H39" s="409"/>
    </row>
    <row r="40" spans="1:8" ht="24.95" customHeight="1">
      <c r="A40" s="37">
        <v>23</v>
      </c>
      <c r="B40" s="406" t="s">
        <v>41</v>
      </c>
      <c r="C40" s="406"/>
      <c r="D40" s="406"/>
      <c r="E40" s="406"/>
      <c r="F40" s="409">
        <f>F38-F39</f>
        <v>175000</v>
      </c>
      <c r="G40" s="409"/>
      <c r="H40" s="409"/>
    </row>
    <row r="41" spans="1:8" ht="24.95" customHeight="1">
      <c r="A41" s="37">
        <v>24</v>
      </c>
      <c r="B41" s="408" t="s">
        <v>42</v>
      </c>
      <c r="C41" s="408"/>
      <c r="D41" s="408"/>
      <c r="E41" s="408"/>
      <c r="F41" s="409">
        <f>ROUND(S0!E40,2)</f>
        <v>0</v>
      </c>
      <c r="G41" s="409"/>
      <c r="H41" s="409"/>
    </row>
    <row r="42" spans="1:8" ht="24.95" customHeight="1">
      <c r="A42" s="37">
        <v>25</v>
      </c>
      <c r="B42" s="412" t="s">
        <v>43</v>
      </c>
      <c r="C42" s="412"/>
      <c r="D42" s="412"/>
      <c r="E42" s="412"/>
      <c r="F42" s="409">
        <f>ROUND(S0!E41,2)</f>
        <v>0</v>
      </c>
      <c r="G42" s="409"/>
      <c r="H42" s="409"/>
    </row>
    <row r="43" spans="1:8" ht="24.95" customHeight="1">
      <c r="A43" s="37">
        <v>26</v>
      </c>
      <c r="B43" s="412" t="s">
        <v>44</v>
      </c>
      <c r="C43" s="412"/>
      <c r="D43" s="412"/>
      <c r="E43" s="412"/>
      <c r="F43" s="409">
        <f>ROUND(S0!E42,2)</f>
        <v>0</v>
      </c>
      <c r="G43" s="409"/>
      <c r="H43" s="409"/>
    </row>
    <row r="44" spans="1:8" ht="10.5" customHeight="1">
      <c r="A44" s="38"/>
      <c r="B44" s="39"/>
      <c r="C44" s="39"/>
      <c r="D44" s="39"/>
      <c r="E44" s="39"/>
      <c r="F44" s="38"/>
      <c r="G44" s="38"/>
      <c r="H44" s="38"/>
    </row>
    <row r="45" spans="1:8" ht="18.75" customHeight="1">
      <c r="A45" s="413" t="s">
        <v>45</v>
      </c>
      <c r="B45" s="413"/>
      <c r="C45" s="413"/>
      <c r="D45" s="413"/>
      <c r="E45" s="413"/>
      <c r="F45" s="413"/>
      <c r="G45" s="413"/>
      <c r="H45" s="413"/>
    </row>
    <row r="46" spans="1:8" ht="6.75" customHeight="1">
      <c r="A46" s="411"/>
      <c r="B46" s="411"/>
      <c r="C46" s="411"/>
      <c r="D46" s="411"/>
      <c r="E46" s="411"/>
      <c r="F46" s="411"/>
      <c r="G46" s="411"/>
      <c r="H46" s="411"/>
    </row>
    <row r="47" spans="1:8" ht="24.95" customHeight="1">
      <c r="A47" s="414" t="s">
        <v>46</v>
      </c>
      <c r="B47" s="414"/>
      <c r="C47" s="414"/>
      <c r="D47" s="414"/>
      <c r="E47" s="414"/>
      <c r="F47" s="414"/>
      <c r="G47" s="414"/>
      <c r="H47" s="414"/>
    </row>
    <row r="48" spans="1:8" ht="24.95" customHeight="1">
      <c r="A48" s="414" t="s">
        <v>47</v>
      </c>
      <c r="B48" s="414"/>
      <c r="C48" s="414"/>
      <c r="D48" s="414"/>
      <c r="E48" s="414"/>
      <c r="F48" s="414"/>
      <c r="G48" s="414"/>
      <c r="H48" s="414"/>
    </row>
    <row r="49" spans="1:9" ht="6" customHeight="1">
      <c r="A49" s="40"/>
      <c r="B49" s="40"/>
      <c r="C49" s="40"/>
      <c r="D49" s="40"/>
      <c r="E49" s="40"/>
      <c r="F49" s="40"/>
      <c r="G49" s="40"/>
      <c r="H49" s="40"/>
    </row>
    <row r="50" spans="1:9" s="41" customFormat="1" ht="39.75" customHeight="1">
      <c r="A50" s="415" t="s">
        <v>48</v>
      </c>
      <c r="B50" s="415"/>
      <c r="C50" s="415"/>
      <c r="D50" s="415"/>
      <c r="E50" s="415"/>
      <c r="F50" s="415"/>
      <c r="G50" s="415"/>
      <c r="H50" s="415"/>
    </row>
    <row r="51" spans="1:9" ht="9" hidden="1" customHeight="1"/>
    <row r="52" spans="1:9" ht="9" hidden="1" customHeight="1">
      <c r="A52" s="42"/>
    </row>
    <row r="53" spans="1:9" ht="146.25" customHeight="1">
      <c r="A53" s="42"/>
    </row>
    <row r="54" spans="1:9" ht="50.1" customHeight="1">
      <c r="A54" s="416"/>
      <c r="B54" s="416"/>
      <c r="C54" s="416"/>
      <c r="D54" s="416"/>
      <c r="E54" s="43" t="s">
        <v>49</v>
      </c>
      <c r="F54" s="43"/>
      <c r="G54" s="43"/>
      <c r="H54" s="43"/>
    </row>
    <row r="55" spans="1:9" ht="41.25" customHeight="1">
      <c r="A55" s="42"/>
      <c r="E55" s="43"/>
      <c r="F55" s="43"/>
      <c r="G55" s="43"/>
      <c r="H55" s="43"/>
    </row>
    <row r="56" spans="1:9" ht="50.1" customHeight="1">
      <c r="E56" s="43" t="s">
        <v>49</v>
      </c>
      <c r="F56" s="43"/>
      <c r="G56" s="43"/>
      <c r="H56" s="43"/>
    </row>
    <row r="57" spans="1:9" ht="50.1" customHeight="1">
      <c r="A57" s="44"/>
      <c r="E57" s="43"/>
      <c r="F57" s="43"/>
      <c r="G57" s="43"/>
      <c r="H57" s="43"/>
    </row>
    <row r="58" spans="1:9" ht="54" customHeight="1">
      <c r="A58" s="417" t="s">
        <v>50</v>
      </c>
      <c r="B58" s="417"/>
      <c r="C58" s="417"/>
      <c r="D58" s="417"/>
      <c r="E58" s="45">
        <v>43886</v>
      </c>
      <c r="F58" s="46"/>
      <c r="G58" s="46"/>
      <c r="H58" s="46"/>
    </row>
    <row r="59" spans="1:9">
      <c r="A59" s="47"/>
      <c r="I59" s="48" t="s">
        <v>12</v>
      </c>
    </row>
    <row r="60" spans="1:9" ht="18" customHeight="1">
      <c r="I60" s="49"/>
    </row>
    <row r="61" spans="1:9" ht="18" customHeight="1"/>
  </sheetData>
  <mergeCells count="72">
    <mergeCell ref="A47:H47"/>
    <mergeCell ref="A48:H48"/>
    <mergeCell ref="A50:H50"/>
    <mergeCell ref="A54:D54"/>
    <mergeCell ref="A58:D58"/>
    <mergeCell ref="A46:H46"/>
    <mergeCell ref="B39:E39"/>
    <mergeCell ref="F39:H39"/>
    <mergeCell ref="B40:E40"/>
    <mergeCell ref="F40:H40"/>
    <mergeCell ref="B41:E41"/>
    <mergeCell ref="F41:H41"/>
    <mergeCell ref="B42:E42"/>
    <mergeCell ref="F42:H42"/>
    <mergeCell ref="B43:E43"/>
    <mergeCell ref="F43:H43"/>
    <mergeCell ref="A45:H45"/>
    <mergeCell ref="B36:E36"/>
    <mergeCell ref="F36:H36"/>
    <mergeCell ref="B37:E37"/>
    <mergeCell ref="F37:H37"/>
    <mergeCell ref="B38:E38"/>
    <mergeCell ref="F38:H38"/>
    <mergeCell ref="B33:E33"/>
    <mergeCell ref="F33:H33"/>
    <mergeCell ref="B34:E34"/>
    <mergeCell ref="F34:H34"/>
    <mergeCell ref="B35:E35"/>
    <mergeCell ref="F35:H35"/>
    <mergeCell ref="B30:E30"/>
    <mergeCell ref="F30:H30"/>
    <mergeCell ref="B31:E31"/>
    <mergeCell ref="F31:H31"/>
    <mergeCell ref="B32:E32"/>
    <mergeCell ref="F32:H32"/>
    <mergeCell ref="B27:E27"/>
    <mergeCell ref="F27:H27"/>
    <mergeCell ref="B28:E28"/>
    <mergeCell ref="F28:H28"/>
    <mergeCell ref="B29:E29"/>
    <mergeCell ref="F29:H29"/>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7:E17"/>
    <mergeCell ref="F17:H17"/>
    <mergeCell ref="A1:H1"/>
    <mergeCell ref="E3:F3"/>
    <mergeCell ref="G3:H3"/>
    <mergeCell ref="E4:F4"/>
    <mergeCell ref="G4:H4"/>
    <mergeCell ref="A7:H7"/>
    <mergeCell ref="A9:H9"/>
    <mergeCell ref="A11:H11"/>
    <mergeCell ref="A13:H13"/>
    <mergeCell ref="A14:H14"/>
    <mergeCell ref="A15:H15"/>
  </mergeCells>
  <phoneticPr fontId="3" type="noConversion"/>
  <printOptions horizontalCentered="1"/>
  <pageMargins left="0.74803149606299213" right="0.74803149606299213" top="0.98425196850393704" bottom="0.98425196850393704" header="0.51181102362204722" footer="0.23622047244094491"/>
  <pageSetup paperSize="9" scale="99" orientation="portrait" blackAndWhite="1" r:id="rId1"/>
  <headerFooter alignWithMargins="0">
    <oddFooter xml:space="preserve">&amp;C&amp;P-1 
</oddFooter>
  </headerFooter>
  <rowBreaks count="1" manualBreakCount="1">
    <brk id="16"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EE084-79FE-44C3-815E-4AFA6871F5C0}">
  <sheetPr>
    <tabColor rgb="FF002060"/>
    <pageSetUpPr fitToPage="1"/>
  </sheetPr>
  <dimension ref="A1:I41"/>
  <sheetViews>
    <sheetView showGridLines="0" view="pageBreakPreview" topLeftCell="B1" zoomScale="115" zoomScaleNormal="100" zoomScaleSheetLayoutView="115" workbookViewId="0">
      <selection activeCell="C33" sqref="C33"/>
    </sheetView>
  </sheetViews>
  <sheetFormatPr defaultRowHeight="14.25"/>
  <cols>
    <col min="1" max="1" width="5.25" style="164" customWidth="1"/>
    <col min="2" max="2" width="63.25" style="153" customWidth="1"/>
    <col min="3" max="4" width="11.5" style="164" customWidth="1"/>
    <col min="5" max="5" width="9" style="153"/>
    <col min="6" max="6" width="22.25" style="153" customWidth="1"/>
    <col min="7" max="7" width="18.375" style="153" bestFit="1" customWidth="1"/>
    <col min="8" max="8" width="19.375" style="153" bestFit="1" customWidth="1"/>
    <col min="9" max="9" width="15" style="153" bestFit="1" customWidth="1"/>
    <col min="10" max="16384" width="9" style="153"/>
  </cols>
  <sheetData>
    <row r="1" spans="1:7" ht="20.100000000000001" customHeight="1">
      <c r="A1" s="544" t="s">
        <v>683</v>
      </c>
      <c r="B1" s="544"/>
      <c r="C1" s="544"/>
      <c r="D1" s="544"/>
    </row>
    <row r="2" spans="1:7" ht="25.5" customHeight="1">
      <c r="A2" s="541" t="s">
        <v>684</v>
      </c>
      <c r="B2" s="541"/>
      <c r="C2" s="541"/>
      <c r="D2" s="541"/>
    </row>
    <row r="3" spans="1:7" s="167" customFormat="1" ht="15.75" customHeight="1">
      <c r="A3" s="545" t="s">
        <v>395</v>
      </c>
      <c r="B3" s="545" t="s">
        <v>397</v>
      </c>
      <c r="C3" s="372" t="s">
        <v>634</v>
      </c>
      <c r="D3" s="372" t="s">
        <v>685</v>
      </c>
    </row>
    <row r="4" spans="1:7" s="167" customFormat="1" ht="15.75" customHeight="1">
      <c r="A4" s="545"/>
      <c r="B4" s="545"/>
      <c r="C4" s="372">
        <v>1</v>
      </c>
      <c r="D4" s="372">
        <v>2</v>
      </c>
    </row>
    <row r="5" spans="1:7" s="167" customFormat="1" ht="20.25" customHeight="1">
      <c r="A5" s="372">
        <v>1</v>
      </c>
      <c r="B5" s="168" t="s">
        <v>686</v>
      </c>
      <c r="C5" s="169">
        <f>SUM(C6:C14)</f>
        <v>0</v>
      </c>
      <c r="D5" s="169">
        <f>SUM(D6:D14)</f>
        <v>0</v>
      </c>
    </row>
    <row r="6" spans="1:7" s="167" customFormat="1" ht="20.25" customHeight="1">
      <c r="A6" s="372">
        <v>2</v>
      </c>
      <c r="B6" s="129" t="s">
        <v>687</v>
      </c>
      <c r="C6" s="169">
        <v>0</v>
      </c>
      <c r="D6" s="169">
        <f>C6</f>
        <v>0</v>
      </c>
    </row>
    <row r="7" spans="1:7" s="167" customFormat="1" ht="20.25" customHeight="1">
      <c r="A7" s="372">
        <v>3</v>
      </c>
      <c r="B7" s="129" t="s">
        <v>688</v>
      </c>
      <c r="C7" s="169">
        <v>0</v>
      </c>
      <c r="D7" s="169">
        <f t="shared" ref="D7:D14" si="0">C7</f>
        <v>0</v>
      </c>
    </row>
    <row r="8" spans="1:7" s="167" customFormat="1" ht="20.25" customHeight="1">
      <c r="A8" s="372">
        <v>4</v>
      </c>
      <c r="B8" s="129" t="s">
        <v>689</v>
      </c>
      <c r="C8" s="169">
        <v>0</v>
      </c>
      <c r="D8" s="169">
        <f t="shared" si="0"/>
        <v>0</v>
      </c>
    </row>
    <row r="9" spans="1:7" s="167" customFormat="1" ht="20.25" customHeight="1">
      <c r="A9" s="372">
        <v>5</v>
      </c>
      <c r="B9" s="129" t="s">
        <v>690</v>
      </c>
      <c r="C9" s="169">
        <v>0</v>
      </c>
      <c r="D9" s="169">
        <f t="shared" si="0"/>
        <v>0</v>
      </c>
    </row>
    <row r="10" spans="1:7" s="167" customFormat="1" ht="20.25" customHeight="1">
      <c r="A10" s="372">
        <v>6</v>
      </c>
      <c r="B10" s="129" t="s">
        <v>691</v>
      </c>
      <c r="C10" s="169">
        <v>0</v>
      </c>
      <c r="D10" s="169">
        <f t="shared" si="0"/>
        <v>0</v>
      </c>
      <c r="G10" s="341"/>
    </row>
    <row r="11" spans="1:7" s="167" customFormat="1" ht="20.25" customHeight="1">
      <c r="A11" s="372">
        <v>7</v>
      </c>
      <c r="B11" s="129" t="s">
        <v>692</v>
      </c>
      <c r="C11" s="169">
        <v>0</v>
      </c>
      <c r="D11" s="169">
        <f t="shared" si="0"/>
        <v>0</v>
      </c>
    </row>
    <row r="12" spans="1:7" s="167" customFormat="1" ht="20.25" customHeight="1">
      <c r="A12" s="372">
        <v>8</v>
      </c>
      <c r="B12" s="129" t="s">
        <v>693</v>
      </c>
      <c r="C12" s="169">
        <v>0</v>
      </c>
      <c r="D12" s="169">
        <f t="shared" si="0"/>
        <v>0</v>
      </c>
    </row>
    <row r="13" spans="1:7" s="167" customFormat="1" ht="20.25" customHeight="1">
      <c r="A13" s="372">
        <v>9</v>
      </c>
      <c r="B13" s="129" t="s">
        <v>694</v>
      </c>
      <c r="C13" s="169">
        <v>0</v>
      </c>
      <c r="D13" s="169">
        <f t="shared" si="0"/>
        <v>0</v>
      </c>
    </row>
    <row r="14" spans="1:7" s="167" customFormat="1" ht="20.25" customHeight="1">
      <c r="A14" s="372">
        <v>10</v>
      </c>
      <c r="B14" s="129" t="s">
        <v>695</v>
      </c>
      <c r="C14" s="169">
        <v>0</v>
      </c>
      <c r="D14" s="169">
        <f t="shared" si="0"/>
        <v>0</v>
      </c>
    </row>
    <row r="15" spans="1:7" s="167" customFormat="1" ht="20.25" customHeight="1">
      <c r="A15" s="372">
        <v>11</v>
      </c>
      <c r="B15" s="168" t="s">
        <v>696</v>
      </c>
      <c r="C15" s="169">
        <f>SUM(C16:C24)</f>
        <v>0</v>
      </c>
      <c r="D15" s="169">
        <f>SUM(D16:D24)</f>
        <v>0</v>
      </c>
    </row>
    <row r="16" spans="1:7" s="167" customFormat="1" ht="20.25" customHeight="1">
      <c r="A16" s="372">
        <v>12</v>
      </c>
      <c r="B16" s="129" t="s">
        <v>697</v>
      </c>
      <c r="C16" s="169">
        <v>0</v>
      </c>
      <c r="D16" s="169">
        <f>C16</f>
        <v>0</v>
      </c>
    </row>
    <row r="17" spans="1:9" s="167" customFormat="1" ht="20.25" customHeight="1">
      <c r="A17" s="372">
        <v>13</v>
      </c>
      <c r="B17" s="129" t="s">
        <v>698</v>
      </c>
      <c r="C17" s="169">
        <v>0</v>
      </c>
      <c r="D17" s="169">
        <f t="shared" ref="D17:D24" si="1">C17</f>
        <v>0</v>
      </c>
    </row>
    <row r="18" spans="1:9" s="167" customFormat="1" ht="20.25" customHeight="1">
      <c r="A18" s="372">
        <v>14</v>
      </c>
      <c r="B18" s="129" t="s">
        <v>699</v>
      </c>
      <c r="C18" s="169">
        <v>0</v>
      </c>
      <c r="D18" s="169">
        <f t="shared" si="1"/>
        <v>0</v>
      </c>
    </row>
    <row r="19" spans="1:9" s="167" customFormat="1" ht="20.25" customHeight="1">
      <c r="A19" s="372">
        <v>15</v>
      </c>
      <c r="B19" s="129" t="s">
        <v>700</v>
      </c>
      <c r="C19" s="169">
        <v>0</v>
      </c>
      <c r="D19" s="169">
        <f t="shared" si="1"/>
        <v>0</v>
      </c>
    </row>
    <row r="20" spans="1:9" s="167" customFormat="1" ht="20.25" customHeight="1">
      <c r="A20" s="372">
        <v>16</v>
      </c>
      <c r="B20" s="129" t="s">
        <v>701</v>
      </c>
      <c r="C20" s="169">
        <v>0</v>
      </c>
      <c r="D20" s="169">
        <f t="shared" si="1"/>
        <v>0</v>
      </c>
    </row>
    <row r="21" spans="1:9" s="167" customFormat="1" ht="20.25" customHeight="1">
      <c r="A21" s="372">
        <v>17</v>
      </c>
      <c r="B21" s="129" t="s">
        <v>702</v>
      </c>
      <c r="C21" s="169">
        <v>0</v>
      </c>
      <c r="D21" s="169">
        <f t="shared" si="1"/>
        <v>0</v>
      </c>
    </row>
    <row r="22" spans="1:9" s="167" customFormat="1" ht="20.25" customHeight="1">
      <c r="A22" s="372">
        <v>18</v>
      </c>
      <c r="B22" s="129" t="s">
        <v>703</v>
      </c>
      <c r="C22" s="169">
        <v>0</v>
      </c>
      <c r="D22" s="169">
        <f t="shared" si="1"/>
        <v>0</v>
      </c>
      <c r="H22" s="346"/>
    </row>
    <row r="23" spans="1:9" s="167" customFormat="1" ht="20.25" customHeight="1">
      <c r="A23" s="372">
        <v>19</v>
      </c>
      <c r="B23" s="129" t="s">
        <v>704</v>
      </c>
      <c r="C23" s="169">
        <v>0</v>
      </c>
      <c r="D23" s="169">
        <f t="shared" si="1"/>
        <v>0</v>
      </c>
      <c r="H23" s="346"/>
    </row>
    <row r="24" spans="1:9" s="167" customFormat="1" ht="20.25" customHeight="1">
      <c r="A24" s="372">
        <v>20</v>
      </c>
      <c r="B24" s="129" t="s">
        <v>647</v>
      </c>
      <c r="C24" s="169">
        <v>0</v>
      </c>
      <c r="D24" s="169">
        <f t="shared" si="1"/>
        <v>0</v>
      </c>
    </row>
    <row r="25" spans="1:9" s="167" customFormat="1" ht="20.25" customHeight="1">
      <c r="A25" s="372">
        <v>21</v>
      </c>
      <c r="B25" s="168" t="s">
        <v>705</v>
      </c>
      <c r="C25" s="169">
        <f>C26-C30</f>
        <v>2240000</v>
      </c>
      <c r="D25" s="169">
        <f>C25</f>
        <v>2240000</v>
      </c>
      <c r="G25" s="176"/>
      <c r="H25" s="176"/>
    </row>
    <row r="26" spans="1:9" s="167" customFormat="1" ht="24.75" customHeight="1">
      <c r="A26" s="373">
        <v>22</v>
      </c>
      <c r="B26" s="129" t="s">
        <v>706</v>
      </c>
      <c r="C26" s="171">
        <f>C28-C29</f>
        <v>2400000</v>
      </c>
      <c r="D26" s="171">
        <f>D28-D29</f>
        <v>2400000</v>
      </c>
      <c r="G26" s="341"/>
      <c r="H26" s="341"/>
    </row>
    <row r="27" spans="1:9" s="167" customFormat="1" ht="20.25" customHeight="1">
      <c r="A27" s="372">
        <v>23</v>
      </c>
      <c r="B27" s="130" t="s">
        <v>707</v>
      </c>
      <c r="C27" s="385">
        <v>20000000</v>
      </c>
      <c r="D27" s="169" t="s">
        <v>157</v>
      </c>
      <c r="F27" s="732" t="s">
        <v>1655</v>
      </c>
      <c r="G27" s="341"/>
      <c r="H27" s="360"/>
    </row>
    <row r="28" spans="1:9" s="167" customFormat="1" ht="20.25" customHeight="1">
      <c r="A28" s="372">
        <v>24</v>
      </c>
      <c r="B28" s="130" t="s">
        <v>708</v>
      </c>
      <c r="C28" s="385">
        <f>C27*15%</f>
        <v>3000000</v>
      </c>
      <c r="D28" s="169">
        <f>C28</f>
        <v>3000000</v>
      </c>
      <c r="F28" s="342"/>
      <c r="G28" s="341"/>
      <c r="H28" s="341"/>
      <c r="I28" s="346"/>
    </row>
    <row r="29" spans="1:9" s="167" customFormat="1" ht="20.25" customHeight="1">
      <c r="A29" s="372">
        <v>25</v>
      </c>
      <c r="B29" s="130" t="s">
        <v>709</v>
      </c>
      <c r="C29" s="169">
        <v>600000</v>
      </c>
      <c r="D29" s="169">
        <f>C29</f>
        <v>600000</v>
      </c>
      <c r="F29" s="342"/>
      <c r="G29" s="341"/>
      <c r="H29" s="360"/>
    </row>
    <row r="30" spans="1:9" s="167" customFormat="1" ht="24.75" customHeight="1">
      <c r="A30" s="373">
        <v>26</v>
      </c>
      <c r="B30" s="129" t="s">
        <v>710</v>
      </c>
      <c r="C30" s="171">
        <f>C32-C33</f>
        <v>160000</v>
      </c>
      <c r="D30" s="171">
        <f>D32-D33</f>
        <v>160000</v>
      </c>
      <c r="F30" s="342"/>
      <c r="G30" s="341"/>
      <c r="H30" s="360"/>
    </row>
    <row r="31" spans="1:9" s="167" customFormat="1" ht="20.25" customHeight="1">
      <c r="A31" s="372">
        <v>27</v>
      </c>
      <c r="B31" s="130" t="s">
        <v>711</v>
      </c>
      <c r="C31" s="385">
        <v>8000000</v>
      </c>
      <c r="D31" s="169" t="s">
        <v>157</v>
      </c>
      <c r="H31" s="341"/>
      <c r="I31" s="347"/>
    </row>
    <row r="32" spans="1:9" s="167" customFormat="1" ht="20.25" customHeight="1">
      <c r="A32" s="372">
        <v>28</v>
      </c>
      <c r="B32" s="130" t="s">
        <v>712</v>
      </c>
      <c r="C32" s="385">
        <f>C31*5%</f>
        <v>400000</v>
      </c>
      <c r="D32" s="169">
        <f>C32</f>
        <v>400000</v>
      </c>
      <c r="F32" s="341"/>
      <c r="H32" s="341"/>
      <c r="I32" s="347"/>
    </row>
    <row r="33" spans="1:9" s="167" customFormat="1" ht="20.25" customHeight="1">
      <c r="A33" s="372">
        <v>29</v>
      </c>
      <c r="B33" s="130" t="s">
        <v>713</v>
      </c>
      <c r="C33" s="169">
        <v>240000</v>
      </c>
      <c r="D33" s="169">
        <f>C33</f>
        <v>240000</v>
      </c>
      <c r="G33" s="346"/>
      <c r="H33" s="363"/>
      <c r="I33" s="347"/>
    </row>
    <row r="34" spans="1:9">
      <c r="E34" s="48" t="s">
        <v>12</v>
      </c>
      <c r="F34" s="167"/>
      <c r="G34" s="167"/>
      <c r="H34" s="346"/>
      <c r="I34" s="348"/>
    </row>
    <row r="35" spans="1:9">
      <c r="F35" s="361"/>
      <c r="G35" s="349"/>
      <c r="H35" s="349"/>
    </row>
    <row r="36" spans="1:9">
      <c r="G36" s="349"/>
    </row>
    <row r="37" spans="1:9">
      <c r="G37" s="349"/>
    </row>
    <row r="38" spans="1:9">
      <c r="I38" s="349"/>
    </row>
    <row r="40" spans="1:9">
      <c r="G40" s="349"/>
    </row>
    <row r="41" spans="1:9">
      <c r="G41" s="349"/>
    </row>
  </sheetData>
  <mergeCells count="4">
    <mergeCell ref="A1:D1"/>
    <mergeCell ref="A2:D2"/>
    <mergeCell ref="A3:A4"/>
    <mergeCell ref="B3:B4"/>
  </mergeCells>
  <phoneticPr fontId="9" type="noConversion"/>
  <printOptions horizontalCentered="1"/>
  <pageMargins left="0.6692913385826772" right="0.51181102362204722" top="0.51181102362204722" bottom="0.51181102362204722" header="0.51181102362204722" footer="0.51181102362204722"/>
  <pageSetup paperSize="9" scale="96" orientation="portrait" blackAndWhite="1" r:id="rId1"/>
  <headerFooter alignWithMargins="0">
    <oddFooter>&amp;C11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237C-7EA7-490D-8321-EC7BB9EF7A92}">
  <sheetPr>
    <tabColor rgb="FF002060"/>
    <pageSetUpPr fitToPage="1"/>
  </sheetPr>
  <dimension ref="A1:I41"/>
  <sheetViews>
    <sheetView showGridLines="0" view="pageBreakPreview" topLeftCell="B21" zoomScale="115" zoomScaleNormal="100" zoomScaleSheetLayoutView="115" workbookViewId="0">
      <selection activeCell="C33" sqref="C33"/>
    </sheetView>
  </sheetViews>
  <sheetFormatPr defaultRowHeight="14.25"/>
  <cols>
    <col min="1" max="1" width="5.25" style="164" customWidth="1"/>
    <col min="2" max="2" width="63.25" style="153" customWidth="1"/>
    <col min="3" max="4" width="11.5" style="164" customWidth="1"/>
    <col min="5" max="5" width="9" style="153"/>
    <col min="6" max="6" width="22.25" style="153" customWidth="1"/>
    <col min="7" max="7" width="18.375" style="153" bestFit="1" customWidth="1"/>
    <col min="8" max="8" width="19.375" style="153" bestFit="1" customWidth="1"/>
    <col min="9" max="9" width="15" style="153" bestFit="1" customWidth="1"/>
    <col min="10" max="16384" width="9" style="153"/>
  </cols>
  <sheetData>
    <row r="1" spans="1:7" ht="20.100000000000001" customHeight="1">
      <c r="A1" s="544" t="s">
        <v>683</v>
      </c>
      <c r="B1" s="544"/>
      <c r="C1" s="544"/>
      <c r="D1" s="544"/>
    </row>
    <row r="2" spans="1:7" ht="25.5" customHeight="1">
      <c r="A2" s="541" t="s">
        <v>684</v>
      </c>
      <c r="B2" s="541"/>
      <c r="C2" s="541"/>
      <c r="D2" s="541"/>
    </row>
    <row r="3" spans="1:7" s="167" customFormat="1" ht="15.75" customHeight="1">
      <c r="A3" s="545" t="s">
        <v>395</v>
      </c>
      <c r="B3" s="545" t="s">
        <v>397</v>
      </c>
      <c r="C3" s="372" t="s">
        <v>634</v>
      </c>
      <c r="D3" s="372" t="s">
        <v>685</v>
      </c>
    </row>
    <row r="4" spans="1:7" s="167" customFormat="1" ht="15.75" customHeight="1">
      <c r="A4" s="545"/>
      <c r="B4" s="545"/>
      <c r="C4" s="372">
        <v>1</v>
      </c>
      <c r="D4" s="372">
        <v>2</v>
      </c>
    </row>
    <row r="5" spans="1:7" s="167" customFormat="1" ht="20.25" customHeight="1">
      <c r="A5" s="372">
        <v>1</v>
      </c>
      <c r="B5" s="168" t="s">
        <v>686</v>
      </c>
      <c r="C5" s="169">
        <f>SUM(C6:C14)</f>
        <v>0</v>
      </c>
      <c r="D5" s="169">
        <f>SUM(D6:D14)</f>
        <v>0</v>
      </c>
    </row>
    <row r="6" spans="1:7" s="167" customFormat="1" ht="20.25" customHeight="1">
      <c r="A6" s="372">
        <v>2</v>
      </c>
      <c r="B6" s="129" t="s">
        <v>687</v>
      </c>
      <c r="C6" s="169">
        <v>0</v>
      </c>
      <c r="D6" s="169">
        <f>C6</f>
        <v>0</v>
      </c>
    </row>
    <row r="7" spans="1:7" s="167" customFormat="1" ht="20.25" customHeight="1">
      <c r="A7" s="372">
        <v>3</v>
      </c>
      <c r="B7" s="129" t="s">
        <v>688</v>
      </c>
      <c r="C7" s="169">
        <v>0</v>
      </c>
      <c r="D7" s="169">
        <f t="shared" ref="D7:D14" si="0">C7</f>
        <v>0</v>
      </c>
    </row>
    <row r="8" spans="1:7" s="167" customFormat="1" ht="20.25" customHeight="1">
      <c r="A8" s="372">
        <v>4</v>
      </c>
      <c r="B8" s="129" t="s">
        <v>689</v>
      </c>
      <c r="C8" s="169">
        <v>0</v>
      </c>
      <c r="D8" s="169">
        <f t="shared" si="0"/>
        <v>0</v>
      </c>
    </row>
    <row r="9" spans="1:7" s="167" customFormat="1" ht="20.25" customHeight="1">
      <c r="A9" s="372">
        <v>5</v>
      </c>
      <c r="B9" s="129" t="s">
        <v>690</v>
      </c>
      <c r="C9" s="169">
        <v>0</v>
      </c>
      <c r="D9" s="169">
        <f t="shared" si="0"/>
        <v>0</v>
      </c>
    </row>
    <row r="10" spans="1:7" s="167" customFormat="1" ht="20.25" customHeight="1">
      <c r="A10" s="372">
        <v>6</v>
      </c>
      <c r="B10" s="129" t="s">
        <v>691</v>
      </c>
      <c r="C10" s="169">
        <v>0</v>
      </c>
      <c r="D10" s="169">
        <f t="shared" si="0"/>
        <v>0</v>
      </c>
      <c r="G10" s="341"/>
    </row>
    <row r="11" spans="1:7" s="167" customFormat="1" ht="20.25" customHeight="1">
      <c r="A11" s="372">
        <v>7</v>
      </c>
      <c r="B11" s="129" t="s">
        <v>692</v>
      </c>
      <c r="C11" s="169">
        <v>0</v>
      </c>
      <c r="D11" s="169">
        <f t="shared" si="0"/>
        <v>0</v>
      </c>
    </row>
    <row r="12" spans="1:7" s="167" customFormat="1" ht="20.25" customHeight="1">
      <c r="A12" s="372">
        <v>8</v>
      </c>
      <c r="B12" s="129" t="s">
        <v>693</v>
      </c>
      <c r="C12" s="169">
        <v>0</v>
      </c>
      <c r="D12" s="169">
        <f t="shared" si="0"/>
        <v>0</v>
      </c>
    </row>
    <row r="13" spans="1:7" s="167" customFormat="1" ht="20.25" customHeight="1">
      <c r="A13" s="372">
        <v>9</v>
      </c>
      <c r="B13" s="129" t="s">
        <v>694</v>
      </c>
      <c r="C13" s="169">
        <v>0</v>
      </c>
      <c r="D13" s="169">
        <f t="shared" si="0"/>
        <v>0</v>
      </c>
    </row>
    <row r="14" spans="1:7" s="167" customFormat="1" ht="20.25" customHeight="1">
      <c r="A14" s="372">
        <v>10</v>
      </c>
      <c r="B14" s="129" t="s">
        <v>695</v>
      </c>
      <c r="C14" s="169">
        <v>0</v>
      </c>
      <c r="D14" s="169">
        <f t="shared" si="0"/>
        <v>0</v>
      </c>
    </row>
    <row r="15" spans="1:7" s="167" customFormat="1" ht="20.25" customHeight="1">
      <c r="A15" s="372">
        <v>11</v>
      </c>
      <c r="B15" s="168" t="s">
        <v>696</v>
      </c>
      <c r="C15" s="169">
        <f>SUM(C16:C24)</f>
        <v>0</v>
      </c>
      <c r="D15" s="169">
        <f>SUM(D16:D24)</f>
        <v>0</v>
      </c>
    </row>
    <row r="16" spans="1:7" s="167" customFormat="1" ht="20.25" customHeight="1">
      <c r="A16" s="372">
        <v>12</v>
      </c>
      <c r="B16" s="129" t="s">
        <v>697</v>
      </c>
      <c r="C16" s="169">
        <v>0</v>
      </c>
      <c r="D16" s="169">
        <f>C16</f>
        <v>0</v>
      </c>
    </row>
    <row r="17" spans="1:9" s="167" customFormat="1" ht="20.25" customHeight="1">
      <c r="A17" s="372">
        <v>13</v>
      </c>
      <c r="B17" s="129" t="s">
        <v>698</v>
      </c>
      <c r="C17" s="169">
        <v>0</v>
      </c>
      <c r="D17" s="169">
        <f t="shared" ref="D17:D24" si="1">C17</f>
        <v>0</v>
      </c>
    </row>
    <row r="18" spans="1:9" s="167" customFormat="1" ht="20.25" customHeight="1">
      <c r="A18" s="372">
        <v>14</v>
      </c>
      <c r="B18" s="129" t="s">
        <v>699</v>
      </c>
      <c r="C18" s="169">
        <v>0</v>
      </c>
      <c r="D18" s="169">
        <f t="shared" si="1"/>
        <v>0</v>
      </c>
    </row>
    <row r="19" spans="1:9" s="167" customFormat="1" ht="20.25" customHeight="1">
      <c r="A19" s="372">
        <v>15</v>
      </c>
      <c r="B19" s="129" t="s">
        <v>700</v>
      </c>
      <c r="C19" s="169">
        <v>0</v>
      </c>
      <c r="D19" s="169">
        <f t="shared" si="1"/>
        <v>0</v>
      </c>
    </row>
    <row r="20" spans="1:9" s="167" customFormat="1" ht="20.25" customHeight="1">
      <c r="A20" s="372">
        <v>16</v>
      </c>
      <c r="B20" s="129" t="s">
        <v>701</v>
      </c>
      <c r="C20" s="169">
        <v>0</v>
      </c>
      <c r="D20" s="169">
        <f t="shared" si="1"/>
        <v>0</v>
      </c>
    </row>
    <row r="21" spans="1:9" s="167" customFormat="1" ht="20.25" customHeight="1">
      <c r="A21" s="372">
        <v>17</v>
      </c>
      <c r="B21" s="129" t="s">
        <v>702</v>
      </c>
      <c r="C21" s="169">
        <v>0</v>
      </c>
      <c r="D21" s="169">
        <f t="shared" si="1"/>
        <v>0</v>
      </c>
    </row>
    <row r="22" spans="1:9" s="167" customFormat="1" ht="20.25" customHeight="1">
      <c r="A22" s="372">
        <v>18</v>
      </c>
      <c r="B22" s="129" t="s">
        <v>703</v>
      </c>
      <c r="C22" s="169">
        <v>0</v>
      </c>
      <c r="D22" s="169">
        <f t="shared" si="1"/>
        <v>0</v>
      </c>
      <c r="H22" s="346"/>
    </row>
    <row r="23" spans="1:9" s="167" customFormat="1" ht="20.25" customHeight="1">
      <c r="A23" s="372">
        <v>19</v>
      </c>
      <c r="B23" s="129" t="s">
        <v>704</v>
      </c>
      <c r="C23" s="169">
        <v>0</v>
      </c>
      <c r="D23" s="169">
        <f t="shared" si="1"/>
        <v>0</v>
      </c>
      <c r="H23" s="346"/>
    </row>
    <row r="24" spans="1:9" s="167" customFormat="1" ht="20.25" customHeight="1">
      <c r="A24" s="372">
        <v>20</v>
      </c>
      <c r="B24" s="129" t="s">
        <v>647</v>
      </c>
      <c r="C24" s="169">
        <v>0</v>
      </c>
      <c r="D24" s="169">
        <f t="shared" si="1"/>
        <v>0</v>
      </c>
    </row>
    <row r="25" spans="1:9" s="167" customFormat="1" ht="20.25" customHeight="1">
      <c r="A25" s="372">
        <v>21</v>
      </c>
      <c r="B25" s="168" t="s">
        <v>705</v>
      </c>
      <c r="C25" s="169">
        <f>C26-C30</f>
        <v>3160000</v>
      </c>
      <c r="D25" s="169">
        <f>C25</f>
        <v>3160000</v>
      </c>
      <c r="G25" s="176"/>
      <c r="H25" s="176"/>
    </row>
    <row r="26" spans="1:9" s="167" customFormat="1" ht="24.75" customHeight="1">
      <c r="A26" s="373">
        <v>22</v>
      </c>
      <c r="B26" s="129" t="s">
        <v>706</v>
      </c>
      <c r="C26" s="171">
        <f>C28-C29</f>
        <v>3600000</v>
      </c>
      <c r="D26" s="171">
        <f>D28-D29</f>
        <v>3600000</v>
      </c>
      <c r="G26" s="341"/>
      <c r="H26" s="341"/>
    </row>
    <row r="27" spans="1:9" s="167" customFormat="1" ht="20.25" customHeight="1">
      <c r="A27" s="372">
        <v>23</v>
      </c>
      <c r="B27" s="130" t="s">
        <v>707</v>
      </c>
      <c r="C27" s="385">
        <v>30000000</v>
      </c>
      <c r="D27" s="169" t="s">
        <v>157</v>
      </c>
      <c r="F27" s="732" t="s">
        <v>1656</v>
      </c>
      <c r="G27" s="341"/>
      <c r="H27" s="360"/>
    </row>
    <row r="28" spans="1:9" s="167" customFormat="1" ht="20.25" customHeight="1">
      <c r="A28" s="372">
        <v>24</v>
      </c>
      <c r="B28" s="130" t="s">
        <v>708</v>
      </c>
      <c r="C28" s="385">
        <f>C27*15%</f>
        <v>4500000</v>
      </c>
      <c r="D28" s="169">
        <f>C28</f>
        <v>4500000</v>
      </c>
      <c r="F28" s="342"/>
      <c r="G28" s="341"/>
      <c r="H28" s="341"/>
      <c r="I28" s="346"/>
    </row>
    <row r="29" spans="1:9" s="167" customFormat="1" ht="20.25" customHeight="1">
      <c r="A29" s="372">
        <v>25</v>
      </c>
      <c r="B29" s="130" t="s">
        <v>709</v>
      </c>
      <c r="C29" s="169">
        <v>900000</v>
      </c>
      <c r="D29" s="169">
        <f>C29</f>
        <v>900000</v>
      </c>
      <c r="F29" s="342"/>
      <c r="G29" s="341"/>
      <c r="H29" s="360"/>
    </row>
    <row r="30" spans="1:9" s="167" customFormat="1" ht="24.75" customHeight="1">
      <c r="A30" s="373">
        <v>26</v>
      </c>
      <c r="B30" s="129" t="s">
        <v>710</v>
      </c>
      <c r="C30" s="171">
        <f>C32-C33</f>
        <v>440000</v>
      </c>
      <c r="D30" s="171">
        <f>D32-D33</f>
        <v>440000</v>
      </c>
      <c r="F30" s="342"/>
      <c r="G30" s="341"/>
      <c r="H30" s="360"/>
    </row>
    <row r="31" spans="1:9" s="167" customFormat="1" ht="20.25" customHeight="1">
      <c r="A31" s="372">
        <v>27</v>
      </c>
      <c r="B31" s="130" t="s">
        <v>711</v>
      </c>
      <c r="C31" s="385">
        <v>22000000</v>
      </c>
      <c r="D31" s="169" t="s">
        <v>157</v>
      </c>
      <c r="H31" s="341"/>
      <c r="I31" s="347"/>
    </row>
    <row r="32" spans="1:9" s="167" customFormat="1" ht="20.25" customHeight="1">
      <c r="A32" s="372">
        <v>28</v>
      </c>
      <c r="B32" s="130" t="s">
        <v>712</v>
      </c>
      <c r="C32" s="385">
        <f>C31*5%</f>
        <v>1100000</v>
      </c>
      <c r="D32" s="169">
        <f>C32</f>
        <v>1100000</v>
      </c>
      <c r="F32" s="341"/>
      <c r="H32" s="341"/>
      <c r="I32" s="347"/>
    </row>
    <row r="33" spans="1:9" s="167" customFormat="1" ht="20.25" customHeight="1">
      <c r="A33" s="372">
        <v>29</v>
      </c>
      <c r="B33" s="130" t="s">
        <v>713</v>
      </c>
      <c r="C33" s="169">
        <v>660000</v>
      </c>
      <c r="D33" s="169">
        <f>C33</f>
        <v>660000</v>
      </c>
      <c r="G33" s="346"/>
      <c r="H33" s="363"/>
      <c r="I33" s="347"/>
    </row>
    <row r="34" spans="1:9">
      <c r="E34" s="48" t="s">
        <v>12</v>
      </c>
      <c r="F34" s="167"/>
      <c r="G34" s="167"/>
      <c r="H34" s="346"/>
      <c r="I34" s="348"/>
    </row>
    <row r="35" spans="1:9">
      <c r="F35" s="361"/>
      <c r="G35" s="349"/>
      <c r="H35" s="349"/>
    </row>
    <row r="36" spans="1:9">
      <c r="G36" s="349"/>
    </row>
    <row r="37" spans="1:9">
      <c r="G37" s="349"/>
    </row>
    <row r="38" spans="1:9">
      <c r="I38" s="349"/>
    </row>
    <row r="40" spans="1:9">
      <c r="G40" s="349"/>
    </row>
    <row r="41" spans="1:9">
      <c r="G41" s="349"/>
    </row>
  </sheetData>
  <mergeCells count="4">
    <mergeCell ref="A1:D1"/>
    <mergeCell ref="A2:D2"/>
    <mergeCell ref="A3:A4"/>
    <mergeCell ref="B3:B4"/>
  </mergeCells>
  <phoneticPr fontId="9" type="noConversion"/>
  <printOptions horizontalCentered="1"/>
  <pageMargins left="0.6692913385826772" right="0.51181102362204722" top="0.51181102362204722" bottom="0.51181102362204722" header="0.51181102362204722" footer="0.51181102362204722"/>
  <pageSetup paperSize="9" scale="96" orientation="portrait" blackAndWhite="1" r:id="rId1"/>
  <headerFooter alignWithMargins="0">
    <oddFooter>&amp;C11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D0A9D-65AD-4CFB-9F1A-481BC05A19FF}">
  <sheetPr>
    <tabColor rgb="FF002060"/>
    <pageSetUpPr fitToPage="1"/>
  </sheetPr>
  <dimension ref="A1:I41"/>
  <sheetViews>
    <sheetView showGridLines="0" view="pageBreakPreview" topLeftCell="B21" zoomScale="115" zoomScaleNormal="100" zoomScaleSheetLayoutView="115" workbookViewId="0">
      <selection activeCell="F29" sqref="F29"/>
    </sheetView>
  </sheetViews>
  <sheetFormatPr defaultRowHeight="14.25"/>
  <cols>
    <col min="1" max="1" width="5.25" style="164" customWidth="1"/>
    <col min="2" max="2" width="63.25" style="153" customWidth="1"/>
    <col min="3" max="4" width="11.5" style="164" customWidth="1"/>
    <col min="5" max="5" width="9" style="153"/>
    <col min="6" max="6" width="22.25" style="153" customWidth="1"/>
    <col min="7" max="7" width="18.375" style="153" bestFit="1" customWidth="1"/>
    <col min="8" max="8" width="19.375" style="153" bestFit="1" customWidth="1"/>
    <col min="9" max="9" width="15" style="153" bestFit="1" customWidth="1"/>
    <col min="10" max="16384" width="9" style="153"/>
  </cols>
  <sheetData>
    <row r="1" spans="1:7" ht="20.100000000000001" customHeight="1">
      <c r="A1" s="544" t="s">
        <v>683</v>
      </c>
      <c r="B1" s="544"/>
      <c r="C1" s="544"/>
      <c r="D1" s="544"/>
    </row>
    <row r="2" spans="1:7" ht="25.5" customHeight="1">
      <c r="A2" s="541" t="s">
        <v>684</v>
      </c>
      <c r="B2" s="541"/>
      <c r="C2" s="541"/>
      <c r="D2" s="541"/>
    </row>
    <row r="3" spans="1:7" s="167" customFormat="1" ht="15.75" customHeight="1">
      <c r="A3" s="545" t="s">
        <v>395</v>
      </c>
      <c r="B3" s="545" t="s">
        <v>397</v>
      </c>
      <c r="C3" s="372" t="s">
        <v>634</v>
      </c>
      <c r="D3" s="372" t="s">
        <v>685</v>
      </c>
    </row>
    <row r="4" spans="1:7" s="167" customFormat="1" ht="15.75" customHeight="1">
      <c r="A4" s="545"/>
      <c r="B4" s="545"/>
      <c r="C4" s="372">
        <v>1</v>
      </c>
      <c r="D4" s="372">
        <v>2</v>
      </c>
    </row>
    <row r="5" spans="1:7" s="167" customFormat="1" ht="20.25" customHeight="1">
      <c r="A5" s="372">
        <v>1</v>
      </c>
      <c r="B5" s="168" t="s">
        <v>686</v>
      </c>
      <c r="C5" s="169">
        <f>SUM(C6:C14)</f>
        <v>0</v>
      </c>
      <c r="D5" s="169">
        <f>SUM(D6:D14)</f>
        <v>0</v>
      </c>
    </row>
    <row r="6" spans="1:7" s="167" customFormat="1" ht="20.25" customHeight="1">
      <c r="A6" s="372">
        <v>2</v>
      </c>
      <c r="B6" s="129" t="s">
        <v>687</v>
      </c>
      <c r="C6" s="169">
        <v>0</v>
      </c>
      <c r="D6" s="169">
        <f>C6</f>
        <v>0</v>
      </c>
    </row>
    <row r="7" spans="1:7" s="167" customFormat="1" ht="20.25" customHeight="1">
      <c r="A7" s="372">
        <v>3</v>
      </c>
      <c r="B7" s="129" t="s">
        <v>688</v>
      </c>
      <c r="C7" s="169">
        <v>0</v>
      </c>
      <c r="D7" s="169">
        <f t="shared" ref="D7:D14" si="0">C7</f>
        <v>0</v>
      </c>
    </row>
    <row r="8" spans="1:7" s="167" customFormat="1" ht="20.25" customHeight="1">
      <c r="A8" s="372">
        <v>4</v>
      </c>
      <c r="B8" s="129" t="s">
        <v>689</v>
      </c>
      <c r="C8" s="169">
        <v>0</v>
      </c>
      <c r="D8" s="169">
        <f t="shared" si="0"/>
        <v>0</v>
      </c>
    </row>
    <row r="9" spans="1:7" s="167" customFormat="1" ht="20.25" customHeight="1">
      <c r="A9" s="372">
        <v>5</v>
      </c>
      <c r="B9" s="129" t="s">
        <v>690</v>
      </c>
      <c r="C9" s="169">
        <v>0</v>
      </c>
      <c r="D9" s="169">
        <f t="shared" si="0"/>
        <v>0</v>
      </c>
    </row>
    <row r="10" spans="1:7" s="167" customFormat="1" ht="20.25" customHeight="1">
      <c r="A10" s="372">
        <v>6</v>
      </c>
      <c r="B10" s="129" t="s">
        <v>691</v>
      </c>
      <c r="C10" s="169">
        <v>0</v>
      </c>
      <c r="D10" s="169">
        <f t="shared" si="0"/>
        <v>0</v>
      </c>
      <c r="G10" s="341"/>
    </row>
    <row r="11" spans="1:7" s="167" customFormat="1" ht="20.25" customHeight="1">
      <c r="A11" s="372">
        <v>7</v>
      </c>
      <c r="B11" s="129" t="s">
        <v>692</v>
      </c>
      <c r="C11" s="169">
        <v>0</v>
      </c>
      <c r="D11" s="169">
        <f t="shared" si="0"/>
        <v>0</v>
      </c>
    </row>
    <row r="12" spans="1:7" s="167" customFormat="1" ht="20.25" customHeight="1">
      <c r="A12" s="372">
        <v>8</v>
      </c>
      <c r="B12" s="129" t="s">
        <v>693</v>
      </c>
      <c r="C12" s="169">
        <v>0</v>
      </c>
      <c r="D12" s="169">
        <f t="shared" si="0"/>
        <v>0</v>
      </c>
    </row>
    <row r="13" spans="1:7" s="167" customFormat="1" ht="20.25" customHeight="1">
      <c r="A13" s="372">
        <v>9</v>
      </c>
      <c r="B13" s="129" t="s">
        <v>694</v>
      </c>
      <c r="C13" s="169">
        <v>0</v>
      </c>
      <c r="D13" s="169">
        <f t="shared" si="0"/>
        <v>0</v>
      </c>
    </row>
    <row r="14" spans="1:7" s="167" customFormat="1" ht="20.25" customHeight="1">
      <c r="A14" s="372">
        <v>10</v>
      </c>
      <c r="B14" s="129" t="s">
        <v>695</v>
      </c>
      <c r="C14" s="169">
        <v>0</v>
      </c>
      <c r="D14" s="169">
        <f t="shared" si="0"/>
        <v>0</v>
      </c>
    </row>
    <row r="15" spans="1:7" s="167" customFormat="1" ht="20.25" customHeight="1">
      <c r="A15" s="372">
        <v>11</v>
      </c>
      <c r="B15" s="168" t="s">
        <v>696</v>
      </c>
      <c r="C15" s="169">
        <f>SUM(C16:C24)</f>
        <v>0</v>
      </c>
      <c r="D15" s="169">
        <f>SUM(D16:D24)</f>
        <v>0</v>
      </c>
    </row>
    <row r="16" spans="1:7" s="167" customFormat="1" ht="20.25" customHeight="1">
      <c r="A16" s="372">
        <v>12</v>
      </c>
      <c r="B16" s="129" t="s">
        <v>697</v>
      </c>
      <c r="C16" s="169">
        <v>0</v>
      </c>
      <c r="D16" s="169">
        <f>C16</f>
        <v>0</v>
      </c>
    </row>
    <row r="17" spans="1:9" s="167" customFormat="1" ht="20.25" customHeight="1">
      <c r="A17" s="372">
        <v>13</v>
      </c>
      <c r="B17" s="129" t="s">
        <v>698</v>
      </c>
      <c r="C17" s="169">
        <v>0</v>
      </c>
      <c r="D17" s="169">
        <f t="shared" ref="D17:D24" si="1">C17</f>
        <v>0</v>
      </c>
    </row>
    <row r="18" spans="1:9" s="167" customFormat="1" ht="20.25" customHeight="1">
      <c r="A18" s="372">
        <v>14</v>
      </c>
      <c r="B18" s="129" t="s">
        <v>699</v>
      </c>
      <c r="C18" s="169">
        <v>0</v>
      </c>
      <c r="D18" s="169">
        <f t="shared" si="1"/>
        <v>0</v>
      </c>
    </row>
    <row r="19" spans="1:9" s="167" customFormat="1" ht="20.25" customHeight="1">
      <c r="A19" s="372">
        <v>15</v>
      </c>
      <c r="B19" s="129" t="s">
        <v>700</v>
      </c>
      <c r="C19" s="169">
        <v>0</v>
      </c>
      <c r="D19" s="169">
        <f t="shared" si="1"/>
        <v>0</v>
      </c>
    </row>
    <row r="20" spans="1:9" s="167" customFormat="1" ht="20.25" customHeight="1">
      <c r="A20" s="372">
        <v>16</v>
      </c>
      <c r="B20" s="129" t="s">
        <v>701</v>
      </c>
      <c r="C20" s="169">
        <v>0</v>
      </c>
      <c r="D20" s="169">
        <f t="shared" si="1"/>
        <v>0</v>
      </c>
    </row>
    <row r="21" spans="1:9" s="167" customFormat="1" ht="20.25" customHeight="1">
      <c r="A21" s="372">
        <v>17</v>
      </c>
      <c r="B21" s="129" t="s">
        <v>702</v>
      </c>
      <c r="C21" s="169">
        <v>0</v>
      </c>
      <c r="D21" s="169">
        <f t="shared" si="1"/>
        <v>0</v>
      </c>
    </row>
    <row r="22" spans="1:9" s="167" customFormat="1" ht="20.25" customHeight="1">
      <c r="A22" s="372">
        <v>18</v>
      </c>
      <c r="B22" s="129" t="s">
        <v>703</v>
      </c>
      <c r="C22" s="169">
        <v>0</v>
      </c>
      <c r="D22" s="169">
        <f t="shared" si="1"/>
        <v>0</v>
      </c>
      <c r="H22" s="346"/>
    </row>
    <row r="23" spans="1:9" s="167" customFormat="1" ht="20.25" customHeight="1">
      <c r="A23" s="372">
        <v>19</v>
      </c>
      <c r="B23" s="129" t="s">
        <v>704</v>
      </c>
      <c r="C23" s="169">
        <v>0</v>
      </c>
      <c r="D23" s="169">
        <f t="shared" si="1"/>
        <v>0</v>
      </c>
      <c r="H23" s="346"/>
    </row>
    <row r="24" spans="1:9" s="167" customFormat="1" ht="20.25" customHeight="1">
      <c r="A24" s="372">
        <v>20</v>
      </c>
      <c r="B24" s="129" t="s">
        <v>647</v>
      </c>
      <c r="C24" s="169">
        <v>0</v>
      </c>
      <c r="D24" s="169">
        <f t="shared" si="1"/>
        <v>0</v>
      </c>
    </row>
    <row r="25" spans="1:9" s="167" customFormat="1" ht="20.25" customHeight="1">
      <c r="A25" s="372">
        <v>21</v>
      </c>
      <c r="B25" s="168" t="s">
        <v>705</v>
      </c>
      <c r="C25" s="169">
        <f>C26-C30</f>
        <v>4200000</v>
      </c>
      <c r="D25" s="169">
        <f>C25</f>
        <v>4200000</v>
      </c>
      <c r="G25" s="176"/>
      <c r="H25" s="176"/>
    </row>
    <row r="26" spans="1:9" s="167" customFormat="1" ht="24.75" customHeight="1">
      <c r="A26" s="373">
        <v>22</v>
      </c>
      <c r="B26" s="129" t="s">
        <v>706</v>
      </c>
      <c r="C26" s="171">
        <f>C28-C29</f>
        <v>4800000</v>
      </c>
      <c r="D26" s="171">
        <f>D28-D29</f>
        <v>4800000</v>
      </c>
      <c r="G26" s="341"/>
      <c r="H26" s="341"/>
    </row>
    <row r="27" spans="1:9" s="167" customFormat="1" ht="20.25" customHeight="1">
      <c r="A27" s="372">
        <v>23</v>
      </c>
      <c r="B27" s="130" t="s">
        <v>707</v>
      </c>
      <c r="C27" s="385">
        <v>40000000</v>
      </c>
      <c r="D27" s="169" t="s">
        <v>157</v>
      </c>
      <c r="F27" s="732" t="s">
        <v>1657</v>
      </c>
      <c r="G27" s="341"/>
      <c r="H27" s="360"/>
    </row>
    <row r="28" spans="1:9" s="167" customFormat="1" ht="20.25" customHeight="1">
      <c r="A28" s="372">
        <v>24</v>
      </c>
      <c r="B28" s="130" t="s">
        <v>708</v>
      </c>
      <c r="C28" s="385">
        <f>C27*15%</f>
        <v>6000000</v>
      </c>
      <c r="D28" s="169">
        <f>C28</f>
        <v>6000000</v>
      </c>
      <c r="F28" s="342"/>
      <c r="G28" s="341"/>
      <c r="H28" s="341"/>
      <c r="I28" s="346"/>
    </row>
    <row r="29" spans="1:9" s="167" customFormat="1" ht="20.25" customHeight="1">
      <c r="A29" s="372">
        <v>25</v>
      </c>
      <c r="B29" s="130" t="s">
        <v>709</v>
      </c>
      <c r="C29" s="169">
        <v>1200000</v>
      </c>
      <c r="D29" s="169">
        <f>C29</f>
        <v>1200000</v>
      </c>
      <c r="F29" s="342"/>
      <c r="G29" s="341"/>
      <c r="H29" s="360"/>
    </row>
    <row r="30" spans="1:9" s="167" customFormat="1" ht="24.75" customHeight="1">
      <c r="A30" s="373">
        <v>26</v>
      </c>
      <c r="B30" s="129" t="s">
        <v>710</v>
      </c>
      <c r="C30" s="171">
        <f>C32-C33</f>
        <v>600000</v>
      </c>
      <c r="D30" s="171">
        <f>D32-D33</f>
        <v>600000</v>
      </c>
      <c r="F30" s="342"/>
      <c r="G30" s="341"/>
      <c r="H30" s="360"/>
    </row>
    <row r="31" spans="1:9" s="167" customFormat="1" ht="20.25" customHeight="1">
      <c r="A31" s="372">
        <v>27</v>
      </c>
      <c r="B31" s="130" t="s">
        <v>711</v>
      </c>
      <c r="C31" s="385">
        <v>30000000</v>
      </c>
      <c r="D31" s="169" t="s">
        <v>157</v>
      </c>
      <c r="H31" s="341"/>
      <c r="I31" s="347"/>
    </row>
    <row r="32" spans="1:9" s="167" customFormat="1" ht="20.25" customHeight="1">
      <c r="A32" s="372">
        <v>28</v>
      </c>
      <c r="B32" s="130" t="s">
        <v>712</v>
      </c>
      <c r="C32" s="385">
        <f>C31*5%</f>
        <v>1500000</v>
      </c>
      <c r="D32" s="169">
        <f>C32</f>
        <v>1500000</v>
      </c>
      <c r="F32" s="341"/>
      <c r="H32" s="341"/>
      <c r="I32" s="347"/>
    </row>
    <row r="33" spans="1:9" s="167" customFormat="1" ht="20.25" customHeight="1">
      <c r="A33" s="372">
        <v>29</v>
      </c>
      <c r="B33" s="130" t="s">
        <v>713</v>
      </c>
      <c r="C33" s="169">
        <v>900000</v>
      </c>
      <c r="D33" s="169">
        <f>C33</f>
        <v>900000</v>
      </c>
      <c r="G33" s="346"/>
      <c r="H33" s="363"/>
      <c r="I33" s="347"/>
    </row>
    <row r="34" spans="1:9">
      <c r="E34" s="48" t="s">
        <v>12</v>
      </c>
      <c r="F34" s="167"/>
      <c r="G34" s="167"/>
      <c r="H34" s="346"/>
      <c r="I34" s="348"/>
    </row>
    <row r="35" spans="1:9">
      <c r="F35" s="361"/>
      <c r="G35" s="349"/>
      <c r="H35" s="349"/>
    </row>
    <row r="36" spans="1:9">
      <c r="G36" s="349"/>
    </row>
    <row r="37" spans="1:9">
      <c r="G37" s="349"/>
    </row>
    <row r="38" spans="1:9">
      <c r="I38" s="349"/>
    </row>
    <row r="40" spans="1:9">
      <c r="G40" s="349"/>
    </row>
    <row r="41" spans="1:9">
      <c r="G41" s="349"/>
    </row>
  </sheetData>
  <mergeCells count="4">
    <mergeCell ref="A1:D1"/>
    <mergeCell ref="A2:D2"/>
    <mergeCell ref="A3:A4"/>
    <mergeCell ref="B3:B4"/>
  </mergeCells>
  <phoneticPr fontId="9" type="noConversion"/>
  <printOptions horizontalCentered="1"/>
  <pageMargins left="0.6692913385826772" right="0.51181102362204722" top="0.51181102362204722" bottom="0.51181102362204722" header="0.51181102362204722" footer="0.51181102362204722"/>
  <pageSetup paperSize="9" scale="96" orientation="portrait" blackAndWhite="1" r:id="rId1"/>
  <headerFooter alignWithMargins="0">
    <oddFooter>&amp;C11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1819-97B5-41F4-AEEF-42BF860464AA}">
  <sheetPr>
    <tabColor rgb="FF002060"/>
    <pageSetUpPr fitToPage="1"/>
  </sheetPr>
  <dimension ref="A1:I41"/>
  <sheetViews>
    <sheetView showGridLines="0" view="pageBreakPreview" topLeftCell="B21" zoomScale="115" zoomScaleNormal="100" zoomScaleSheetLayoutView="115" workbookViewId="0">
      <selection activeCell="C27" sqref="C27"/>
    </sheetView>
  </sheetViews>
  <sheetFormatPr defaultRowHeight="14.25"/>
  <cols>
    <col min="1" max="1" width="5.25" style="164" customWidth="1"/>
    <col min="2" max="2" width="63.25" style="153" customWidth="1"/>
    <col min="3" max="4" width="11.5" style="164" customWidth="1"/>
    <col min="5" max="5" width="14.875" style="153" customWidth="1"/>
    <col min="6" max="6" width="22.25" style="153" customWidth="1"/>
    <col min="7" max="7" width="18.375" style="153" bestFit="1" customWidth="1"/>
    <col min="8" max="8" width="19.375" style="153" bestFit="1" customWidth="1"/>
    <col min="9" max="9" width="15" style="153" bestFit="1" customWidth="1"/>
    <col min="10" max="16384" width="9" style="153"/>
  </cols>
  <sheetData>
    <row r="1" spans="1:7" ht="20.100000000000001" customHeight="1">
      <c r="A1" s="544" t="s">
        <v>683</v>
      </c>
      <c r="B1" s="544"/>
      <c r="C1" s="544"/>
      <c r="D1" s="544"/>
    </row>
    <row r="2" spans="1:7" ht="25.5" customHeight="1">
      <c r="A2" s="541" t="s">
        <v>684</v>
      </c>
      <c r="B2" s="541"/>
      <c r="C2" s="541"/>
      <c r="D2" s="541"/>
    </row>
    <row r="3" spans="1:7" s="167" customFormat="1" ht="15.75" customHeight="1">
      <c r="A3" s="545" t="s">
        <v>395</v>
      </c>
      <c r="B3" s="545" t="s">
        <v>397</v>
      </c>
      <c r="C3" s="372" t="s">
        <v>634</v>
      </c>
      <c r="D3" s="372" t="s">
        <v>685</v>
      </c>
    </row>
    <row r="4" spans="1:7" s="167" customFormat="1" ht="15.75" customHeight="1">
      <c r="A4" s="545"/>
      <c r="B4" s="545"/>
      <c r="C4" s="372">
        <v>1</v>
      </c>
      <c r="D4" s="372">
        <v>2</v>
      </c>
    </row>
    <row r="5" spans="1:7" s="167" customFormat="1" ht="20.25" customHeight="1">
      <c r="A5" s="372">
        <v>1</v>
      </c>
      <c r="B5" s="168" t="s">
        <v>686</v>
      </c>
      <c r="C5" s="169">
        <f>SUM(C6:C14)</f>
        <v>0</v>
      </c>
      <c r="D5" s="169">
        <f>SUM(D6:D14)</f>
        <v>0</v>
      </c>
    </row>
    <row r="6" spans="1:7" s="167" customFormat="1" ht="20.25" customHeight="1">
      <c r="A6" s="372">
        <v>2</v>
      </c>
      <c r="B6" s="129" t="s">
        <v>687</v>
      </c>
      <c r="C6" s="169">
        <v>0</v>
      </c>
      <c r="D6" s="169">
        <f>C6</f>
        <v>0</v>
      </c>
    </row>
    <row r="7" spans="1:7" s="167" customFormat="1" ht="20.25" customHeight="1">
      <c r="A7" s="372">
        <v>3</v>
      </c>
      <c r="B7" s="129" t="s">
        <v>688</v>
      </c>
      <c r="C7" s="169">
        <v>0</v>
      </c>
      <c r="D7" s="169">
        <f t="shared" ref="D7:D14" si="0">C7</f>
        <v>0</v>
      </c>
    </row>
    <row r="8" spans="1:7" s="167" customFormat="1" ht="20.25" customHeight="1">
      <c r="A8" s="372">
        <v>4</v>
      </c>
      <c r="B8" s="129" t="s">
        <v>689</v>
      </c>
      <c r="C8" s="169">
        <v>0</v>
      </c>
      <c r="D8" s="169">
        <f t="shared" si="0"/>
        <v>0</v>
      </c>
    </row>
    <row r="9" spans="1:7" s="167" customFormat="1" ht="20.25" customHeight="1">
      <c r="A9" s="372">
        <v>5</v>
      </c>
      <c r="B9" s="129" t="s">
        <v>690</v>
      </c>
      <c r="C9" s="169">
        <v>0</v>
      </c>
      <c r="D9" s="169">
        <f t="shared" si="0"/>
        <v>0</v>
      </c>
    </row>
    <row r="10" spans="1:7" s="167" customFormat="1" ht="20.25" customHeight="1">
      <c r="A10" s="372">
        <v>6</v>
      </c>
      <c r="B10" s="129" t="s">
        <v>691</v>
      </c>
      <c r="C10" s="169">
        <v>0</v>
      </c>
      <c r="D10" s="169">
        <f t="shared" si="0"/>
        <v>0</v>
      </c>
      <c r="G10" s="341"/>
    </row>
    <row r="11" spans="1:7" s="167" customFormat="1" ht="20.25" customHeight="1">
      <c r="A11" s="372">
        <v>7</v>
      </c>
      <c r="B11" s="129" t="s">
        <v>692</v>
      </c>
      <c r="C11" s="169">
        <v>0</v>
      </c>
      <c r="D11" s="169">
        <f t="shared" si="0"/>
        <v>0</v>
      </c>
    </row>
    <row r="12" spans="1:7" s="167" customFormat="1" ht="20.25" customHeight="1">
      <c r="A12" s="372">
        <v>8</v>
      </c>
      <c r="B12" s="129" t="s">
        <v>693</v>
      </c>
      <c r="C12" s="169">
        <v>0</v>
      </c>
      <c r="D12" s="169">
        <f t="shared" si="0"/>
        <v>0</v>
      </c>
    </row>
    <row r="13" spans="1:7" s="167" customFormat="1" ht="20.25" customHeight="1">
      <c r="A13" s="372">
        <v>9</v>
      </c>
      <c r="B13" s="129" t="s">
        <v>694</v>
      </c>
      <c r="C13" s="169">
        <v>0</v>
      </c>
      <c r="D13" s="169">
        <f t="shared" si="0"/>
        <v>0</v>
      </c>
    </row>
    <row r="14" spans="1:7" s="167" customFormat="1" ht="20.25" customHeight="1">
      <c r="A14" s="372">
        <v>10</v>
      </c>
      <c r="B14" s="129" t="s">
        <v>695</v>
      </c>
      <c r="C14" s="169">
        <v>0</v>
      </c>
      <c r="D14" s="169">
        <f t="shared" si="0"/>
        <v>0</v>
      </c>
    </row>
    <row r="15" spans="1:7" s="167" customFormat="1" ht="20.25" customHeight="1">
      <c r="A15" s="372">
        <v>11</v>
      </c>
      <c r="B15" s="168" t="s">
        <v>696</v>
      </c>
      <c r="C15" s="169">
        <f>SUM(C16:C24)</f>
        <v>0</v>
      </c>
      <c r="D15" s="169">
        <f>SUM(D16:D24)</f>
        <v>0</v>
      </c>
    </row>
    <row r="16" spans="1:7" s="167" customFormat="1" ht="20.25" customHeight="1">
      <c r="A16" s="372">
        <v>12</v>
      </c>
      <c r="B16" s="129" t="s">
        <v>697</v>
      </c>
      <c r="C16" s="169">
        <v>0</v>
      </c>
      <c r="D16" s="169">
        <f>C16</f>
        <v>0</v>
      </c>
    </row>
    <row r="17" spans="1:9" s="167" customFormat="1" ht="20.25" customHeight="1">
      <c r="A17" s="372">
        <v>13</v>
      </c>
      <c r="B17" s="129" t="s">
        <v>698</v>
      </c>
      <c r="C17" s="169">
        <v>0</v>
      </c>
      <c r="D17" s="169">
        <f t="shared" ref="D17:D24" si="1">C17</f>
        <v>0</v>
      </c>
    </row>
    <row r="18" spans="1:9" s="167" customFormat="1" ht="20.25" customHeight="1">
      <c r="A18" s="372">
        <v>14</v>
      </c>
      <c r="B18" s="129" t="s">
        <v>699</v>
      </c>
      <c r="C18" s="169">
        <v>0</v>
      </c>
      <c r="D18" s="169">
        <f t="shared" si="1"/>
        <v>0</v>
      </c>
    </row>
    <row r="19" spans="1:9" s="167" customFormat="1" ht="20.25" customHeight="1">
      <c r="A19" s="372">
        <v>15</v>
      </c>
      <c r="B19" s="129" t="s">
        <v>700</v>
      </c>
      <c r="C19" s="169">
        <v>0</v>
      </c>
      <c r="D19" s="169">
        <f t="shared" si="1"/>
        <v>0</v>
      </c>
    </row>
    <row r="20" spans="1:9" s="167" customFormat="1" ht="20.25" customHeight="1">
      <c r="A20" s="372">
        <v>16</v>
      </c>
      <c r="B20" s="129" t="s">
        <v>701</v>
      </c>
      <c r="C20" s="169">
        <v>0</v>
      </c>
      <c r="D20" s="169">
        <f t="shared" si="1"/>
        <v>0</v>
      </c>
    </row>
    <row r="21" spans="1:9" s="167" customFormat="1" ht="20.25" customHeight="1">
      <c r="A21" s="372">
        <v>17</v>
      </c>
      <c r="B21" s="129" t="s">
        <v>702</v>
      </c>
      <c r="C21" s="169">
        <v>0</v>
      </c>
      <c r="D21" s="169">
        <f t="shared" si="1"/>
        <v>0</v>
      </c>
    </row>
    <row r="22" spans="1:9" s="167" customFormat="1" ht="20.25" customHeight="1">
      <c r="A22" s="372">
        <v>18</v>
      </c>
      <c r="B22" s="129" t="s">
        <v>703</v>
      </c>
      <c r="C22" s="169">
        <v>0</v>
      </c>
      <c r="D22" s="169">
        <f t="shared" si="1"/>
        <v>0</v>
      </c>
      <c r="H22" s="346"/>
    </row>
    <row r="23" spans="1:9" s="167" customFormat="1" ht="20.25" customHeight="1">
      <c r="A23" s="372">
        <v>19</v>
      </c>
      <c r="B23" s="129" t="s">
        <v>704</v>
      </c>
      <c r="C23" s="169">
        <v>0</v>
      </c>
      <c r="D23" s="169">
        <f t="shared" si="1"/>
        <v>0</v>
      </c>
      <c r="H23" s="346"/>
    </row>
    <row r="24" spans="1:9" s="167" customFormat="1" ht="20.25" customHeight="1">
      <c r="A24" s="372">
        <v>20</v>
      </c>
      <c r="B24" s="129" t="s">
        <v>647</v>
      </c>
      <c r="C24" s="169">
        <v>0</v>
      </c>
      <c r="D24" s="169">
        <f t="shared" si="1"/>
        <v>0</v>
      </c>
    </row>
    <row r="25" spans="1:9" s="167" customFormat="1" ht="20.25" customHeight="1">
      <c r="A25" s="372">
        <v>21</v>
      </c>
      <c r="B25" s="168" t="s">
        <v>705</v>
      </c>
      <c r="C25" s="169">
        <f>C26-C30</f>
        <v>-800000</v>
      </c>
      <c r="D25" s="169">
        <f>C25</f>
        <v>-800000</v>
      </c>
      <c r="G25" s="176"/>
      <c r="H25" s="176"/>
    </row>
    <row r="26" spans="1:9" s="167" customFormat="1" ht="24.75" customHeight="1">
      <c r="A26" s="373">
        <v>22</v>
      </c>
      <c r="B26" s="129" t="s">
        <v>706</v>
      </c>
      <c r="C26" s="171">
        <f>C28-C29</f>
        <v>0</v>
      </c>
      <c r="D26" s="171">
        <f>D28-D29</f>
        <v>0</v>
      </c>
      <c r="G26" s="341"/>
      <c r="H26" s="341"/>
    </row>
    <row r="27" spans="1:9" s="167" customFormat="1" ht="20.25" customHeight="1">
      <c r="A27" s="372">
        <v>23</v>
      </c>
      <c r="B27" s="130" t="s">
        <v>707</v>
      </c>
      <c r="C27" s="385"/>
      <c r="D27" s="169" t="s">
        <v>157</v>
      </c>
      <c r="E27" s="363">
        <f>'S50-1'!C27+'S50-1 (2)'!C27+'S50-1 (3)'!C27+'S50-1 (4)'!C27+'S50-1 (5)'!C27</f>
        <v>100000000</v>
      </c>
      <c r="F27" s="732" t="s">
        <v>1658</v>
      </c>
      <c r="G27" s="341"/>
      <c r="H27" s="360"/>
    </row>
    <row r="28" spans="1:9" s="167" customFormat="1" ht="20.25" customHeight="1">
      <c r="A28" s="372">
        <v>24</v>
      </c>
      <c r="B28" s="130" t="s">
        <v>708</v>
      </c>
      <c r="C28" s="385">
        <f>C27*15%</f>
        <v>0</v>
      </c>
      <c r="D28" s="169">
        <f>C28</f>
        <v>0</v>
      </c>
      <c r="F28" s="342"/>
      <c r="G28" s="341"/>
      <c r="H28" s="341"/>
      <c r="I28" s="346"/>
    </row>
    <row r="29" spans="1:9" s="167" customFormat="1" ht="20.25" customHeight="1">
      <c r="A29" s="372">
        <v>25</v>
      </c>
      <c r="B29" s="130" t="s">
        <v>709</v>
      </c>
      <c r="C29" s="169"/>
      <c r="D29" s="169">
        <f>C29</f>
        <v>0</v>
      </c>
      <c r="E29" s="363">
        <f>'S50-1'!C29+'S50-1 (2)'!C29+'S50-1 (3)'!C29+'S50-1 (4)'!C29+'S50-1 (5)'!C29</f>
        <v>3000000</v>
      </c>
      <c r="F29" s="342"/>
      <c r="G29" s="341"/>
      <c r="H29" s="360"/>
    </row>
    <row r="30" spans="1:9" s="167" customFormat="1" ht="24.75" customHeight="1">
      <c r="A30" s="373">
        <v>26</v>
      </c>
      <c r="B30" s="129" t="s">
        <v>710</v>
      </c>
      <c r="C30" s="171">
        <f>C32-C33</f>
        <v>800000</v>
      </c>
      <c r="D30" s="171">
        <f>D32-D33</f>
        <v>800000</v>
      </c>
      <c r="F30" s="342"/>
      <c r="G30" s="341"/>
      <c r="H30" s="360"/>
    </row>
    <row r="31" spans="1:9" s="167" customFormat="1" ht="20.25" customHeight="1">
      <c r="A31" s="372">
        <v>27</v>
      </c>
      <c r="B31" s="130" t="s">
        <v>711</v>
      </c>
      <c r="C31" s="385">
        <v>40000000</v>
      </c>
      <c r="D31" s="169" t="s">
        <v>157</v>
      </c>
      <c r="E31" s="363">
        <f>'S50-1'!C31+'S50-1 (2)'!C31+'S50-1 (3)'!C31+'S50-1 (4)'!C31+'S50-1 (5)'!C31</f>
        <v>100000000</v>
      </c>
      <c r="H31" s="341"/>
      <c r="I31" s="347"/>
    </row>
    <row r="32" spans="1:9" s="167" customFormat="1" ht="20.25" customHeight="1">
      <c r="A32" s="372">
        <v>28</v>
      </c>
      <c r="B32" s="130" t="s">
        <v>712</v>
      </c>
      <c r="C32" s="385">
        <f>C31*5%</f>
        <v>2000000</v>
      </c>
      <c r="D32" s="169">
        <f>C32</f>
        <v>2000000</v>
      </c>
      <c r="F32" s="341"/>
      <c r="H32" s="341"/>
      <c r="I32" s="347"/>
    </row>
    <row r="33" spans="1:9" s="167" customFormat="1" ht="20.25" customHeight="1">
      <c r="A33" s="372">
        <v>29</v>
      </c>
      <c r="B33" s="130" t="s">
        <v>713</v>
      </c>
      <c r="C33" s="169">
        <v>1200000</v>
      </c>
      <c r="D33" s="169">
        <f>C33</f>
        <v>1200000</v>
      </c>
      <c r="E33" s="363">
        <f>'S50-1'!C33+'S50-1 (2)'!C33+'S50-1 (3)'!C33+'S50-1 (4)'!C33+'S50-1 (5)'!C33</f>
        <v>3000000</v>
      </c>
      <c r="G33" s="346"/>
      <c r="H33" s="363"/>
      <c r="I33" s="347"/>
    </row>
    <row r="34" spans="1:9">
      <c r="E34" s="48" t="s">
        <v>12</v>
      </c>
      <c r="F34" s="167"/>
      <c r="G34" s="167"/>
      <c r="H34" s="346"/>
      <c r="I34" s="348"/>
    </row>
    <row r="35" spans="1:9">
      <c r="F35" s="361"/>
      <c r="G35" s="349"/>
      <c r="H35" s="349"/>
    </row>
    <row r="36" spans="1:9">
      <c r="G36" s="349"/>
    </row>
    <row r="37" spans="1:9">
      <c r="G37" s="349"/>
    </row>
    <row r="38" spans="1:9">
      <c r="I38" s="349"/>
    </row>
    <row r="40" spans="1:9">
      <c r="G40" s="349"/>
    </row>
    <row r="41" spans="1:9">
      <c r="G41" s="349"/>
    </row>
  </sheetData>
  <mergeCells count="4">
    <mergeCell ref="A1:D1"/>
    <mergeCell ref="A2:D2"/>
    <mergeCell ref="A3:A4"/>
    <mergeCell ref="B3:B4"/>
  </mergeCells>
  <phoneticPr fontId="9" type="noConversion"/>
  <printOptions horizontalCentered="1"/>
  <pageMargins left="0.6692913385826772" right="0.51181102362204722" top="0.51181102362204722" bottom="0.51181102362204722" header="0.51181102362204722" footer="0.51181102362204722"/>
  <pageSetup paperSize="9" scale="96" orientation="portrait" blackAndWhite="1" r:id="rId1"/>
  <headerFooter alignWithMargins="0">
    <oddFooter>&amp;C11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6">
    <tabColor rgb="FF002060"/>
    <pageSetUpPr fitToPage="1"/>
  </sheetPr>
  <dimension ref="A1:J20"/>
  <sheetViews>
    <sheetView showGridLines="0" view="pageBreakPreview" zoomScale="115" zoomScaleNormal="100" zoomScaleSheetLayoutView="115" workbookViewId="0">
      <selection activeCell="H3" sqref="H3:H9"/>
    </sheetView>
  </sheetViews>
  <sheetFormatPr defaultRowHeight="14.25"/>
  <cols>
    <col min="1" max="1" width="5.5" style="153" customWidth="1"/>
    <col min="2" max="2" width="41.75" style="153" customWidth="1"/>
    <col min="3" max="4" width="14.625" style="153" customWidth="1"/>
    <col min="5" max="5" width="14.625" style="164" customWidth="1"/>
    <col min="6" max="9" width="14.625" style="153" customWidth="1"/>
    <col min="10" max="16384" width="9" style="153"/>
  </cols>
  <sheetData>
    <row r="1" spans="1:9" ht="20.100000000000001" customHeight="1">
      <c r="A1" s="544" t="s">
        <v>786</v>
      </c>
      <c r="B1" s="544"/>
      <c r="C1" s="544"/>
      <c r="D1" s="544"/>
      <c r="E1" s="544"/>
      <c r="F1" s="544"/>
      <c r="G1" s="544"/>
      <c r="H1" s="544"/>
      <c r="I1" s="544"/>
    </row>
    <row r="2" spans="1:9" ht="25.5" customHeight="1">
      <c r="A2" s="546" t="s">
        <v>787</v>
      </c>
      <c r="B2" s="546"/>
      <c r="C2" s="546"/>
      <c r="D2" s="546"/>
      <c r="E2" s="546"/>
      <c r="F2" s="546"/>
      <c r="G2" s="546"/>
      <c r="H2" s="546"/>
      <c r="I2" s="546"/>
    </row>
    <row r="3" spans="1:9" s="164" customFormat="1" ht="24.75" customHeight="1">
      <c r="A3" s="547" t="s">
        <v>395</v>
      </c>
      <c r="B3" s="547" t="s">
        <v>397</v>
      </c>
      <c r="C3" s="170" t="s">
        <v>147</v>
      </c>
      <c r="D3" s="170" t="s">
        <v>788</v>
      </c>
      <c r="E3" s="173" t="s">
        <v>789</v>
      </c>
      <c r="F3" s="173" t="s">
        <v>790</v>
      </c>
      <c r="G3" s="170" t="s">
        <v>634</v>
      </c>
      <c r="H3" s="170" t="s">
        <v>791</v>
      </c>
      <c r="I3" s="173" t="s">
        <v>792</v>
      </c>
    </row>
    <row r="4" spans="1:9" s="164" customFormat="1" ht="21" customHeight="1">
      <c r="A4" s="549"/>
      <c r="B4" s="549"/>
      <c r="C4" s="166">
        <v>1</v>
      </c>
      <c r="D4" s="166">
        <v>2</v>
      </c>
      <c r="E4" s="166">
        <v>3</v>
      </c>
      <c r="F4" s="166">
        <v>4</v>
      </c>
      <c r="G4" s="166">
        <v>5</v>
      </c>
      <c r="H4" s="166" t="s">
        <v>793</v>
      </c>
      <c r="I4" s="166" t="s">
        <v>794</v>
      </c>
    </row>
    <row r="5" spans="1:9" ht="25.5" customHeight="1">
      <c r="A5" s="166">
        <v>1</v>
      </c>
      <c r="B5" s="178" t="s">
        <v>795</v>
      </c>
      <c r="C5" s="136"/>
      <c r="D5" s="136">
        <f>C5</f>
        <v>0</v>
      </c>
      <c r="E5" s="191" t="s">
        <v>157</v>
      </c>
      <c r="F5" s="152" t="s">
        <v>157</v>
      </c>
      <c r="G5" s="136">
        <f>D5</f>
        <v>0</v>
      </c>
      <c r="H5" s="136">
        <f>C5-G5</f>
        <v>0</v>
      </c>
      <c r="I5" s="152" t="s">
        <v>157</v>
      </c>
    </row>
    <row r="6" spans="1:9" ht="25.5" customHeight="1">
      <c r="A6" s="166">
        <v>2</v>
      </c>
      <c r="B6" s="192" t="s">
        <v>796</v>
      </c>
      <c r="C6" s="136"/>
      <c r="D6" s="136"/>
      <c r="E6" s="191" t="s">
        <v>157</v>
      </c>
      <c r="F6" s="152" t="s">
        <v>157</v>
      </c>
      <c r="G6" s="136">
        <v>0</v>
      </c>
      <c r="H6" s="136">
        <f t="shared" ref="H6:H16" si="0">C6-G6</f>
        <v>0</v>
      </c>
      <c r="I6" s="152" t="s">
        <v>157</v>
      </c>
    </row>
    <row r="7" spans="1:9" ht="25.5" customHeight="1">
      <c r="A7" s="166">
        <v>3</v>
      </c>
      <c r="B7" s="175" t="s">
        <v>797</v>
      </c>
      <c r="C7" s="136"/>
      <c r="D7" s="136">
        <f>C7</f>
        <v>0</v>
      </c>
      <c r="E7" s="193">
        <v>0.14000000000000001</v>
      </c>
      <c r="F7" s="152" t="s">
        <v>157</v>
      </c>
      <c r="G7" s="136">
        <f>MIN(D5*E7,D7)</f>
        <v>0</v>
      </c>
      <c r="H7" s="136">
        <f t="shared" si="0"/>
        <v>0</v>
      </c>
      <c r="I7" s="152" t="s">
        <v>157</v>
      </c>
    </row>
    <row r="8" spans="1:9" ht="25.5" customHeight="1">
      <c r="A8" s="166">
        <v>4</v>
      </c>
      <c r="B8" s="175" t="s">
        <v>798</v>
      </c>
      <c r="C8" s="136"/>
      <c r="D8" s="136"/>
      <c r="E8" s="191" t="s">
        <v>157</v>
      </c>
      <c r="F8" s="136">
        <v>0</v>
      </c>
      <c r="G8" s="136">
        <f>G9+G10</f>
        <v>0</v>
      </c>
      <c r="H8" s="136">
        <f t="shared" si="0"/>
        <v>0</v>
      </c>
      <c r="I8" s="120">
        <f>D8+F8-G8</f>
        <v>0</v>
      </c>
    </row>
    <row r="9" spans="1:9" ht="25.5" customHeight="1">
      <c r="A9" s="166">
        <v>5</v>
      </c>
      <c r="B9" s="192" t="s">
        <v>799</v>
      </c>
      <c r="C9" s="136"/>
      <c r="D9" s="136"/>
      <c r="E9" s="193">
        <v>0.08</v>
      </c>
      <c r="F9" s="136">
        <v>0</v>
      </c>
      <c r="G9" s="136">
        <f>IF(D9=0,0,MIN(D5*E9,D9))</f>
        <v>0</v>
      </c>
      <c r="H9" s="136">
        <f t="shared" si="0"/>
        <v>0</v>
      </c>
      <c r="I9" s="120">
        <f>D9+F9-G9</f>
        <v>0</v>
      </c>
    </row>
    <row r="10" spans="1:9" ht="25.5" customHeight="1">
      <c r="A10" s="166">
        <v>6</v>
      </c>
      <c r="B10" s="123" t="s">
        <v>800</v>
      </c>
      <c r="C10" s="136"/>
      <c r="D10" s="136"/>
      <c r="E10" s="193">
        <v>1</v>
      </c>
      <c r="F10" s="152" t="s">
        <v>157</v>
      </c>
      <c r="G10" s="136">
        <v>0</v>
      </c>
      <c r="H10" s="136">
        <f t="shared" si="0"/>
        <v>0</v>
      </c>
      <c r="I10" s="152" t="s">
        <v>157</v>
      </c>
    </row>
    <row r="11" spans="1:9" ht="25.5" customHeight="1">
      <c r="A11" s="166">
        <v>7</v>
      </c>
      <c r="B11" s="175" t="s">
        <v>801</v>
      </c>
      <c r="C11" s="136"/>
      <c r="D11" s="136"/>
      <c r="E11" s="193">
        <v>0.02</v>
      </c>
      <c r="F11" s="152" t="s">
        <v>157</v>
      </c>
      <c r="G11" s="136">
        <v>0</v>
      </c>
      <c r="H11" s="136">
        <f t="shared" si="0"/>
        <v>0</v>
      </c>
      <c r="I11" s="152" t="s">
        <v>157</v>
      </c>
    </row>
    <row r="12" spans="1:9" ht="25.5" customHeight="1">
      <c r="A12" s="166">
        <v>8</v>
      </c>
      <c r="B12" s="175" t="s">
        <v>802</v>
      </c>
      <c r="C12" s="136"/>
      <c r="D12" s="136">
        <f>C12</f>
        <v>0</v>
      </c>
      <c r="E12" s="191" t="s">
        <v>157</v>
      </c>
      <c r="F12" s="152" t="s">
        <v>157</v>
      </c>
      <c r="G12" s="359">
        <f>D12</f>
        <v>0</v>
      </c>
      <c r="H12" s="136">
        <f t="shared" si="0"/>
        <v>0</v>
      </c>
      <c r="I12" s="152" t="s">
        <v>157</v>
      </c>
    </row>
    <row r="13" spans="1:9" ht="25.5" customHeight="1">
      <c r="A13" s="166">
        <v>9</v>
      </c>
      <c r="B13" s="175" t="s">
        <v>803</v>
      </c>
      <c r="C13" s="136"/>
      <c r="D13" s="136">
        <f>C13</f>
        <v>0</v>
      </c>
      <c r="E13" s="191" t="s">
        <v>157</v>
      </c>
      <c r="F13" s="152" t="s">
        <v>157</v>
      </c>
      <c r="G13" s="136">
        <f>D13</f>
        <v>0</v>
      </c>
      <c r="H13" s="136">
        <f t="shared" si="0"/>
        <v>0</v>
      </c>
      <c r="I13" s="152" t="s">
        <v>157</v>
      </c>
    </row>
    <row r="14" spans="1:9" ht="25.5" customHeight="1">
      <c r="A14" s="166">
        <v>10</v>
      </c>
      <c r="B14" s="175" t="s">
        <v>804</v>
      </c>
      <c r="C14" s="136"/>
      <c r="D14" s="136"/>
      <c r="E14" s="193">
        <v>0.05</v>
      </c>
      <c r="F14" s="152" t="s">
        <v>157</v>
      </c>
      <c r="G14" s="136">
        <v>0</v>
      </c>
      <c r="H14" s="136">
        <f t="shared" si="0"/>
        <v>0</v>
      </c>
      <c r="I14" s="152" t="s">
        <v>157</v>
      </c>
    </row>
    <row r="15" spans="1:9" ht="25.5" customHeight="1">
      <c r="A15" s="166">
        <v>11</v>
      </c>
      <c r="B15" s="177" t="s">
        <v>805</v>
      </c>
      <c r="C15" s="136"/>
      <c r="D15" s="136"/>
      <c r="E15" s="193">
        <v>0.05</v>
      </c>
      <c r="F15" s="152" t="s">
        <v>157</v>
      </c>
      <c r="G15" s="136">
        <v>0</v>
      </c>
      <c r="H15" s="136">
        <f t="shared" si="0"/>
        <v>0</v>
      </c>
      <c r="I15" s="152" t="s">
        <v>157</v>
      </c>
    </row>
    <row r="16" spans="1:9" ht="25.5" customHeight="1">
      <c r="A16" s="166">
        <v>12</v>
      </c>
      <c r="B16" s="177" t="s">
        <v>806</v>
      </c>
      <c r="C16" s="136"/>
      <c r="D16" s="136">
        <f>C16</f>
        <v>0</v>
      </c>
      <c r="E16" s="191" t="s">
        <v>157</v>
      </c>
      <c r="F16" s="136">
        <v>0</v>
      </c>
      <c r="G16" s="136">
        <f>D16</f>
        <v>0</v>
      </c>
      <c r="H16" s="136">
        <f t="shared" si="0"/>
        <v>0</v>
      </c>
      <c r="I16" s="120">
        <f>D16+F16-G16</f>
        <v>0</v>
      </c>
    </row>
    <row r="17" spans="1:10" ht="25.5" customHeight="1">
      <c r="A17" s="166">
        <v>13</v>
      </c>
      <c r="B17" s="177" t="s">
        <v>807</v>
      </c>
      <c r="C17" s="136">
        <f>SUM(C5:C16)-C6-C9-C10</f>
        <v>0</v>
      </c>
      <c r="D17" s="136">
        <f>SUM(D5:D16)-D6-D9-D10</f>
        <v>0</v>
      </c>
      <c r="E17" s="191" t="s">
        <v>157</v>
      </c>
      <c r="F17" s="136">
        <f>SUM(F16,F8)</f>
        <v>0</v>
      </c>
      <c r="G17" s="136">
        <f>SUM(G5:G16)-G6-G9-G10</f>
        <v>0</v>
      </c>
      <c r="H17" s="136">
        <f>SUM(H5:H16)-H6-H9-H10</f>
        <v>0</v>
      </c>
      <c r="I17" s="120">
        <f>I8+I16</f>
        <v>0</v>
      </c>
    </row>
    <row r="18" spans="1:10">
      <c r="I18" s="165"/>
      <c r="J18" s="48" t="s">
        <v>12</v>
      </c>
    </row>
    <row r="20" spans="1:10">
      <c r="D20" s="349"/>
    </row>
  </sheetData>
  <mergeCells count="4">
    <mergeCell ref="A1:I1"/>
    <mergeCell ref="A2:I2"/>
    <mergeCell ref="A3:A4"/>
    <mergeCell ref="B3:B4"/>
  </mergeCells>
  <phoneticPr fontId="9" type="noConversion"/>
  <printOptions horizontalCentered="1"/>
  <pageMargins left="0.51181102362204722" right="0.51181102362204722" top="0.78740157480314965" bottom="0.51181102362204722" header="0.51181102362204722" footer="0.51181102362204722"/>
  <pageSetup paperSize="9" scale="88" orientation="landscape" blackAndWhite="1" r:id="rId1"/>
  <headerFooter alignWithMargins="0">
    <oddFooter>&amp;C12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6BDB4-4219-4D38-9389-16058C2A4F67}">
  <sheetPr>
    <tabColor rgb="FF002060"/>
  </sheetPr>
  <dimension ref="A1"/>
  <sheetViews>
    <sheetView workbookViewId="0">
      <pane ySplit="1" topLeftCell="A2" activePane="bottomLeft" state="frozen"/>
      <selection pane="bottomLeft" activeCell="F13" sqref="F13"/>
    </sheetView>
  </sheetViews>
  <sheetFormatPr defaultRowHeight="14.25"/>
  <sheetData/>
  <phoneticPr fontId="9"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7">
    <tabColor rgb="FF002060"/>
    <pageSetUpPr fitToPage="1"/>
  </sheetPr>
  <dimension ref="A1:F18"/>
  <sheetViews>
    <sheetView showGridLines="0" view="pageBreakPreview" zoomScale="115" zoomScaleNormal="100" zoomScaleSheetLayoutView="115" workbookViewId="0">
      <selection activeCell="C8" sqref="C8"/>
    </sheetView>
  </sheetViews>
  <sheetFormatPr defaultRowHeight="14.25"/>
  <cols>
    <col min="1" max="1" width="6.875" style="195" customWidth="1"/>
    <col min="2" max="2" width="49.75" style="195" customWidth="1"/>
    <col min="3" max="4" width="20.875" style="195" customWidth="1"/>
    <col min="5" max="5" width="9" style="195"/>
    <col min="6" max="6" width="15.125" style="195" bestFit="1" customWidth="1"/>
    <col min="7" max="16384" width="9" style="195"/>
  </cols>
  <sheetData>
    <row r="1" spans="1:6" ht="20.100000000000001" customHeight="1">
      <c r="A1" s="194" t="s">
        <v>808</v>
      </c>
      <c r="B1" s="194"/>
      <c r="C1" s="194"/>
    </row>
    <row r="2" spans="1:6" ht="25.5" customHeight="1">
      <c r="A2" s="569" t="s">
        <v>809</v>
      </c>
      <c r="B2" s="569"/>
      <c r="C2" s="569"/>
      <c r="D2" s="569"/>
    </row>
    <row r="3" spans="1:6" s="197" customFormat="1" ht="30" customHeight="1">
      <c r="A3" s="570" t="s">
        <v>395</v>
      </c>
      <c r="B3" s="570" t="s">
        <v>810</v>
      </c>
      <c r="C3" s="196" t="s">
        <v>811</v>
      </c>
      <c r="D3" s="196" t="s">
        <v>812</v>
      </c>
    </row>
    <row r="4" spans="1:6" s="197" customFormat="1" ht="30" customHeight="1">
      <c r="A4" s="570"/>
      <c r="B4" s="570"/>
      <c r="C4" s="198">
        <v>1</v>
      </c>
      <c r="D4" s="198">
        <v>2</v>
      </c>
    </row>
    <row r="5" spans="1:6" s="197" customFormat="1" ht="30" customHeight="1">
      <c r="A5" s="198">
        <v>1</v>
      </c>
      <c r="B5" s="199" t="s">
        <v>813</v>
      </c>
      <c r="C5" s="128">
        <f>'S400'!C10</f>
        <v>0</v>
      </c>
      <c r="D5" s="128">
        <v>0</v>
      </c>
    </row>
    <row r="6" spans="1:6" s="197" customFormat="1" ht="30" customHeight="1">
      <c r="A6" s="198">
        <v>2</v>
      </c>
      <c r="B6" s="192" t="s">
        <v>814</v>
      </c>
      <c r="C6" s="128">
        <v>0</v>
      </c>
      <c r="D6" s="128">
        <v>0</v>
      </c>
    </row>
    <row r="7" spans="1:6" s="197" customFormat="1" ht="30" customHeight="1">
      <c r="A7" s="198">
        <v>3</v>
      </c>
      <c r="B7" s="199" t="s">
        <v>815</v>
      </c>
      <c r="C7" s="128">
        <f>C5-C6</f>
        <v>0</v>
      </c>
      <c r="D7" s="128">
        <f>D5-D6</f>
        <v>0</v>
      </c>
    </row>
    <row r="8" spans="1:6" s="197" customFormat="1" ht="30" customHeight="1">
      <c r="A8" s="198">
        <v>4</v>
      </c>
      <c r="B8" s="199" t="s">
        <v>816</v>
      </c>
      <c r="C8" s="128">
        <f>'S50-1'!C27</f>
        <v>10000000</v>
      </c>
      <c r="D8" s="128">
        <v>0</v>
      </c>
      <c r="F8" s="341">
        <f>C8*0.5%</f>
        <v>50000</v>
      </c>
    </row>
    <row r="9" spans="1:6" s="197" customFormat="1" ht="30" customHeight="1">
      <c r="A9" s="198">
        <v>5</v>
      </c>
      <c r="B9" s="192" t="s">
        <v>817</v>
      </c>
      <c r="C9" s="122">
        <v>0.15</v>
      </c>
      <c r="D9" s="199"/>
    </row>
    <row r="10" spans="1:6" s="197" customFormat="1" ht="30" customHeight="1">
      <c r="A10" s="198">
        <v>6</v>
      </c>
      <c r="B10" s="200" t="s">
        <v>818</v>
      </c>
      <c r="C10" s="128">
        <f>C8*C9</f>
        <v>1500000</v>
      </c>
      <c r="D10" s="128">
        <f>D8*D9</f>
        <v>0</v>
      </c>
    </row>
    <row r="11" spans="1:6" s="197" customFormat="1" ht="30" customHeight="1">
      <c r="A11" s="198">
        <v>7</v>
      </c>
      <c r="B11" s="200" t="s">
        <v>819</v>
      </c>
      <c r="C11" s="128">
        <f>IF(C7&gt;C10,C7-C10,0)</f>
        <v>0</v>
      </c>
      <c r="D11" s="128">
        <f>IF(D7&gt;D10,D7-D10,0)</f>
        <v>0</v>
      </c>
    </row>
    <row r="12" spans="1:6" s="197" customFormat="1" ht="30" customHeight="1">
      <c r="A12" s="198">
        <v>8</v>
      </c>
      <c r="B12" s="192" t="s">
        <v>820</v>
      </c>
      <c r="C12" s="128">
        <v>0</v>
      </c>
      <c r="D12" s="128">
        <v>0</v>
      </c>
    </row>
    <row r="13" spans="1:6" s="197" customFormat="1" ht="30" customHeight="1">
      <c r="A13" s="198">
        <v>9</v>
      </c>
      <c r="B13" s="201" t="s">
        <v>821</v>
      </c>
      <c r="C13" s="128">
        <f>IF(C7&gt;C10,0,MIN(C12,C10-C7))</f>
        <v>0</v>
      </c>
      <c r="D13" s="128">
        <f>IF(D7&gt;D10,0,MIN(D12,D10-D7))</f>
        <v>0</v>
      </c>
    </row>
    <row r="14" spans="1:6" s="197" customFormat="1" ht="30" customHeight="1">
      <c r="A14" s="198">
        <v>10</v>
      </c>
      <c r="B14" s="202" t="s">
        <v>822</v>
      </c>
      <c r="C14" s="128">
        <v>0</v>
      </c>
      <c r="D14" s="128">
        <v>0</v>
      </c>
    </row>
    <row r="15" spans="1:6" s="197" customFormat="1" ht="30" customHeight="1">
      <c r="A15" s="198">
        <v>11</v>
      </c>
      <c r="B15" s="192" t="s">
        <v>823</v>
      </c>
      <c r="C15" s="128">
        <v>0</v>
      </c>
      <c r="D15" s="128">
        <v>0</v>
      </c>
    </row>
    <row r="16" spans="1:6" s="197" customFormat="1" ht="30" customHeight="1">
      <c r="A16" s="198">
        <v>12</v>
      </c>
      <c r="B16" s="203" t="s">
        <v>824</v>
      </c>
      <c r="C16" s="128">
        <f>IF(C7&gt;C10,C6+C7-C10+C14-C15,C6+C14-C15-C13)</f>
        <v>0</v>
      </c>
      <c r="D16" s="128">
        <f>IF(D7&gt;D10,D6+D7-D10+D14-D15,D6+D14-D15-D13)</f>
        <v>0</v>
      </c>
    </row>
    <row r="17" spans="1:5" s="197" customFormat="1" ht="30" customHeight="1">
      <c r="A17" s="198">
        <v>13</v>
      </c>
      <c r="B17" s="203" t="s">
        <v>825</v>
      </c>
      <c r="C17" s="128">
        <f>C11+C12-C13</f>
        <v>0</v>
      </c>
      <c r="D17" s="128">
        <f>D11+D12-D13</f>
        <v>0</v>
      </c>
    </row>
    <row r="18" spans="1:5">
      <c r="E18" s="48" t="s">
        <v>12</v>
      </c>
    </row>
  </sheetData>
  <mergeCells count="3">
    <mergeCell ref="A2:D2"/>
    <mergeCell ref="A3:A4"/>
    <mergeCell ref="B3:B4"/>
  </mergeCells>
  <phoneticPr fontId="9" type="noConversion"/>
  <printOptions horizontalCentered="1"/>
  <pageMargins left="0.51181102362204722" right="0.51181102362204722" top="0.78740157480314965" bottom="0.51181102362204722" header="0.51181102362204722" footer="0.51181102362204722"/>
  <pageSetup paperSize="9" scale="91" orientation="portrait" blackAndWhite="1" r:id="rId1"/>
  <headerFooter alignWithMargins="0">
    <oddFooter>&amp;C13</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8">
    <tabColor rgb="FF002060"/>
    <pageSetUpPr fitToPage="1"/>
  </sheetPr>
  <dimension ref="A1:K15"/>
  <sheetViews>
    <sheetView showGridLines="0" showZeros="0" view="pageBreakPreview" zoomScaleNormal="100" zoomScaleSheetLayoutView="100" workbookViewId="0">
      <selection activeCell="F12" sqref="F12"/>
    </sheetView>
  </sheetViews>
  <sheetFormatPr defaultRowHeight="14.25"/>
  <cols>
    <col min="1" max="1" width="5.625" style="153" customWidth="1"/>
    <col min="2" max="2" width="8.625" style="153" customWidth="1"/>
    <col min="3" max="3" width="27.5" style="153" customWidth="1"/>
    <col min="4" max="10" width="15.625" style="153" customWidth="1"/>
    <col min="11" max="16384" width="9" style="153"/>
  </cols>
  <sheetData>
    <row r="1" spans="1:11" ht="20.100000000000001" customHeight="1">
      <c r="A1" s="544" t="s">
        <v>826</v>
      </c>
      <c r="B1" s="544"/>
      <c r="C1" s="544"/>
      <c r="D1" s="544"/>
      <c r="E1" s="544"/>
      <c r="F1" s="544"/>
      <c r="G1" s="544"/>
      <c r="H1" s="544"/>
      <c r="I1" s="544"/>
      <c r="J1" s="544"/>
    </row>
    <row r="2" spans="1:11" ht="27" customHeight="1">
      <c r="A2" s="541" t="s">
        <v>827</v>
      </c>
      <c r="B2" s="541"/>
      <c r="C2" s="541"/>
      <c r="D2" s="541"/>
      <c r="E2" s="541"/>
      <c r="F2" s="541"/>
      <c r="G2" s="541"/>
      <c r="H2" s="541"/>
      <c r="I2" s="541"/>
      <c r="J2" s="541"/>
    </row>
    <row r="3" spans="1:11" s="167" customFormat="1" ht="43.5" customHeight="1">
      <c r="A3" s="573" t="s">
        <v>395</v>
      </c>
      <c r="B3" s="574" t="s">
        <v>828</v>
      </c>
      <c r="C3" s="575"/>
      <c r="D3" s="204" t="s">
        <v>147</v>
      </c>
      <c r="E3" s="204" t="s">
        <v>829</v>
      </c>
      <c r="F3" s="204" t="s">
        <v>830</v>
      </c>
      <c r="G3" s="204" t="s">
        <v>634</v>
      </c>
      <c r="H3" s="204" t="s">
        <v>831</v>
      </c>
      <c r="I3" s="204" t="s">
        <v>832</v>
      </c>
      <c r="J3" s="204" t="s">
        <v>833</v>
      </c>
    </row>
    <row r="4" spans="1:11" s="167" customFormat="1" ht="24.75" customHeight="1">
      <c r="A4" s="573"/>
      <c r="B4" s="576"/>
      <c r="C4" s="577"/>
      <c r="D4" s="205">
        <v>1</v>
      </c>
      <c r="E4" s="205">
        <v>2</v>
      </c>
      <c r="F4" s="205">
        <v>3</v>
      </c>
      <c r="G4" s="205">
        <v>4</v>
      </c>
      <c r="H4" s="205">
        <v>5</v>
      </c>
      <c r="I4" s="205">
        <v>6</v>
      </c>
      <c r="J4" s="205">
        <v>7</v>
      </c>
    </row>
    <row r="5" spans="1:11" ht="24.75" customHeight="1">
      <c r="A5" s="166">
        <v>1</v>
      </c>
      <c r="B5" s="571" t="s">
        <v>1627</v>
      </c>
      <c r="C5" s="572"/>
      <c r="D5" s="152">
        <v>0</v>
      </c>
      <c r="E5" s="152" t="s">
        <v>157</v>
      </c>
      <c r="F5" s="152" t="s">
        <v>157</v>
      </c>
      <c r="G5" s="152" t="s">
        <v>157</v>
      </c>
      <c r="H5" s="152">
        <v>0</v>
      </c>
      <c r="I5" s="152" t="s">
        <v>157</v>
      </c>
      <c r="J5" s="152" t="s">
        <v>157</v>
      </c>
    </row>
    <row r="6" spans="1:11" ht="24.75" customHeight="1">
      <c r="A6" s="166">
        <v>2</v>
      </c>
      <c r="B6" s="571" t="s">
        <v>1628</v>
      </c>
      <c r="C6" s="572"/>
      <c r="D6" s="152">
        <v>0</v>
      </c>
      <c r="E6" s="152" t="s">
        <v>157</v>
      </c>
      <c r="F6" s="152" t="s">
        <v>157</v>
      </c>
      <c r="G6" s="152">
        <v>0</v>
      </c>
      <c r="H6" s="152" t="s">
        <v>157</v>
      </c>
      <c r="I6" s="152" t="s">
        <v>157</v>
      </c>
      <c r="J6" s="152" t="s">
        <v>157</v>
      </c>
    </row>
    <row r="7" spans="1:11" ht="24.75" customHeight="1">
      <c r="A7" s="166">
        <v>3</v>
      </c>
      <c r="B7" s="579" t="s">
        <v>834</v>
      </c>
      <c r="C7" s="580"/>
      <c r="D7" s="152">
        <v>0</v>
      </c>
      <c r="E7" s="152" t="s">
        <v>157</v>
      </c>
      <c r="F7" s="152" t="s">
        <v>157</v>
      </c>
      <c r="G7" s="152">
        <v>0</v>
      </c>
      <c r="H7" s="152" t="s">
        <v>157</v>
      </c>
      <c r="I7" s="152" t="s">
        <v>157</v>
      </c>
      <c r="J7" s="152" t="s">
        <v>157</v>
      </c>
    </row>
    <row r="8" spans="1:11" ht="24.75" customHeight="1">
      <c r="A8" s="166">
        <v>4</v>
      </c>
      <c r="B8" s="571" t="s">
        <v>835</v>
      </c>
      <c r="C8" s="572"/>
      <c r="D8" s="152">
        <v>0</v>
      </c>
      <c r="E8" s="152">
        <v>0</v>
      </c>
      <c r="F8" s="152">
        <v>0</v>
      </c>
      <c r="G8" s="152">
        <v>0</v>
      </c>
      <c r="H8" s="152">
        <v>0</v>
      </c>
      <c r="I8" s="152">
        <v>0</v>
      </c>
      <c r="J8" s="152">
        <v>0</v>
      </c>
    </row>
    <row r="9" spans="1:11" ht="24.75" customHeight="1">
      <c r="A9" s="166">
        <v>5</v>
      </c>
      <c r="B9" s="579" t="s">
        <v>1629</v>
      </c>
      <c r="C9" s="580"/>
      <c r="D9" s="152" t="s">
        <v>157</v>
      </c>
      <c r="E9" s="152">
        <v>0</v>
      </c>
      <c r="F9" s="152" t="s">
        <v>157</v>
      </c>
      <c r="G9" s="152" t="s">
        <v>157</v>
      </c>
      <c r="H9" s="152" t="s">
        <v>157</v>
      </c>
      <c r="I9" s="152">
        <v>0</v>
      </c>
      <c r="J9" s="152" t="s">
        <v>157</v>
      </c>
    </row>
    <row r="10" spans="1:11" ht="24.75" customHeight="1">
      <c r="A10" s="166">
        <v>6</v>
      </c>
      <c r="B10" s="579" t="s">
        <v>1630</v>
      </c>
      <c r="C10" s="580"/>
      <c r="D10" s="152" t="s">
        <v>157</v>
      </c>
      <c r="E10" s="152">
        <v>0</v>
      </c>
      <c r="F10" s="152" t="s">
        <v>157</v>
      </c>
      <c r="G10" s="152" t="s">
        <v>157</v>
      </c>
      <c r="H10" s="152" t="s">
        <v>157</v>
      </c>
      <c r="I10" s="152">
        <v>0</v>
      </c>
      <c r="J10" s="152">
        <v>0</v>
      </c>
    </row>
    <row r="11" spans="1:11" ht="24.75" customHeight="1">
      <c r="A11" s="166">
        <v>7</v>
      </c>
      <c r="B11" s="579" t="s">
        <v>1631</v>
      </c>
      <c r="C11" s="580"/>
      <c r="D11" s="152" t="s">
        <v>157</v>
      </c>
      <c r="E11" s="152">
        <v>0</v>
      </c>
      <c r="F11" s="152" t="s">
        <v>157</v>
      </c>
      <c r="G11" s="152" t="s">
        <v>157</v>
      </c>
      <c r="H11" s="152" t="s">
        <v>157</v>
      </c>
      <c r="I11" s="152">
        <v>0</v>
      </c>
      <c r="J11" s="152">
        <v>0</v>
      </c>
    </row>
    <row r="12" spans="1:11" s="167" customFormat="1" ht="24.75" customHeight="1">
      <c r="A12" s="166">
        <v>8</v>
      </c>
      <c r="B12" s="579" t="s">
        <v>1632</v>
      </c>
      <c r="C12" s="580"/>
      <c r="D12" s="152">
        <v>0</v>
      </c>
      <c r="E12" s="152" t="s">
        <v>157</v>
      </c>
      <c r="F12" s="152">
        <v>0</v>
      </c>
      <c r="G12" s="152">
        <v>0</v>
      </c>
      <c r="H12" s="152">
        <v>0</v>
      </c>
      <c r="I12" s="152" t="s">
        <v>157</v>
      </c>
      <c r="J12" s="152">
        <v>0</v>
      </c>
    </row>
    <row r="13" spans="1:11" s="167" customFormat="1" ht="24.75" customHeight="1">
      <c r="A13" s="166">
        <v>9</v>
      </c>
      <c r="B13" s="571" t="s">
        <v>836</v>
      </c>
      <c r="C13" s="572"/>
      <c r="D13" s="152">
        <v>0</v>
      </c>
      <c r="E13" s="152">
        <v>0</v>
      </c>
      <c r="F13" s="152">
        <v>0</v>
      </c>
      <c r="G13" s="152">
        <v>0</v>
      </c>
      <c r="H13" s="152">
        <v>0</v>
      </c>
      <c r="I13" s="152">
        <v>0</v>
      </c>
      <c r="J13" s="152">
        <v>0</v>
      </c>
    </row>
    <row r="14" spans="1:11" ht="24">
      <c r="A14" s="578" t="s">
        <v>837</v>
      </c>
      <c r="B14" s="578"/>
      <c r="C14" s="206" t="s">
        <v>838</v>
      </c>
      <c r="D14" s="152">
        <v>0</v>
      </c>
      <c r="E14" s="207" t="s">
        <v>157</v>
      </c>
      <c r="F14" s="207" t="s">
        <v>157</v>
      </c>
      <c r="G14" s="152">
        <v>0</v>
      </c>
      <c r="H14" s="207" t="s">
        <v>157</v>
      </c>
      <c r="I14" s="207" t="s">
        <v>157</v>
      </c>
      <c r="J14" s="207" t="s">
        <v>157</v>
      </c>
    </row>
    <row r="15" spans="1:11">
      <c r="K15" s="48" t="s">
        <v>12</v>
      </c>
    </row>
  </sheetData>
  <mergeCells count="14">
    <mergeCell ref="B13:C13"/>
    <mergeCell ref="A14:B14"/>
    <mergeCell ref="B7:C7"/>
    <mergeCell ref="B8:C8"/>
    <mergeCell ref="B9:C9"/>
    <mergeCell ref="B10:C10"/>
    <mergeCell ref="B11:C11"/>
    <mergeCell ref="B12:C12"/>
    <mergeCell ref="B6:C6"/>
    <mergeCell ref="A1:J1"/>
    <mergeCell ref="A2:J2"/>
    <mergeCell ref="A3:A4"/>
    <mergeCell ref="B3:C4"/>
    <mergeCell ref="B5:C5"/>
  </mergeCells>
  <phoneticPr fontId="9" type="noConversion"/>
  <printOptions horizontalCentered="1"/>
  <pageMargins left="0.511811023622047" right="0.511811023622047" top="0.78740157480314998" bottom="0.511811023622047" header="0.511811023622047" footer="0.511811023622047"/>
  <pageSetup paperSize="9" scale="88" orientation="landscape" blackAndWhite="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99">
    <tabColor rgb="FF002060"/>
    <pageSetUpPr fitToPage="1"/>
  </sheetPr>
  <dimension ref="A1:M47"/>
  <sheetViews>
    <sheetView showGridLines="0" view="pageBreakPreview" zoomScaleNormal="100" zoomScaleSheetLayoutView="100" workbookViewId="0">
      <selection activeCell="F10" sqref="F10"/>
    </sheetView>
  </sheetViews>
  <sheetFormatPr defaultRowHeight="14.25"/>
  <cols>
    <col min="1" max="1" width="5.25" style="195" customWidth="1"/>
    <col min="2" max="2" width="12" style="195" customWidth="1"/>
    <col min="3" max="3" width="53.75" style="195" bestFit="1" customWidth="1"/>
    <col min="4" max="4" width="15.875" style="195" customWidth="1"/>
    <col min="5" max="12" width="12" style="195" customWidth="1"/>
    <col min="13" max="13" width="15.125" style="195" bestFit="1" customWidth="1"/>
    <col min="14" max="16384" width="9" style="195"/>
  </cols>
  <sheetData>
    <row r="1" spans="1:13" ht="20.100000000000001" customHeight="1">
      <c r="A1" s="553" t="s">
        <v>839</v>
      </c>
      <c r="B1" s="544"/>
      <c r="C1" s="544"/>
      <c r="D1" s="544"/>
      <c r="E1" s="544"/>
      <c r="F1" s="544"/>
      <c r="G1" s="544"/>
      <c r="H1" s="544"/>
      <c r="I1" s="544"/>
      <c r="J1" s="544"/>
      <c r="K1" s="544"/>
      <c r="L1" s="544"/>
    </row>
    <row r="2" spans="1:13" s="208" customFormat="1" ht="25.5" customHeight="1">
      <c r="A2" s="569" t="s">
        <v>840</v>
      </c>
      <c r="B2" s="569"/>
      <c r="C2" s="569"/>
      <c r="D2" s="569"/>
      <c r="E2" s="569"/>
      <c r="F2" s="569"/>
      <c r="G2" s="569"/>
      <c r="H2" s="569"/>
      <c r="I2" s="569"/>
      <c r="J2" s="569"/>
      <c r="K2" s="569"/>
      <c r="L2" s="569"/>
    </row>
    <row r="3" spans="1:13" s="197" customFormat="1" ht="14.1" customHeight="1">
      <c r="A3" s="570" t="s">
        <v>395</v>
      </c>
      <c r="B3" s="583" t="s">
        <v>397</v>
      </c>
      <c r="C3" s="584"/>
      <c r="D3" s="570" t="s">
        <v>147</v>
      </c>
      <c r="E3" s="570"/>
      <c r="F3" s="570"/>
      <c r="G3" s="570" t="s">
        <v>634</v>
      </c>
      <c r="H3" s="570"/>
      <c r="I3" s="570"/>
      <c r="J3" s="570"/>
      <c r="K3" s="570"/>
      <c r="L3" s="589" t="s">
        <v>841</v>
      </c>
    </row>
    <row r="4" spans="1:13" s="197" customFormat="1" ht="48">
      <c r="A4" s="570"/>
      <c r="B4" s="585"/>
      <c r="C4" s="586"/>
      <c r="D4" s="196" t="s">
        <v>842</v>
      </c>
      <c r="E4" s="196" t="s">
        <v>843</v>
      </c>
      <c r="F4" s="196" t="s">
        <v>844</v>
      </c>
      <c r="G4" s="196" t="s">
        <v>845</v>
      </c>
      <c r="H4" s="196" t="s">
        <v>846</v>
      </c>
      <c r="I4" s="196" t="s">
        <v>847</v>
      </c>
      <c r="J4" s="196" t="s">
        <v>848</v>
      </c>
      <c r="K4" s="196" t="s">
        <v>844</v>
      </c>
      <c r="L4" s="590"/>
    </row>
    <row r="5" spans="1:13" s="197" customFormat="1" ht="14.1" customHeight="1">
      <c r="A5" s="570"/>
      <c r="B5" s="587"/>
      <c r="C5" s="588"/>
      <c r="D5" s="198">
        <v>1</v>
      </c>
      <c r="E5" s="198">
        <v>2</v>
      </c>
      <c r="F5" s="198">
        <v>3</v>
      </c>
      <c r="G5" s="198">
        <v>4</v>
      </c>
      <c r="H5" s="198">
        <v>5</v>
      </c>
      <c r="I5" s="198">
        <v>6</v>
      </c>
      <c r="J5" s="198" t="s">
        <v>849</v>
      </c>
      <c r="K5" s="198">
        <v>8</v>
      </c>
      <c r="L5" s="198" t="s">
        <v>850</v>
      </c>
    </row>
    <row r="6" spans="1:13" s="197" customFormat="1" ht="14.1" customHeight="1">
      <c r="A6" s="198">
        <v>1</v>
      </c>
      <c r="B6" s="591" t="s">
        <v>851</v>
      </c>
      <c r="C6" s="592"/>
      <c r="D6" s="209">
        <f>SUM(D7:D12)</f>
        <v>0</v>
      </c>
      <c r="E6" s="209">
        <f>SUM(E7:E12)</f>
        <v>0</v>
      </c>
      <c r="F6" s="209">
        <f>SUM(F7:F12)</f>
        <v>0</v>
      </c>
      <c r="G6" s="209">
        <f>SUM(G7:G12)</f>
        <v>0</v>
      </c>
      <c r="H6" s="209">
        <f>SUM(H7:H12)</f>
        <v>0</v>
      </c>
      <c r="I6" s="152" t="s">
        <v>157</v>
      </c>
      <c r="J6" s="152" t="s">
        <v>157</v>
      </c>
      <c r="K6" s="209">
        <f>SUM(K7:K12)</f>
        <v>0</v>
      </c>
      <c r="L6" s="209">
        <f>SUM(L7:L12)</f>
        <v>0</v>
      </c>
      <c r="M6" s="364"/>
    </row>
    <row r="7" spans="1:13" s="197" customFormat="1" ht="14.1" customHeight="1">
      <c r="A7" s="198">
        <v>2</v>
      </c>
      <c r="B7" s="589" t="s">
        <v>852</v>
      </c>
      <c r="C7" s="210" t="s">
        <v>853</v>
      </c>
      <c r="D7" s="209"/>
      <c r="E7" s="209"/>
      <c r="F7" s="209"/>
      <c r="G7" s="209">
        <f>D7</f>
        <v>0</v>
      </c>
      <c r="H7" s="209">
        <f>E7</f>
        <v>0</v>
      </c>
      <c r="I7" s="152" t="s">
        <v>157</v>
      </c>
      <c r="J7" s="152" t="s">
        <v>157</v>
      </c>
      <c r="K7" s="209">
        <f>F7</f>
        <v>0</v>
      </c>
      <c r="L7" s="209">
        <f t="shared" ref="L7:L12" si="0">E7-H7</f>
        <v>0</v>
      </c>
      <c r="M7" s="364"/>
    </row>
    <row r="8" spans="1:13" s="197" customFormat="1" ht="14.1" customHeight="1">
      <c r="A8" s="198">
        <v>3</v>
      </c>
      <c r="B8" s="593"/>
      <c r="C8" s="211" t="s">
        <v>854</v>
      </c>
      <c r="D8" s="209"/>
      <c r="E8" s="209"/>
      <c r="F8" s="209"/>
      <c r="G8" s="209">
        <f t="shared" ref="G8:G12" si="1">D8</f>
        <v>0</v>
      </c>
      <c r="H8" s="209">
        <f>E8</f>
        <v>0</v>
      </c>
      <c r="I8" s="152" t="s">
        <v>157</v>
      </c>
      <c r="J8" s="152" t="s">
        <v>157</v>
      </c>
      <c r="K8" s="209">
        <f>F8</f>
        <v>0</v>
      </c>
      <c r="L8" s="209">
        <f t="shared" si="0"/>
        <v>0</v>
      </c>
    </row>
    <row r="9" spans="1:13" s="197" customFormat="1" ht="14.1" customHeight="1">
      <c r="A9" s="198">
        <v>4</v>
      </c>
      <c r="B9" s="593"/>
      <c r="C9" s="210" t="s">
        <v>855</v>
      </c>
      <c r="D9" s="209"/>
      <c r="E9" s="209"/>
      <c r="F9" s="209"/>
      <c r="G9" s="209">
        <f t="shared" si="1"/>
        <v>0</v>
      </c>
      <c r="H9" s="209">
        <f t="shared" ref="H9:H12" si="2">E9</f>
        <v>0</v>
      </c>
      <c r="I9" s="152" t="s">
        <v>157</v>
      </c>
      <c r="J9" s="152" t="s">
        <v>157</v>
      </c>
      <c r="K9" s="209">
        <f t="shared" ref="K9:K12" si="3">F9</f>
        <v>0</v>
      </c>
      <c r="L9" s="209">
        <f t="shared" si="0"/>
        <v>0</v>
      </c>
    </row>
    <row r="10" spans="1:13" s="197" customFormat="1" ht="14.1" customHeight="1">
      <c r="A10" s="198">
        <v>5</v>
      </c>
      <c r="B10" s="593"/>
      <c r="C10" s="210" t="s">
        <v>856</v>
      </c>
      <c r="D10" s="209"/>
      <c r="E10" s="209"/>
      <c r="F10" s="209"/>
      <c r="G10" s="209">
        <f t="shared" si="1"/>
        <v>0</v>
      </c>
      <c r="H10" s="209">
        <f t="shared" si="2"/>
        <v>0</v>
      </c>
      <c r="I10" s="152" t="s">
        <v>157</v>
      </c>
      <c r="J10" s="152" t="s">
        <v>157</v>
      </c>
      <c r="K10" s="209">
        <f t="shared" si="3"/>
        <v>0</v>
      </c>
      <c r="L10" s="209">
        <f t="shared" si="0"/>
        <v>0</v>
      </c>
    </row>
    <row r="11" spans="1:13" s="197" customFormat="1" ht="14.1" customHeight="1">
      <c r="A11" s="198">
        <v>6</v>
      </c>
      <c r="B11" s="593"/>
      <c r="C11" s="210" t="s">
        <v>857</v>
      </c>
      <c r="D11" s="209"/>
      <c r="E11" s="209"/>
      <c r="F11" s="209"/>
      <c r="G11" s="209">
        <f t="shared" si="1"/>
        <v>0</v>
      </c>
      <c r="H11" s="209">
        <f t="shared" si="2"/>
        <v>0</v>
      </c>
      <c r="I11" s="152" t="s">
        <v>157</v>
      </c>
      <c r="J11" s="152" t="s">
        <v>157</v>
      </c>
      <c r="K11" s="209">
        <f t="shared" si="3"/>
        <v>0</v>
      </c>
      <c r="L11" s="209">
        <f t="shared" si="0"/>
        <v>0</v>
      </c>
    </row>
    <row r="12" spans="1:13" s="197" customFormat="1" ht="14.1" customHeight="1">
      <c r="A12" s="198">
        <v>7</v>
      </c>
      <c r="B12" s="590"/>
      <c r="C12" s="210" t="s">
        <v>858</v>
      </c>
      <c r="D12" s="209"/>
      <c r="E12" s="209"/>
      <c r="F12" s="209"/>
      <c r="G12" s="209">
        <f t="shared" si="1"/>
        <v>0</v>
      </c>
      <c r="H12" s="209">
        <f t="shared" si="2"/>
        <v>0</v>
      </c>
      <c r="I12" s="152" t="s">
        <v>157</v>
      </c>
      <c r="J12" s="152" t="s">
        <v>157</v>
      </c>
      <c r="K12" s="209">
        <f t="shared" si="3"/>
        <v>0</v>
      </c>
      <c r="L12" s="209">
        <f t="shared" si="0"/>
        <v>0</v>
      </c>
    </row>
    <row r="13" spans="1:13" s="197" customFormat="1" ht="14.1" customHeight="1">
      <c r="A13" s="198">
        <v>8</v>
      </c>
      <c r="B13" s="589" t="s">
        <v>859</v>
      </c>
      <c r="C13" s="210" t="s">
        <v>860</v>
      </c>
      <c r="D13" s="209">
        <v>0</v>
      </c>
      <c r="E13" s="209">
        <v>0</v>
      </c>
      <c r="F13" s="209">
        <v>0</v>
      </c>
      <c r="G13" s="209">
        <v>0</v>
      </c>
      <c r="H13" s="209">
        <v>0</v>
      </c>
      <c r="I13" s="209">
        <v>0</v>
      </c>
      <c r="J13" s="209">
        <f t="shared" ref="J13:J19" si="4">H13-I13</f>
        <v>0</v>
      </c>
      <c r="K13" s="209">
        <v>0</v>
      </c>
      <c r="L13" s="152" t="s">
        <v>157</v>
      </c>
    </row>
    <row r="14" spans="1:13" s="197" customFormat="1" ht="14.1" customHeight="1">
      <c r="A14" s="198">
        <v>9</v>
      </c>
      <c r="B14" s="593"/>
      <c r="C14" s="210" t="s">
        <v>861</v>
      </c>
      <c r="D14" s="209">
        <v>0</v>
      </c>
      <c r="E14" s="209">
        <v>0</v>
      </c>
      <c r="F14" s="209">
        <v>0</v>
      </c>
      <c r="G14" s="209">
        <v>0</v>
      </c>
      <c r="H14" s="209">
        <v>0</v>
      </c>
      <c r="I14" s="209">
        <v>0</v>
      </c>
      <c r="J14" s="209">
        <f t="shared" si="4"/>
        <v>0</v>
      </c>
      <c r="K14" s="209">
        <v>0</v>
      </c>
      <c r="L14" s="152" t="s">
        <v>157</v>
      </c>
    </row>
    <row r="15" spans="1:13" s="197" customFormat="1" ht="14.1" customHeight="1">
      <c r="A15" s="198">
        <v>10</v>
      </c>
      <c r="B15" s="593"/>
      <c r="C15" s="210" t="s">
        <v>862</v>
      </c>
      <c r="D15" s="209">
        <v>0</v>
      </c>
      <c r="E15" s="209">
        <v>0</v>
      </c>
      <c r="F15" s="209">
        <v>0</v>
      </c>
      <c r="G15" s="209">
        <v>0</v>
      </c>
      <c r="H15" s="209">
        <v>0</v>
      </c>
      <c r="I15" s="209">
        <v>0</v>
      </c>
      <c r="J15" s="209">
        <f t="shared" si="4"/>
        <v>0</v>
      </c>
      <c r="K15" s="209">
        <v>0</v>
      </c>
      <c r="L15" s="152" t="s">
        <v>157</v>
      </c>
    </row>
    <row r="16" spans="1:13" s="197" customFormat="1" ht="14.1" customHeight="1">
      <c r="A16" s="198">
        <v>11</v>
      </c>
      <c r="B16" s="593"/>
      <c r="C16" s="210" t="s">
        <v>863</v>
      </c>
      <c r="D16" s="209">
        <v>0</v>
      </c>
      <c r="E16" s="209">
        <v>0</v>
      </c>
      <c r="F16" s="209">
        <v>0</v>
      </c>
      <c r="G16" s="209">
        <v>0</v>
      </c>
      <c r="H16" s="209">
        <v>0</v>
      </c>
      <c r="I16" s="209">
        <v>0</v>
      </c>
      <c r="J16" s="209">
        <f t="shared" si="4"/>
        <v>0</v>
      </c>
      <c r="K16" s="209">
        <v>0</v>
      </c>
      <c r="L16" s="152" t="s">
        <v>157</v>
      </c>
    </row>
    <row r="17" spans="1:13" s="197" customFormat="1" ht="14.1" customHeight="1">
      <c r="A17" s="198">
        <v>12</v>
      </c>
      <c r="B17" s="593"/>
      <c r="C17" s="210" t="s">
        <v>864</v>
      </c>
      <c r="D17" s="209">
        <v>0</v>
      </c>
      <c r="E17" s="209">
        <v>0</v>
      </c>
      <c r="F17" s="209">
        <v>0</v>
      </c>
      <c r="G17" s="209">
        <v>0</v>
      </c>
      <c r="H17" s="209">
        <v>0</v>
      </c>
      <c r="I17" s="209">
        <v>0</v>
      </c>
      <c r="J17" s="209">
        <f t="shared" si="4"/>
        <v>0</v>
      </c>
      <c r="K17" s="209">
        <v>0</v>
      </c>
      <c r="L17" s="152" t="s">
        <v>157</v>
      </c>
    </row>
    <row r="18" spans="1:13" s="197" customFormat="1" ht="14.1" customHeight="1">
      <c r="A18" s="198">
        <v>13</v>
      </c>
      <c r="B18" s="593"/>
      <c r="C18" s="210" t="s">
        <v>865</v>
      </c>
      <c r="D18" s="209">
        <v>0</v>
      </c>
      <c r="E18" s="209">
        <v>0</v>
      </c>
      <c r="F18" s="209">
        <v>0</v>
      </c>
      <c r="G18" s="209">
        <v>0</v>
      </c>
      <c r="H18" s="209">
        <v>0</v>
      </c>
      <c r="I18" s="209">
        <v>0</v>
      </c>
      <c r="J18" s="209">
        <f t="shared" si="4"/>
        <v>0</v>
      </c>
      <c r="K18" s="209">
        <v>0</v>
      </c>
      <c r="L18" s="152" t="s">
        <v>157</v>
      </c>
    </row>
    <row r="19" spans="1:13" s="197" customFormat="1" ht="14.1" customHeight="1">
      <c r="A19" s="198">
        <v>14</v>
      </c>
      <c r="B19" s="590"/>
      <c r="C19" s="210" t="s">
        <v>866</v>
      </c>
      <c r="D19" s="209">
        <v>0</v>
      </c>
      <c r="E19" s="209">
        <v>0</v>
      </c>
      <c r="F19" s="209">
        <v>0</v>
      </c>
      <c r="G19" s="209">
        <v>0</v>
      </c>
      <c r="H19" s="209">
        <v>0</v>
      </c>
      <c r="I19" s="209">
        <v>0</v>
      </c>
      <c r="J19" s="209">
        <f t="shared" si="4"/>
        <v>0</v>
      </c>
      <c r="K19" s="209">
        <v>0</v>
      </c>
      <c r="L19" s="152" t="s">
        <v>157</v>
      </c>
    </row>
    <row r="20" spans="1:13" s="197" customFormat="1" ht="14.1" customHeight="1">
      <c r="A20" s="198">
        <v>15</v>
      </c>
      <c r="B20" s="591" t="s">
        <v>867</v>
      </c>
      <c r="C20" s="592"/>
      <c r="D20" s="209">
        <f>SUM(D21:D22)</f>
        <v>0</v>
      </c>
      <c r="E20" s="209">
        <f>SUM(E21:E22)</f>
        <v>0</v>
      </c>
      <c r="F20" s="209">
        <f>SUM(F21:F22)</f>
        <v>0</v>
      </c>
      <c r="G20" s="209">
        <f>SUM(G21:G22)</f>
        <v>0</v>
      </c>
      <c r="H20" s="209">
        <f>SUM(H21:H22)</f>
        <v>0</v>
      </c>
      <c r="I20" s="152" t="s">
        <v>157</v>
      </c>
      <c r="J20" s="152" t="s">
        <v>157</v>
      </c>
      <c r="K20" s="209">
        <f>SUM(K21:K22)</f>
        <v>0</v>
      </c>
      <c r="L20" s="209">
        <f>SUM(L21:L22)</f>
        <v>0</v>
      </c>
    </row>
    <row r="21" spans="1:13" s="197" customFormat="1" ht="14.1" customHeight="1">
      <c r="A21" s="198">
        <v>16</v>
      </c>
      <c r="B21" s="581" t="s">
        <v>868</v>
      </c>
      <c r="C21" s="582"/>
      <c r="D21" s="209">
        <v>0</v>
      </c>
      <c r="E21" s="209">
        <v>0</v>
      </c>
      <c r="F21" s="209">
        <v>0</v>
      </c>
      <c r="G21" s="209">
        <v>0</v>
      </c>
      <c r="H21" s="209">
        <v>0</v>
      </c>
      <c r="I21" s="152" t="s">
        <v>157</v>
      </c>
      <c r="J21" s="152" t="s">
        <v>157</v>
      </c>
      <c r="K21" s="209">
        <v>0</v>
      </c>
      <c r="L21" s="209">
        <f>E21-H21</f>
        <v>0</v>
      </c>
    </row>
    <row r="22" spans="1:13" s="197" customFormat="1" ht="14.1" customHeight="1">
      <c r="A22" s="198">
        <v>17</v>
      </c>
      <c r="B22" s="581" t="s">
        <v>869</v>
      </c>
      <c r="C22" s="582"/>
      <c r="D22" s="209"/>
      <c r="E22" s="209"/>
      <c r="F22" s="209"/>
      <c r="G22" s="209"/>
      <c r="H22" s="209"/>
      <c r="I22" s="152" t="s">
        <v>157</v>
      </c>
      <c r="J22" s="152" t="s">
        <v>157</v>
      </c>
      <c r="K22" s="209"/>
      <c r="L22" s="209">
        <f>E22-H22</f>
        <v>0</v>
      </c>
      <c r="M22" s="364"/>
    </row>
    <row r="23" spans="1:13" s="197" customFormat="1" ht="14.1" customHeight="1">
      <c r="A23" s="198">
        <v>18</v>
      </c>
      <c r="B23" s="591" t="s">
        <v>870</v>
      </c>
      <c r="C23" s="592"/>
      <c r="D23" s="209">
        <f>SUM(D24:D32)-D31</f>
        <v>0</v>
      </c>
      <c r="E23" s="209">
        <f>SUM(E24:E32)-E31</f>
        <v>0</v>
      </c>
      <c r="F23" s="209">
        <f>SUM(F24:F32)-F31</f>
        <v>0</v>
      </c>
      <c r="G23" s="209">
        <f>SUM(G24:G32)-G31</f>
        <v>0</v>
      </c>
      <c r="H23" s="209">
        <f>SUM(H24:H32)-H31</f>
        <v>0</v>
      </c>
      <c r="I23" s="152" t="s">
        <v>157</v>
      </c>
      <c r="J23" s="152" t="s">
        <v>157</v>
      </c>
      <c r="K23" s="209">
        <f>SUM(K24:K32)-K31</f>
        <v>0</v>
      </c>
      <c r="L23" s="209">
        <f>SUM(L24:L32)</f>
        <v>0</v>
      </c>
    </row>
    <row r="24" spans="1:13" s="197" customFormat="1" ht="14.1" customHeight="1">
      <c r="A24" s="198">
        <v>19</v>
      </c>
      <c r="B24" s="581" t="s">
        <v>871</v>
      </c>
      <c r="C24" s="582"/>
      <c r="D24" s="209">
        <v>0</v>
      </c>
      <c r="E24" s="209">
        <v>0</v>
      </c>
      <c r="F24" s="209">
        <v>0</v>
      </c>
      <c r="G24" s="209">
        <v>0</v>
      </c>
      <c r="H24" s="209">
        <v>0</v>
      </c>
      <c r="I24" s="152" t="s">
        <v>157</v>
      </c>
      <c r="J24" s="152" t="s">
        <v>157</v>
      </c>
      <c r="K24" s="209">
        <v>0</v>
      </c>
      <c r="L24" s="209">
        <f>E24-H24</f>
        <v>0</v>
      </c>
    </row>
    <row r="25" spans="1:13" s="197" customFormat="1" ht="14.1" customHeight="1">
      <c r="A25" s="198">
        <v>20</v>
      </c>
      <c r="B25" s="581" t="s">
        <v>872</v>
      </c>
      <c r="C25" s="582"/>
      <c r="D25" s="209">
        <v>0</v>
      </c>
      <c r="E25" s="209">
        <v>0</v>
      </c>
      <c r="F25" s="209">
        <v>0</v>
      </c>
      <c r="G25" s="209">
        <v>0</v>
      </c>
      <c r="H25" s="209">
        <v>0</v>
      </c>
      <c r="I25" s="152" t="s">
        <v>157</v>
      </c>
      <c r="J25" s="152" t="s">
        <v>157</v>
      </c>
      <c r="K25" s="209">
        <v>0</v>
      </c>
      <c r="L25" s="209">
        <f t="shared" ref="L25:L42" si="5">E25-H25</f>
        <v>0</v>
      </c>
    </row>
    <row r="26" spans="1:13" s="197" customFormat="1" ht="14.1" customHeight="1">
      <c r="A26" s="198">
        <v>21</v>
      </c>
      <c r="B26" s="581" t="s">
        <v>873</v>
      </c>
      <c r="C26" s="582"/>
      <c r="D26" s="209">
        <v>0</v>
      </c>
      <c r="E26" s="209">
        <v>0</v>
      </c>
      <c r="F26" s="209">
        <v>0</v>
      </c>
      <c r="G26" s="209">
        <v>0</v>
      </c>
      <c r="H26" s="209">
        <v>0</v>
      </c>
      <c r="I26" s="152" t="s">
        <v>157</v>
      </c>
      <c r="J26" s="152" t="s">
        <v>157</v>
      </c>
      <c r="K26" s="209">
        <v>0</v>
      </c>
      <c r="L26" s="209">
        <f t="shared" si="5"/>
        <v>0</v>
      </c>
    </row>
    <row r="27" spans="1:13" s="197" customFormat="1" ht="14.1" customHeight="1">
      <c r="A27" s="198">
        <v>22</v>
      </c>
      <c r="B27" s="581" t="s">
        <v>874</v>
      </c>
      <c r="C27" s="582"/>
      <c r="D27" s="209"/>
      <c r="E27" s="209"/>
      <c r="F27" s="209"/>
      <c r="G27" s="209"/>
      <c r="H27" s="209"/>
      <c r="I27" s="152" t="s">
        <v>157</v>
      </c>
      <c r="J27" s="152" t="s">
        <v>157</v>
      </c>
      <c r="K27" s="209"/>
      <c r="L27" s="209">
        <f t="shared" si="5"/>
        <v>0</v>
      </c>
    </row>
    <row r="28" spans="1:13" s="197" customFormat="1" ht="14.1" customHeight="1">
      <c r="A28" s="198">
        <v>23</v>
      </c>
      <c r="B28" s="581" t="s">
        <v>875</v>
      </c>
      <c r="C28" s="582"/>
      <c r="D28" s="209">
        <v>0</v>
      </c>
      <c r="E28" s="209">
        <v>0</v>
      </c>
      <c r="F28" s="209">
        <v>0</v>
      </c>
      <c r="G28" s="209">
        <v>0</v>
      </c>
      <c r="H28" s="209">
        <v>0</v>
      </c>
      <c r="I28" s="152" t="s">
        <v>157</v>
      </c>
      <c r="J28" s="152" t="s">
        <v>157</v>
      </c>
      <c r="K28" s="209">
        <v>0</v>
      </c>
      <c r="L28" s="209">
        <f t="shared" si="5"/>
        <v>0</v>
      </c>
    </row>
    <row r="29" spans="1:13" s="197" customFormat="1" ht="14.1" customHeight="1">
      <c r="A29" s="198">
        <v>24</v>
      </c>
      <c r="B29" s="581" t="s">
        <v>876</v>
      </c>
      <c r="C29" s="582" t="s">
        <v>877</v>
      </c>
      <c r="D29" s="209">
        <v>0</v>
      </c>
      <c r="E29" s="209">
        <v>0</v>
      </c>
      <c r="F29" s="209">
        <v>0</v>
      </c>
      <c r="G29" s="209">
        <v>0</v>
      </c>
      <c r="H29" s="209">
        <v>0</v>
      </c>
      <c r="I29" s="152" t="s">
        <v>157</v>
      </c>
      <c r="J29" s="152" t="s">
        <v>157</v>
      </c>
      <c r="K29" s="209">
        <v>0</v>
      </c>
      <c r="L29" s="209">
        <f t="shared" si="5"/>
        <v>0</v>
      </c>
    </row>
    <row r="30" spans="1:13" s="197" customFormat="1" ht="14.1" customHeight="1">
      <c r="A30" s="198">
        <v>25</v>
      </c>
      <c r="B30" s="581" t="s">
        <v>878</v>
      </c>
      <c r="C30" s="582" t="s">
        <v>879</v>
      </c>
      <c r="D30" s="209"/>
      <c r="E30" s="209"/>
      <c r="F30" s="209"/>
      <c r="G30" s="209"/>
      <c r="H30" s="209"/>
      <c r="I30" s="152" t="s">
        <v>157</v>
      </c>
      <c r="J30" s="152" t="s">
        <v>157</v>
      </c>
      <c r="K30" s="209"/>
      <c r="L30" s="209">
        <f t="shared" si="5"/>
        <v>0</v>
      </c>
    </row>
    <row r="31" spans="1:13" s="197" customFormat="1" ht="14.1" customHeight="1">
      <c r="A31" s="198">
        <v>26</v>
      </c>
      <c r="B31" s="594" t="s">
        <v>880</v>
      </c>
      <c r="C31" s="595" t="s">
        <v>881</v>
      </c>
      <c r="D31" s="209">
        <v>0</v>
      </c>
      <c r="E31" s="209">
        <v>0</v>
      </c>
      <c r="F31" s="209">
        <v>0</v>
      </c>
      <c r="G31" s="209">
        <v>0</v>
      </c>
      <c r="H31" s="209">
        <v>0</v>
      </c>
      <c r="I31" s="152">
        <v>0</v>
      </c>
      <c r="J31" s="209">
        <f>H31-I31</f>
        <v>0</v>
      </c>
      <c r="K31" s="209">
        <v>0</v>
      </c>
      <c r="L31" s="152" t="s">
        <v>157</v>
      </c>
    </row>
    <row r="32" spans="1:13" s="197" customFormat="1" ht="14.1" customHeight="1">
      <c r="A32" s="198">
        <v>27</v>
      </c>
      <c r="B32" s="581" t="s">
        <v>882</v>
      </c>
      <c r="C32" s="582" t="s">
        <v>883</v>
      </c>
      <c r="D32" s="209">
        <v>0</v>
      </c>
      <c r="E32" s="209">
        <v>0</v>
      </c>
      <c r="F32" s="209">
        <v>0</v>
      </c>
      <c r="G32" s="209">
        <v>0</v>
      </c>
      <c r="H32" s="209">
        <v>0</v>
      </c>
      <c r="I32" s="152" t="s">
        <v>157</v>
      </c>
      <c r="J32" s="152" t="s">
        <v>157</v>
      </c>
      <c r="K32" s="209">
        <v>0</v>
      </c>
      <c r="L32" s="209">
        <f t="shared" si="5"/>
        <v>0</v>
      </c>
    </row>
    <row r="33" spans="1:13" s="197" customFormat="1" ht="14.1" customHeight="1">
      <c r="A33" s="198">
        <v>28</v>
      </c>
      <c r="B33" s="596" t="s">
        <v>884</v>
      </c>
      <c r="C33" s="597"/>
      <c r="D33" s="209">
        <f>SUM(D34:D38)</f>
        <v>0</v>
      </c>
      <c r="E33" s="209">
        <f>SUM(E34:E38)</f>
        <v>0</v>
      </c>
      <c r="F33" s="209">
        <f>SUM(F34:F38)</f>
        <v>0</v>
      </c>
      <c r="G33" s="209">
        <f>SUM(G34:G38)</f>
        <v>0</v>
      </c>
      <c r="H33" s="209">
        <f>SUM(H34:H38)</f>
        <v>0</v>
      </c>
      <c r="I33" s="152" t="s">
        <v>157</v>
      </c>
      <c r="J33" s="152" t="s">
        <v>157</v>
      </c>
      <c r="K33" s="209">
        <f>SUM(K34:K38)</f>
        <v>0</v>
      </c>
      <c r="L33" s="209">
        <f>SUM(L34:L38)</f>
        <v>0</v>
      </c>
    </row>
    <row r="34" spans="1:13" s="197" customFormat="1" ht="14.1" customHeight="1">
      <c r="A34" s="198">
        <v>29</v>
      </c>
      <c r="B34" s="581" t="s">
        <v>885</v>
      </c>
      <c r="C34" s="582" t="s">
        <v>886</v>
      </c>
      <c r="D34" s="209">
        <v>0</v>
      </c>
      <c r="E34" s="209">
        <v>0</v>
      </c>
      <c r="F34" s="209">
        <v>0</v>
      </c>
      <c r="G34" s="209">
        <v>0</v>
      </c>
      <c r="H34" s="209">
        <v>0</v>
      </c>
      <c r="I34" s="152" t="s">
        <v>157</v>
      </c>
      <c r="J34" s="152" t="s">
        <v>157</v>
      </c>
      <c r="K34" s="209">
        <v>0</v>
      </c>
      <c r="L34" s="209">
        <f t="shared" si="5"/>
        <v>0</v>
      </c>
    </row>
    <row r="35" spans="1:13" s="197" customFormat="1" ht="14.1" customHeight="1">
      <c r="A35" s="198">
        <v>30</v>
      </c>
      <c r="B35" s="581" t="s">
        <v>887</v>
      </c>
      <c r="C35" s="582" t="s">
        <v>888</v>
      </c>
      <c r="D35" s="209">
        <v>0</v>
      </c>
      <c r="E35" s="209">
        <v>0</v>
      </c>
      <c r="F35" s="209">
        <v>0</v>
      </c>
      <c r="G35" s="209">
        <v>0</v>
      </c>
      <c r="H35" s="209">
        <v>0</v>
      </c>
      <c r="I35" s="152" t="s">
        <v>157</v>
      </c>
      <c r="J35" s="152" t="s">
        <v>157</v>
      </c>
      <c r="K35" s="209">
        <v>0</v>
      </c>
      <c r="L35" s="209">
        <f t="shared" si="5"/>
        <v>0</v>
      </c>
    </row>
    <row r="36" spans="1:13" s="197" customFormat="1" ht="14.1" customHeight="1">
      <c r="A36" s="198">
        <v>31</v>
      </c>
      <c r="B36" s="581" t="s">
        <v>889</v>
      </c>
      <c r="C36" s="582" t="s">
        <v>890</v>
      </c>
      <c r="D36" s="209">
        <v>0</v>
      </c>
      <c r="E36" s="209">
        <v>0</v>
      </c>
      <c r="F36" s="209">
        <v>0</v>
      </c>
      <c r="G36" s="209">
        <v>0</v>
      </c>
      <c r="H36" s="209">
        <v>0</v>
      </c>
      <c r="I36" s="152" t="s">
        <v>157</v>
      </c>
      <c r="J36" s="152" t="s">
        <v>157</v>
      </c>
      <c r="K36" s="209">
        <v>0</v>
      </c>
      <c r="L36" s="209">
        <f t="shared" si="5"/>
        <v>0</v>
      </c>
    </row>
    <row r="37" spans="1:13" s="197" customFormat="1" ht="14.1" customHeight="1">
      <c r="A37" s="198">
        <v>32</v>
      </c>
      <c r="B37" s="581" t="s">
        <v>891</v>
      </c>
      <c r="C37" s="582" t="s">
        <v>892</v>
      </c>
      <c r="D37" s="209">
        <v>0</v>
      </c>
      <c r="E37" s="209">
        <v>0</v>
      </c>
      <c r="F37" s="209">
        <v>0</v>
      </c>
      <c r="G37" s="209">
        <v>0</v>
      </c>
      <c r="H37" s="209">
        <v>0</v>
      </c>
      <c r="I37" s="152" t="s">
        <v>157</v>
      </c>
      <c r="J37" s="152" t="s">
        <v>157</v>
      </c>
      <c r="K37" s="209">
        <v>0</v>
      </c>
      <c r="L37" s="209">
        <f t="shared" si="5"/>
        <v>0</v>
      </c>
    </row>
    <row r="38" spans="1:13" s="197" customFormat="1" ht="14.1" customHeight="1">
      <c r="A38" s="198">
        <v>33</v>
      </c>
      <c r="B38" s="581" t="s">
        <v>893</v>
      </c>
      <c r="C38" s="582" t="s">
        <v>894</v>
      </c>
      <c r="D38" s="209"/>
      <c r="E38" s="209"/>
      <c r="F38" s="209"/>
      <c r="G38" s="209"/>
      <c r="H38" s="209"/>
      <c r="I38" s="152" t="s">
        <v>157</v>
      </c>
      <c r="J38" s="152" t="s">
        <v>157</v>
      </c>
      <c r="K38" s="209"/>
      <c r="L38" s="209">
        <f t="shared" si="5"/>
        <v>0</v>
      </c>
    </row>
    <row r="39" spans="1:13" s="197" customFormat="1" ht="14.1" customHeight="1">
      <c r="A39" s="198">
        <v>34</v>
      </c>
      <c r="B39" s="599" t="s">
        <v>895</v>
      </c>
      <c r="C39" s="600" t="s">
        <v>895</v>
      </c>
      <c r="D39" s="209">
        <v>0</v>
      </c>
      <c r="E39" s="209">
        <v>0</v>
      </c>
      <c r="F39" s="209">
        <v>0</v>
      </c>
      <c r="G39" s="209">
        <v>0</v>
      </c>
      <c r="H39" s="209">
        <v>0</v>
      </c>
      <c r="I39" s="152" t="s">
        <v>157</v>
      </c>
      <c r="J39" s="152" t="s">
        <v>157</v>
      </c>
      <c r="K39" s="209">
        <v>0</v>
      </c>
      <c r="L39" s="209">
        <f t="shared" si="5"/>
        <v>0</v>
      </c>
    </row>
    <row r="40" spans="1:13" s="197" customFormat="1" ht="14.1" customHeight="1">
      <c r="A40" s="198">
        <v>35</v>
      </c>
      <c r="B40" s="599" t="s">
        <v>896</v>
      </c>
      <c r="C40" s="600" t="s">
        <v>896</v>
      </c>
      <c r="D40" s="209">
        <v>0</v>
      </c>
      <c r="E40" s="209">
        <v>0</v>
      </c>
      <c r="F40" s="209">
        <v>0</v>
      </c>
      <c r="G40" s="209">
        <v>0</v>
      </c>
      <c r="H40" s="209">
        <v>0</v>
      </c>
      <c r="I40" s="152" t="s">
        <v>157</v>
      </c>
      <c r="J40" s="152" t="s">
        <v>157</v>
      </c>
      <c r="K40" s="209">
        <v>0</v>
      </c>
      <c r="L40" s="209">
        <f t="shared" si="5"/>
        <v>0</v>
      </c>
    </row>
    <row r="41" spans="1:13" s="197" customFormat="1" ht="14.1" customHeight="1">
      <c r="A41" s="198">
        <v>36</v>
      </c>
      <c r="B41" s="596" t="s">
        <v>897</v>
      </c>
      <c r="C41" s="597"/>
      <c r="D41" s="209">
        <f t="shared" ref="D41:L41" si="6">SUM(D40,D39,D33,D23,D20,D6)</f>
        <v>0</v>
      </c>
      <c r="E41" s="209">
        <f t="shared" si="6"/>
        <v>0</v>
      </c>
      <c r="F41" s="209">
        <f t="shared" si="6"/>
        <v>0</v>
      </c>
      <c r="G41" s="209">
        <f t="shared" si="6"/>
        <v>0</v>
      </c>
      <c r="H41" s="209">
        <f t="shared" si="6"/>
        <v>0</v>
      </c>
      <c r="I41" s="209">
        <f t="shared" si="6"/>
        <v>0</v>
      </c>
      <c r="J41" s="209">
        <f t="shared" si="6"/>
        <v>0</v>
      </c>
      <c r="K41" s="209">
        <f t="shared" si="6"/>
        <v>0</v>
      </c>
      <c r="L41" s="209">
        <f t="shared" si="6"/>
        <v>0</v>
      </c>
    </row>
    <row r="42" spans="1:13" ht="14.1" customHeight="1">
      <c r="A42" s="598" t="s">
        <v>837</v>
      </c>
      <c r="B42" s="598"/>
      <c r="C42" s="212" t="s">
        <v>898</v>
      </c>
      <c r="D42" s="209">
        <v>0</v>
      </c>
      <c r="E42" s="209">
        <v>0</v>
      </c>
      <c r="F42" s="209">
        <v>0</v>
      </c>
      <c r="G42" s="209">
        <v>0</v>
      </c>
      <c r="H42" s="209">
        <v>0</v>
      </c>
      <c r="I42" s="213" t="s">
        <v>157</v>
      </c>
      <c r="J42" s="213" t="s">
        <v>157</v>
      </c>
      <c r="K42" s="209">
        <v>0</v>
      </c>
      <c r="L42" s="209">
        <f t="shared" si="5"/>
        <v>0</v>
      </c>
    </row>
    <row r="43" spans="1:13">
      <c r="M43" s="48" t="s">
        <v>12</v>
      </c>
    </row>
    <row r="45" spans="1:13">
      <c r="D45" s="361"/>
      <c r="E45" s="361"/>
      <c r="F45" s="361"/>
      <c r="G45" s="361"/>
      <c r="H45" s="361"/>
    </row>
    <row r="46" spans="1:13">
      <c r="D46" s="369"/>
    </row>
    <row r="47" spans="1:13">
      <c r="F47" s="369"/>
    </row>
  </sheetData>
  <mergeCells count="33">
    <mergeCell ref="B41:C41"/>
    <mergeCell ref="A42:B42"/>
    <mergeCell ref="B35:C35"/>
    <mergeCell ref="B36:C36"/>
    <mergeCell ref="B37:C37"/>
    <mergeCell ref="B38:C38"/>
    <mergeCell ref="B39:C39"/>
    <mergeCell ref="B40:C40"/>
    <mergeCell ref="B34:C34"/>
    <mergeCell ref="B23:C23"/>
    <mergeCell ref="B24:C24"/>
    <mergeCell ref="B25:C25"/>
    <mergeCell ref="B26:C26"/>
    <mergeCell ref="B27:C27"/>
    <mergeCell ref="B28:C28"/>
    <mergeCell ref="B29:C29"/>
    <mergeCell ref="B30:C30"/>
    <mergeCell ref="B31:C31"/>
    <mergeCell ref="B32:C32"/>
    <mergeCell ref="B33:C33"/>
    <mergeCell ref="B22:C22"/>
    <mergeCell ref="A1:L1"/>
    <mergeCell ref="A2:L2"/>
    <mergeCell ref="A3:A5"/>
    <mergeCell ref="B3:C5"/>
    <mergeCell ref="D3:F3"/>
    <mergeCell ref="G3:K3"/>
    <mergeCell ref="L3:L4"/>
    <mergeCell ref="B6:C6"/>
    <mergeCell ref="B7:B12"/>
    <mergeCell ref="B13:B19"/>
    <mergeCell ref="B20:C20"/>
    <mergeCell ref="B21:C21"/>
  </mergeCells>
  <phoneticPr fontId="9" type="noConversion"/>
  <hyperlinks>
    <hyperlink ref="A1" location="'目录'!C18" display="深圳市嘉信现税务师事务所有限公司" xr:uid="{00000000-0004-0000-1600-000000000000}"/>
  </hyperlinks>
  <printOptions horizontalCentered="1"/>
  <pageMargins left="0.51181102362204722" right="0.51181102362204722" top="0.78740157480314965" bottom="0.51181102362204722" header="0.51181102362204722" footer="0.51181102362204722"/>
  <pageSetup paperSize="9" scale="72" orientation="landscape" blackAndWhite="1" r:id="rId1"/>
  <headerFooter alignWithMargins="0">
    <oddFooter>&amp;C14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2060"/>
  </sheetPr>
  <dimension ref="B1:C1"/>
  <sheetViews>
    <sheetView topLeftCell="B1" workbookViewId="0">
      <selection activeCell="J13" sqref="J13"/>
    </sheetView>
  </sheetViews>
  <sheetFormatPr defaultRowHeight="14.25"/>
  <cols>
    <col min="2" max="3" width="9" style="342"/>
  </cols>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9">
    <tabColor rgb="FF002060"/>
  </sheetPr>
  <dimension ref="A1:N318"/>
  <sheetViews>
    <sheetView showGridLines="0" showZeros="0" topLeftCell="A281" zoomScaleSheetLayoutView="100" workbookViewId="0">
      <selection activeCell="A4" sqref="A4:I4"/>
    </sheetView>
  </sheetViews>
  <sheetFormatPr defaultRowHeight="12.75"/>
  <cols>
    <col min="1" max="1" width="13.25" style="80" customWidth="1"/>
    <col min="2" max="9" width="9.125" style="80" customWidth="1"/>
    <col min="10" max="10" width="8.5" style="25" customWidth="1"/>
    <col min="11" max="11" width="10.25" style="25" hidden="1" customWidth="1"/>
    <col min="12" max="12" width="9" style="25" hidden="1" customWidth="1"/>
    <col min="13" max="16384" width="9" style="25"/>
  </cols>
  <sheetData>
    <row r="1" spans="1:12" ht="18" customHeight="1">
      <c r="A1" s="418"/>
      <c r="B1" s="418"/>
      <c r="C1" s="418"/>
      <c r="D1" s="418"/>
      <c r="E1" s="418"/>
      <c r="F1" s="418"/>
      <c r="G1" s="418"/>
      <c r="H1" s="418"/>
      <c r="I1" s="418"/>
      <c r="J1" s="50" t="s">
        <v>51</v>
      </c>
      <c r="L1" s="25">
        <f>LENB(A1)</f>
        <v>0</v>
      </c>
    </row>
    <row r="2" spans="1:12" ht="22.5" customHeight="1">
      <c r="A2" s="419" t="s">
        <v>52</v>
      </c>
      <c r="B2" s="419"/>
      <c r="C2" s="419"/>
      <c r="D2" s="419"/>
      <c r="E2" s="419"/>
      <c r="F2" s="419"/>
      <c r="G2" s="419"/>
      <c r="H2" s="419"/>
      <c r="I2" s="419"/>
      <c r="J2" s="24"/>
      <c r="L2" s="25">
        <f t="shared" ref="L2:L60" si="0">LENB(A2)</f>
        <v>38</v>
      </c>
    </row>
    <row r="3" spans="1:12" ht="17.25" customHeight="1">
      <c r="A3" s="51"/>
      <c r="B3" s="51"/>
      <c r="C3" s="51"/>
      <c r="D3" s="51"/>
      <c r="E3" s="51"/>
      <c r="F3" s="51"/>
      <c r="G3" s="51"/>
      <c r="H3" s="52"/>
      <c r="I3" s="53" t="s">
        <v>53</v>
      </c>
      <c r="J3" s="24"/>
      <c r="L3" s="25">
        <f t="shared" si="0"/>
        <v>0</v>
      </c>
    </row>
    <row r="4" spans="1:12" ht="20.100000000000001" customHeight="1">
      <c r="A4" s="420" t="s">
        <v>54</v>
      </c>
      <c r="B4" s="420"/>
      <c r="C4" s="420"/>
      <c r="D4" s="420"/>
      <c r="E4" s="420"/>
      <c r="F4" s="420"/>
      <c r="G4" s="420"/>
      <c r="H4" s="420"/>
      <c r="I4" s="420"/>
      <c r="J4" s="24"/>
      <c r="K4" s="25" t="s">
        <v>55</v>
      </c>
      <c r="L4" s="25">
        <f t="shared" si="0"/>
        <v>16</v>
      </c>
    </row>
    <row r="5" spans="1:12" ht="18.75" customHeight="1">
      <c r="A5" s="421" t="s">
        <v>1499</v>
      </c>
      <c r="B5" s="421"/>
      <c r="C5" s="421"/>
      <c r="D5" s="421"/>
      <c r="E5" s="421"/>
      <c r="F5" s="421"/>
      <c r="G5" s="421"/>
      <c r="H5" s="421"/>
      <c r="I5" s="421"/>
      <c r="J5" s="24"/>
      <c r="K5" s="25" t="s">
        <v>56</v>
      </c>
      <c r="L5" s="25">
        <f t="shared" si="0"/>
        <v>28</v>
      </c>
    </row>
    <row r="6" spans="1:12" ht="18.75" customHeight="1">
      <c r="A6" s="421" t="s">
        <v>1500</v>
      </c>
      <c r="B6" s="421"/>
      <c r="C6" s="421"/>
      <c r="D6" s="421"/>
      <c r="E6" s="421"/>
      <c r="F6" s="421"/>
      <c r="G6" s="421"/>
      <c r="H6" s="421"/>
      <c r="I6" s="421"/>
      <c r="K6" s="25" t="s">
        <v>56</v>
      </c>
      <c r="L6" s="25">
        <f t="shared" si="0"/>
        <v>16</v>
      </c>
    </row>
    <row r="7" spans="1:12" ht="18.75" customHeight="1">
      <c r="A7" s="421" t="s">
        <v>1501</v>
      </c>
      <c r="B7" s="421"/>
      <c r="C7" s="421"/>
      <c r="D7" s="421"/>
      <c r="E7" s="421"/>
      <c r="F7" s="421"/>
      <c r="G7" s="421"/>
      <c r="H7" s="421"/>
      <c r="I7" s="421"/>
      <c r="K7" s="25" t="s">
        <v>56</v>
      </c>
      <c r="L7" s="25">
        <f t="shared" si="0"/>
        <v>18</v>
      </c>
    </row>
    <row r="8" spans="1:12" ht="18.75" customHeight="1">
      <c r="A8" s="421" t="s">
        <v>1502</v>
      </c>
      <c r="B8" s="421"/>
      <c r="C8" s="421"/>
      <c r="D8" s="421"/>
      <c r="E8" s="421"/>
      <c r="F8" s="421"/>
      <c r="G8" s="421"/>
      <c r="H8" s="421"/>
      <c r="I8" s="421"/>
      <c r="K8" s="25" t="s">
        <v>56</v>
      </c>
      <c r="L8" s="25">
        <f t="shared" si="0"/>
        <v>16</v>
      </c>
    </row>
    <row r="9" spans="1:12" ht="18.75" customHeight="1">
      <c r="A9" s="422" t="s">
        <v>1503</v>
      </c>
      <c r="B9" s="422"/>
      <c r="C9" s="422"/>
      <c r="D9" s="422"/>
      <c r="E9" s="422"/>
      <c r="F9" s="422"/>
      <c r="G9" s="422"/>
      <c r="H9" s="422"/>
      <c r="I9" s="422"/>
      <c r="K9" s="25" t="s">
        <v>56</v>
      </c>
      <c r="L9" s="25">
        <f t="shared" si="0"/>
        <v>16</v>
      </c>
    </row>
    <row r="10" spans="1:12" ht="18.75" customHeight="1">
      <c r="A10" s="422" t="s">
        <v>57</v>
      </c>
      <c r="B10" s="422"/>
      <c r="C10" s="422"/>
      <c r="D10" s="422"/>
      <c r="E10" s="422"/>
      <c r="F10" s="422"/>
      <c r="G10" s="422"/>
      <c r="H10" s="422"/>
      <c r="I10" s="422"/>
      <c r="K10" s="25" t="s">
        <v>56</v>
      </c>
      <c r="L10" s="25">
        <f t="shared" si="0"/>
        <v>20</v>
      </c>
    </row>
    <row r="11" spans="1:12" ht="18.75" customHeight="1">
      <c r="A11" s="422" t="s">
        <v>1487</v>
      </c>
      <c r="B11" s="422"/>
      <c r="C11" s="422"/>
      <c r="D11" s="422"/>
      <c r="E11" s="422"/>
      <c r="F11" s="422"/>
      <c r="G11" s="422"/>
      <c r="H11" s="422"/>
      <c r="I11" s="422"/>
      <c r="K11" s="25" t="s">
        <v>56</v>
      </c>
      <c r="L11" s="25">
        <f t="shared" si="0"/>
        <v>36</v>
      </c>
    </row>
    <row r="12" spans="1:12" ht="18.75" customHeight="1">
      <c r="A12" s="422" t="s">
        <v>1491</v>
      </c>
      <c r="B12" s="422"/>
      <c r="C12" s="422"/>
      <c r="D12" s="422"/>
      <c r="E12" s="422"/>
      <c r="F12" s="422"/>
      <c r="G12" s="422"/>
      <c r="H12" s="422"/>
      <c r="I12" s="422"/>
      <c r="K12" s="25" t="s">
        <v>56</v>
      </c>
      <c r="L12" s="25">
        <f t="shared" si="0"/>
        <v>22</v>
      </c>
    </row>
    <row r="13" spans="1:12" ht="18.75" customHeight="1">
      <c r="A13" s="422" t="s">
        <v>1492</v>
      </c>
      <c r="B13" s="422"/>
      <c r="C13" s="422"/>
      <c r="D13" s="422"/>
      <c r="E13" s="422"/>
      <c r="F13" s="422"/>
      <c r="G13" s="422"/>
      <c r="H13" s="422"/>
      <c r="I13" s="422"/>
      <c r="J13" s="24"/>
      <c r="K13" s="25" t="s">
        <v>56</v>
      </c>
      <c r="L13" s="25">
        <f t="shared" si="0"/>
        <v>16</v>
      </c>
    </row>
    <row r="14" spans="1:12" ht="18.75" customHeight="1">
      <c r="A14" s="422" t="s">
        <v>1493</v>
      </c>
      <c r="B14" s="422"/>
      <c r="C14" s="422"/>
      <c r="D14" s="422"/>
      <c r="E14" s="422"/>
      <c r="F14" s="422"/>
      <c r="G14" s="422"/>
      <c r="H14" s="422"/>
      <c r="I14" s="422"/>
      <c r="J14" s="24"/>
      <c r="K14" s="25" t="s">
        <v>56</v>
      </c>
      <c r="L14" s="25">
        <f t="shared" si="0"/>
        <v>26</v>
      </c>
    </row>
    <row r="15" spans="1:12" ht="5.0999999999999996" customHeight="1">
      <c r="A15" s="423"/>
      <c r="B15" s="423"/>
      <c r="C15" s="423"/>
      <c r="D15" s="423"/>
      <c r="E15" s="423"/>
      <c r="F15" s="423"/>
      <c r="G15" s="423"/>
      <c r="H15" s="423"/>
      <c r="I15" s="423"/>
      <c r="J15" s="24"/>
      <c r="K15" s="25" t="s">
        <v>58</v>
      </c>
      <c r="L15" s="25">
        <f t="shared" si="0"/>
        <v>0</v>
      </c>
    </row>
    <row r="16" spans="1:12" ht="20.100000000000001" customHeight="1">
      <c r="A16" s="420" t="s">
        <v>59</v>
      </c>
      <c r="B16" s="420"/>
      <c r="C16" s="420"/>
      <c r="D16" s="420"/>
      <c r="E16" s="420"/>
      <c r="F16" s="420"/>
      <c r="G16" s="420"/>
      <c r="H16" s="420"/>
      <c r="I16" s="420"/>
      <c r="J16" s="24"/>
      <c r="K16" s="25" t="s">
        <v>55</v>
      </c>
      <c r="L16" s="25">
        <f t="shared" si="0"/>
        <v>22</v>
      </c>
    </row>
    <row r="17" spans="1:12" ht="18.75" customHeight="1">
      <c r="A17" s="424" t="s">
        <v>60</v>
      </c>
      <c r="B17" s="424"/>
      <c r="C17" s="424"/>
      <c r="D17" s="424"/>
      <c r="E17" s="424"/>
      <c r="F17" s="424"/>
      <c r="G17" s="424"/>
      <c r="H17" s="424"/>
      <c r="I17" s="424"/>
      <c r="K17" s="25" t="s">
        <v>56</v>
      </c>
      <c r="L17" s="25">
        <f t="shared" si="0"/>
        <v>34</v>
      </c>
    </row>
    <row r="18" spans="1:12" ht="18.75" customHeight="1">
      <c r="A18" s="425" t="s">
        <v>61</v>
      </c>
      <c r="B18" s="426"/>
      <c r="C18" s="426" t="s">
        <v>62</v>
      </c>
      <c r="D18" s="426"/>
      <c r="E18" s="426"/>
      <c r="F18" s="426"/>
      <c r="G18" s="426"/>
      <c r="H18" s="427" t="s">
        <v>63</v>
      </c>
      <c r="I18" s="428"/>
      <c r="J18" s="24"/>
      <c r="L18" s="25">
        <f t="shared" si="0"/>
        <v>12</v>
      </c>
    </row>
    <row r="19" spans="1:12" ht="18.75" customHeight="1">
      <c r="A19" s="425" t="s">
        <v>64</v>
      </c>
      <c r="B19" s="426" t="s">
        <v>64</v>
      </c>
      <c r="C19" s="429" t="s">
        <v>65</v>
      </c>
      <c r="D19" s="429" t="s">
        <v>66</v>
      </c>
      <c r="E19" s="429"/>
      <c r="F19" s="429"/>
      <c r="G19" s="429"/>
      <c r="H19" s="431">
        <v>0.16</v>
      </c>
      <c r="I19" s="432"/>
      <c r="J19" s="24"/>
      <c r="L19" s="25">
        <f t="shared" si="0"/>
        <v>6</v>
      </c>
    </row>
    <row r="20" spans="1:12" ht="18.75" customHeight="1">
      <c r="A20" s="425" t="s">
        <v>67</v>
      </c>
      <c r="B20" s="426"/>
      <c r="C20" s="429" t="s">
        <v>68</v>
      </c>
      <c r="D20" s="429" t="s">
        <v>68</v>
      </c>
      <c r="E20" s="429"/>
      <c r="F20" s="429"/>
      <c r="G20" s="429"/>
      <c r="H20" s="427" t="s">
        <v>1494</v>
      </c>
      <c r="I20" s="428"/>
      <c r="J20" s="24"/>
      <c r="L20" s="25">
        <f t="shared" si="0"/>
        <v>6</v>
      </c>
    </row>
    <row r="21" spans="1:12" ht="18.75" customHeight="1">
      <c r="A21" s="425"/>
      <c r="B21" s="426"/>
      <c r="C21" s="429" t="s">
        <v>69</v>
      </c>
      <c r="D21" s="429" t="s">
        <v>69</v>
      </c>
      <c r="E21" s="429"/>
      <c r="F21" s="429"/>
      <c r="G21" s="429"/>
      <c r="H21" s="427" t="s">
        <v>1494</v>
      </c>
      <c r="I21" s="428"/>
      <c r="J21" s="24"/>
      <c r="L21" s="25">
        <f t="shared" si="0"/>
        <v>0</v>
      </c>
    </row>
    <row r="22" spans="1:12" ht="18.75" customHeight="1">
      <c r="A22" s="425" t="s">
        <v>70</v>
      </c>
      <c r="B22" s="426" t="s">
        <v>70</v>
      </c>
      <c r="C22" s="429" t="s">
        <v>71</v>
      </c>
      <c r="D22" s="429" t="s">
        <v>71</v>
      </c>
      <c r="E22" s="429"/>
      <c r="F22" s="429"/>
      <c r="G22" s="429"/>
      <c r="H22" s="430">
        <v>7.0000000000000007E-2</v>
      </c>
      <c r="I22" s="428"/>
      <c r="J22" s="24"/>
      <c r="L22" s="25">
        <f t="shared" si="0"/>
        <v>14</v>
      </c>
    </row>
    <row r="23" spans="1:12" ht="18.75" customHeight="1">
      <c r="A23" s="425" t="s">
        <v>72</v>
      </c>
      <c r="B23" s="426" t="s">
        <v>72</v>
      </c>
      <c r="C23" s="429" t="s">
        <v>71</v>
      </c>
      <c r="D23" s="429" t="s">
        <v>71</v>
      </c>
      <c r="E23" s="429"/>
      <c r="F23" s="429"/>
      <c r="G23" s="429"/>
      <c r="H23" s="430">
        <v>0.03</v>
      </c>
      <c r="I23" s="428"/>
      <c r="J23" s="54" t="s">
        <v>73</v>
      </c>
      <c r="L23" s="25">
        <f t="shared" si="0"/>
        <v>10</v>
      </c>
    </row>
    <row r="24" spans="1:12" ht="18.75" customHeight="1">
      <c r="A24" s="425" t="s">
        <v>74</v>
      </c>
      <c r="B24" s="426" t="s">
        <v>74</v>
      </c>
      <c r="C24" s="429" t="s">
        <v>71</v>
      </c>
      <c r="D24" s="429" t="s">
        <v>71</v>
      </c>
      <c r="E24" s="429"/>
      <c r="F24" s="429"/>
      <c r="G24" s="429"/>
      <c r="H24" s="430">
        <v>0.02</v>
      </c>
      <c r="I24" s="428"/>
      <c r="J24" s="24"/>
      <c r="L24" s="25">
        <f t="shared" si="0"/>
        <v>12</v>
      </c>
    </row>
    <row r="25" spans="1:12" ht="18.75" customHeight="1">
      <c r="A25" s="425" t="s">
        <v>75</v>
      </c>
      <c r="B25" s="426" t="s">
        <v>75</v>
      </c>
      <c r="C25" s="429" t="s">
        <v>76</v>
      </c>
      <c r="D25" s="429" t="s">
        <v>77</v>
      </c>
      <c r="E25" s="429"/>
      <c r="F25" s="429"/>
      <c r="G25" s="429"/>
      <c r="H25" s="427" t="s">
        <v>1494</v>
      </c>
      <c r="I25" s="428"/>
      <c r="J25" s="24"/>
      <c r="L25" s="25">
        <f t="shared" si="0"/>
        <v>14</v>
      </c>
    </row>
    <row r="26" spans="1:12" ht="18.75" customHeight="1">
      <c r="A26" s="425" t="s">
        <v>78</v>
      </c>
      <c r="B26" s="426" t="s">
        <v>78</v>
      </c>
      <c r="C26" s="429" t="s">
        <v>76</v>
      </c>
      <c r="D26" s="429" t="s">
        <v>77</v>
      </c>
      <c r="E26" s="429"/>
      <c r="F26" s="429"/>
      <c r="G26" s="429"/>
      <c r="H26" s="430" t="s">
        <v>1494</v>
      </c>
      <c r="I26" s="428"/>
      <c r="J26" s="24"/>
      <c r="L26" s="25">
        <f t="shared" si="0"/>
        <v>6</v>
      </c>
    </row>
    <row r="27" spans="1:12" ht="18.75" customHeight="1">
      <c r="A27" s="425" t="s">
        <v>79</v>
      </c>
      <c r="B27" s="426" t="s">
        <v>79</v>
      </c>
      <c r="C27" s="429" t="s">
        <v>80</v>
      </c>
      <c r="D27" s="429" t="s">
        <v>80</v>
      </c>
      <c r="E27" s="429"/>
      <c r="F27" s="429"/>
      <c r="G27" s="429"/>
      <c r="H27" s="430">
        <v>0.25</v>
      </c>
      <c r="I27" s="428"/>
      <c r="J27" s="24"/>
      <c r="L27" s="25">
        <f t="shared" si="0"/>
        <v>10</v>
      </c>
    </row>
    <row r="28" spans="1:12" ht="18.75" customHeight="1">
      <c r="A28" s="424" t="s">
        <v>81</v>
      </c>
      <c r="B28" s="424"/>
      <c r="C28" s="424"/>
      <c r="D28" s="424"/>
      <c r="E28" s="424"/>
      <c r="F28" s="424"/>
      <c r="G28" s="424"/>
      <c r="H28" s="424"/>
      <c r="I28" s="424"/>
      <c r="J28" s="24"/>
      <c r="K28" s="25" t="s">
        <v>56</v>
      </c>
      <c r="L28" s="25">
        <f t="shared" si="0"/>
        <v>24</v>
      </c>
    </row>
    <row r="29" spans="1:12" ht="46.5" customHeight="1">
      <c r="A29" s="425" t="s">
        <v>82</v>
      </c>
      <c r="B29" s="426"/>
      <c r="C29" s="433" t="s">
        <v>83</v>
      </c>
      <c r="D29" s="433"/>
      <c r="E29" s="433" t="s">
        <v>84</v>
      </c>
      <c r="F29" s="433"/>
      <c r="G29" s="433"/>
      <c r="H29" s="434" t="s">
        <v>85</v>
      </c>
      <c r="I29" s="435"/>
      <c r="J29" s="24"/>
    </row>
    <row r="30" spans="1:12" ht="24.75" customHeight="1">
      <c r="A30" s="425" t="s">
        <v>1527</v>
      </c>
      <c r="B30" s="426"/>
      <c r="C30" s="433">
        <v>0</v>
      </c>
      <c r="D30" s="433"/>
      <c r="E30" s="433">
        <v>0</v>
      </c>
      <c r="F30" s="433"/>
      <c r="G30" s="433"/>
      <c r="H30" s="433">
        <v>0</v>
      </c>
      <c r="I30" s="436"/>
      <c r="J30" s="54" t="s">
        <v>86</v>
      </c>
    </row>
    <row r="31" spans="1:12" ht="24.75" customHeight="1">
      <c r="A31" s="425" t="s">
        <v>1527</v>
      </c>
      <c r="B31" s="426"/>
      <c r="C31" s="433">
        <v>0</v>
      </c>
      <c r="D31" s="433"/>
      <c r="E31" s="433">
        <v>0</v>
      </c>
      <c r="F31" s="433"/>
      <c r="G31" s="433"/>
      <c r="H31" s="433">
        <v>0</v>
      </c>
      <c r="I31" s="436"/>
      <c r="J31" s="54" t="s">
        <v>87</v>
      </c>
    </row>
    <row r="32" spans="1:12" ht="5.0999999999999996" customHeight="1">
      <c r="A32" s="438"/>
      <c r="B32" s="438"/>
      <c r="C32" s="438"/>
      <c r="D32" s="438"/>
      <c r="E32" s="438"/>
      <c r="F32" s="438"/>
      <c r="G32" s="438"/>
      <c r="H32" s="438"/>
      <c r="I32" s="438"/>
      <c r="J32" s="24"/>
      <c r="K32" s="25" t="s">
        <v>58</v>
      </c>
      <c r="L32" s="25">
        <f t="shared" si="0"/>
        <v>0</v>
      </c>
    </row>
    <row r="33" spans="1:12" ht="20.100000000000001" customHeight="1">
      <c r="A33" s="420" t="s">
        <v>88</v>
      </c>
      <c r="B33" s="420"/>
      <c r="C33" s="420"/>
      <c r="D33" s="420"/>
      <c r="E33" s="420"/>
      <c r="F33" s="420"/>
      <c r="G33" s="420"/>
      <c r="H33" s="420"/>
      <c r="I33" s="420"/>
      <c r="J33" s="24"/>
      <c r="K33" s="25" t="s">
        <v>55</v>
      </c>
      <c r="L33" s="25">
        <f t="shared" si="0"/>
        <v>22</v>
      </c>
    </row>
    <row r="34" spans="1:12" ht="18.75" customHeight="1">
      <c r="A34" s="424" t="s">
        <v>89</v>
      </c>
      <c r="B34" s="424"/>
      <c r="C34" s="424"/>
      <c r="D34" s="424"/>
      <c r="E34" s="424"/>
      <c r="F34" s="424"/>
      <c r="G34" s="424"/>
      <c r="H34" s="424"/>
      <c r="I34" s="424"/>
      <c r="J34" s="24"/>
      <c r="K34" s="25" t="s">
        <v>56</v>
      </c>
      <c r="L34" s="25">
        <f t="shared" si="0"/>
        <v>12</v>
      </c>
    </row>
    <row r="35" spans="1:12" ht="18.75" customHeight="1">
      <c r="A35" s="437" t="s">
        <v>1529</v>
      </c>
      <c r="B35" s="437"/>
      <c r="C35" s="437"/>
      <c r="D35" s="437"/>
      <c r="E35" s="437"/>
      <c r="F35" s="437"/>
      <c r="G35" s="437"/>
      <c r="H35" s="437"/>
      <c r="I35" s="437"/>
      <c r="J35" s="24"/>
      <c r="K35" s="25" t="s">
        <v>56</v>
      </c>
      <c r="L35" s="25">
        <f t="shared" si="0"/>
        <v>28</v>
      </c>
    </row>
    <row r="36" spans="1:12" ht="18.75" customHeight="1">
      <c r="A36" s="424" t="s">
        <v>90</v>
      </c>
      <c r="B36" s="424"/>
      <c r="C36" s="424"/>
      <c r="D36" s="424"/>
      <c r="E36" s="424"/>
      <c r="F36" s="424"/>
      <c r="G36" s="424"/>
      <c r="H36" s="424"/>
      <c r="I36" s="424"/>
      <c r="J36" s="24"/>
      <c r="K36" s="25" t="s">
        <v>56</v>
      </c>
      <c r="L36" s="25">
        <f t="shared" si="0"/>
        <v>12</v>
      </c>
    </row>
    <row r="37" spans="1:12" ht="18.75" customHeight="1">
      <c r="A37" s="437" t="s">
        <v>91</v>
      </c>
      <c r="B37" s="437"/>
      <c r="C37" s="437"/>
      <c r="D37" s="437"/>
      <c r="E37" s="437"/>
      <c r="F37" s="437"/>
      <c r="G37" s="437"/>
      <c r="H37" s="437"/>
      <c r="I37" s="437"/>
      <c r="J37" s="24"/>
      <c r="K37" s="25" t="s">
        <v>56</v>
      </c>
      <c r="L37" s="25">
        <f t="shared" si="0"/>
        <v>32</v>
      </c>
    </row>
    <row r="38" spans="1:12" ht="18.75" customHeight="1">
      <c r="A38" s="424" t="s">
        <v>92</v>
      </c>
      <c r="B38" s="424"/>
      <c r="C38" s="424"/>
      <c r="D38" s="424"/>
      <c r="E38" s="424"/>
      <c r="F38" s="424"/>
      <c r="G38" s="424"/>
      <c r="H38" s="424"/>
      <c r="I38" s="424"/>
      <c r="K38" s="25" t="s">
        <v>56</v>
      </c>
      <c r="L38" s="25">
        <f t="shared" si="0"/>
        <v>14</v>
      </c>
    </row>
    <row r="39" spans="1:12" ht="18.75" customHeight="1">
      <c r="A39" s="437" t="s">
        <v>1495</v>
      </c>
      <c r="B39" s="437"/>
      <c r="C39" s="437"/>
      <c r="D39" s="437"/>
      <c r="E39" s="437"/>
      <c r="F39" s="437"/>
      <c r="G39" s="437"/>
      <c r="H39" s="437"/>
      <c r="I39" s="437"/>
      <c r="J39" s="54" t="s">
        <v>73</v>
      </c>
      <c r="K39" s="25" t="s">
        <v>56</v>
      </c>
      <c r="L39" s="25">
        <f t="shared" si="0"/>
        <v>28</v>
      </c>
    </row>
    <row r="40" spans="1:12" ht="18.75" customHeight="1">
      <c r="A40" s="424" t="s">
        <v>93</v>
      </c>
      <c r="B40" s="424"/>
      <c r="C40" s="424"/>
      <c r="D40" s="424"/>
      <c r="E40" s="424"/>
      <c r="F40" s="424"/>
      <c r="G40" s="424"/>
      <c r="H40" s="424"/>
      <c r="I40" s="424"/>
      <c r="K40" s="25" t="s">
        <v>56</v>
      </c>
      <c r="L40" s="25">
        <f t="shared" si="0"/>
        <v>22</v>
      </c>
    </row>
    <row r="41" spans="1:12" ht="18.75" customHeight="1">
      <c r="A41" s="437" t="s">
        <v>94</v>
      </c>
      <c r="B41" s="437"/>
      <c r="C41" s="437"/>
      <c r="D41" s="437"/>
      <c r="E41" s="437"/>
      <c r="F41" s="437"/>
      <c r="G41" s="437"/>
      <c r="H41" s="437"/>
      <c r="I41" s="437"/>
      <c r="K41" s="25" t="s">
        <v>56</v>
      </c>
      <c r="L41" s="25">
        <f t="shared" si="0"/>
        <v>50</v>
      </c>
    </row>
    <row r="42" spans="1:12" ht="18.75" customHeight="1">
      <c r="A42" s="424" t="s">
        <v>95</v>
      </c>
      <c r="B42" s="424"/>
      <c r="C42" s="424"/>
      <c r="D42" s="424"/>
      <c r="E42" s="424"/>
      <c r="F42" s="424"/>
      <c r="G42" s="424"/>
      <c r="H42" s="424"/>
      <c r="I42" s="424"/>
      <c r="K42" s="25" t="s">
        <v>56</v>
      </c>
      <c r="L42" s="25">
        <f t="shared" si="0"/>
        <v>20</v>
      </c>
    </row>
    <row r="43" spans="1:12" ht="18.75" customHeight="1">
      <c r="A43" s="437" t="s">
        <v>1530</v>
      </c>
      <c r="B43" s="437"/>
      <c r="C43" s="437"/>
      <c r="D43" s="437"/>
      <c r="E43" s="437"/>
      <c r="F43" s="437"/>
      <c r="G43" s="437"/>
      <c r="H43" s="437"/>
      <c r="I43" s="437"/>
      <c r="K43" s="25" t="s">
        <v>56</v>
      </c>
      <c r="L43" s="25">
        <f t="shared" si="0"/>
        <v>51</v>
      </c>
    </row>
    <row r="44" spans="1:12" ht="18.75" customHeight="1">
      <c r="A44" s="424" t="s">
        <v>96</v>
      </c>
      <c r="B44" s="424"/>
      <c r="C44" s="424"/>
      <c r="D44" s="424"/>
      <c r="E44" s="424"/>
      <c r="F44" s="424"/>
      <c r="G44" s="424"/>
      <c r="H44" s="424"/>
      <c r="I44" s="424"/>
      <c r="K44" s="25" t="s">
        <v>56</v>
      </c>
      <c r="L44" s="25">
        <f t="shared" si="0"/>
        <v>22</v>
      </c>
    </row>
    <row r="45" spans="1:12" ht="18.75" customHeight="1">
      <c r="A45" s="437" t="s">
        <v>1531</v>
      </c>
      <c r="B45" s="437"/>
      <c r="C45" s="437"/>
      <c r="D45" s="437"/>
      <c r="E45" s="437"/>
      <c r="F45" s="437"/>
      <c r="G45" s="437"/>
      <c r="H45" s="437"/>
      <c r="I45" s="437"/>
      <c r="K45" s="25" t="s">
        <v>56</v>
      </c>
      <c r="L45" s="25">
        <f t="shared" si="0"/>
        <v>61</v>
      </c>
    </row>
    <row r="46" spans="1:12" ht="18.75" customHeight="1">
      <c r="A46" s="424" t="s">
        <v>97</v>
      </c>
      <c r="B46" s="424"/>
      <c r="C46" s="424"/>
      <c r="D46" s="424"/>
      <c r="E46" s="424"/>
      <c r="F46" s="424"/>
      <c r="G46" s="424"/>
      <c r="H46" s="424"/>
      <c r="I46" s="424"/>
      <c r="K46" s="25" t="s">
        <v>56</v>
      </c>
      <c r="L46" s="25">
        <f t="shared" si="0"/>
        <v>29</v>
      </c>
    </row>
    <row r="47" spans="1:12" ht="18.75" customHeight="1">
      <c r="A47" s="437" t="s">
        <v>1532</v>
      </c>
      <c r="B47" s="437"/>
      <c r="C47" s="437"/>
      <c r="D47" s="437"/>
      <c r="E47" s="437"/>
      <c r="F47" s="437"/>
      <c r="G47" s="437"/>
      <c r="H47" s="437"/>
      <c r="I47" s="437"/>
      <c r="K47" s="25" t="s">
        <v>56</v>
      </c>
      <c r="L47" s="25">
        <f t="shared" si="0"/>
        <v>61</v>
      </c>
    </row>
    <row r="48" spans="1:12" ht="18.75" customHeight="1">
      <c r="A48" s="424" t="s">
        <v>98</v>
      </c>
      <c r="B48" s="424"/>
      <c r="C48" s="424"/>
      <c r="D48" s="424"/>
      <c r="E48" s="424"/>
      <c r="F48" s="424"/>
      <c r="G48" s="424"/>
      <c r="H48" s="424"/>
      <c r="I48" s="424"/>
      <c r="J48" s="55"/>
      <c r="K48" s="25" t="s">
        <v>56</v>
      </c>
      <c r="L48" s="25">
        <f t="shared" si="0"/>
        <v>16</v>
      </c>
    </row>
    <row r="49" spans="1:12" ht="18.75" customHeight="1">
      <c r="A49" s="437" t="s">
        <v>1533</v>
      </c>
      <c r="B49" s="437"/>
      <c r="C49" s="437"/>
      <c r="D49" s="437"/>
      <c r="E49" s="437"/>
      <c r="F49" s="437"/>
      <c r="G49" s="437"/>
      <c r="H49" s="437"/>
      <c r="I49" s="437"/>
      <c r="K49" s="25" t="s">
        <v>56</v>
      </c>
      <c r="L49" s="25">
        <f t="shared" si="0"/>
        <v>51</v>
      </c>
    </row>
    <row r="50" spans="1:12" ht="18.75" customHeight="1">
      <c r="A50" s="437" t="s">
        <v>1534</v>
      </c>
      <c r="B50" s="437"/>
      <c r="C50" s="437"/>
      <c r="D50" s="437"/>
      <c r="E50" s="437"/>
      <c r="F50" s="437"/>
      <c r="G50" s="437"/>
      <c r="H50" s="437"/>
      <c r="I50" s="437"/>
      <c r="K50" s="25" t="s">
        <v>56</v>
      </c>
      <c r="L50" s="25">
        <f t="shared" si="0"/>
        <v>53</v>
      </c>
    </row>
    <row r="51" spans="1:12" ht="18.75" customHeight="1">
      <c r="A51" s="437" t="s">
        <v>1535</v>
      </c>
      <c r="B51" s="437"/>
      <c r="C51" s="437"/>
      <c r="D51" s="437"/>
      <c r="E51" s="437"/>
      <c r="F51" s="437"/>
      <c r="G51" s="437"/>
      <c r="H51" s="437"/>
      <c r="I51" s="437"/>
      <c r="K51" s="25" t="s">
        <v>56</v>
      </c>
      <c r="L51" s="25">
        <f t="shared" si="0"/>
        <v>51</v>
      </c>
    </row>
    <row r="52" spans="1:12" ht="18.75" customHeight="1">
      <c r="A52" s="437" t="s">
        <v>1536</v>
      </c>
      <c r="B52" s="437"/>
      <c r="C52" s="437"/>
      <c r="D52" s="437"/>
      <c r="E52" s="437"/>
      <c r="F52" s="437"/>
      <c r="G52" s="437"/>
      <c r="H52" s="437"/>
      <c r="I52" s="437"/>
      <c r="K52" s="25" t="s">
        <v>56</v>
      </c>
      <c r="L52" s="25">
        <f t="shared" si="0"/>
        <v>55</v>
      </c>
    </row>
    <row r="53" spans="1:12" ht="50.1" customHeight="1">
      <c r="A53" s="444" t="s">
        <v>1537</v>
      </c>
      <c r="B53" s="444"/>
      <c r="C53" s="444"/>
      <c r="D53" s="444"/>
      <c r="E53" s="444"/>
      <c r="F53" s="444"/>
      <c r="G53" s="444"/>
      <c r="H53" s="444"/>
      <c r="I53" s="444"/>
      <c r="K53" s="25" t="s">
        <v>56</v>
      </c>
      <c r="L53" s="25">
        <f t="shared" si="0"/>
        <v>189</v>
      </c>
    </row>
    <row r="54" spans="1:12" ht="18.75" customHeight="1">
      <c r="A54" s="424" t="s">
        <v>99</v>
      </c>
      <c r="B54" s="424"/>
      <c r="C54" s="424"/>
      <c r="D54" s="424"/>
      <c r="E54" s="424"/>
      <c r="F54" s="424"/>
      <c r="G54" s="424"/>
      <c r="H54" s="424"/>
      <c r="I54" s="424"/>
      <c r="K54" s="25" t="s">
        <v>56</v>
      </c>
      <c r="L54" s="25">
        <f t="shared" si="0"/>
        <v>24</v>
      </c>
    </row>
    <row r="55" spans="1:12" ht="18.75" customHeight="1">
      <c r="A55" s="437" t="s">
        <v>1538</v>
      </c>
      <c r="B55" s="437"/>
      <c r="C55" s="437"/>
      <c r="D55" s="437"/>
      <c r="E55" s="437"/>
      <c r="F55" s="437"/>
      <c r="G55" s="437"/>
      <c r="H55" s="437"/>
      <c r="I55" s="437"/>
      <c r="K55" s="25" t="s">
        <v>56</v>
      </c>
      <c r="L55" s="25">
        <f t="shared" si="0"/>
        <v>54</v>
      </c>
    </row>
    <row r="56" spans="1:12" ht="32.1" customHeight="1">
      <c r="A56" s="437" t="s">
        <v>1539</v>
      </c>
      <c r="B56" s="437"/>
      <c r="C56" s="437"/>
      <c r="D56" s="437"/>
      <c r="E56" s="437"/>
      <c r="F56" s="437"/>
      <c r="G56" s="437"/>
      <c r="H56" s="437"/>
      <c r="I56" s="437"/>
      <c r="K56" s="25" t="s">
        <v>56</v>
      </c>
      <c r="L56" s="25">
        <f t="shared" si="0"/>
        <v>117</v>
      </c>
    </row>
    <row r="57" spans="1:12" ht="18.75" customHeight="1">
      <c r="A57" s="424" t="s">
        <v>100</v>
      </c>
      <c r="B57" s="424"/>
      <c r="C57" s="424"/>
      <c r="D57" s="424"/>
      <c r="E57" s="424"/>
      <c r="F57" s="424"/>
      <c r="G57" s="424"/>
      <c r="H57" s="424"/>
      <c r="I57" s="424"/>
      <c r="K57" s="25" t="s">
        <v>56</v>
      </c>
      <c r="L57" s="25">
        <f t="shared" si="0"/>
        <v>25</v>
      </c>
    </row>
    <row r="58" spans="1:12" ht="18.75" customHeight="1">
      <c r="A58" s="437" t="s">
        <v>1540</v>
      </c>
      <c r="B58" s="437"/>
      <c r="C58" s="437"/>
      <c r="D58" s="437"/>
      <c r="E58" s="437"/>
      <c r="F58" s="437"/>
      <c r="G58" s="437"/>
      <c r="H58" s="437"/>
      <c r="I58" s="437"/>
      <c r="K58" s="25" t="s">
        <v>56</v>
      </c>
      <c r="L58" s="25">
        <f t="shared" si="0"/>
        <v>55</v>
      </c>
    </row>
    <row r="59" spans="1:12" ht="32.1" customHeight="1">
      <c r="A59" s="437" t="s">
        <v>1541</v>
      </c>
      <c r="B59" s="437"/>
      <c r="C59" s="437"/>
      <c r="D59" s="437"/>
      <c r="E59" s="437"/>
      <c r="F59" s="437"/>
      <c r="G59" s="437"/>
      <c r="H59" s="437"/>
      <c r="I59" s="437"/>
      <c r="J59" s="54" t="s">
        <v>101</v>
      </c>
      <c r="K59" s="25" t="s">
        <v>56</v>
      </c>
      <c r="L59" s="25">
        <f t="shared" si="0"/>
        <v>157</v>
      </c>
    </row>
    <row r="60" spans="1:12" ht="0.95" customHeight="1">
      <c r="A60" s="56"/>
      <c r="B60" s="56"/>
      <c r="C60" s="56"/>
      <c r="D60" s="56"/>
      <c r="E60" s="56"/>
      <c r="F60" s="56"/>
      <c r="G60" s="56"/>
      <c r="H60" s="56"/>
      <c r="I60" s="56"/>
      <c r="K60" s="25" t="s">
        <v>56</v>
      </c>
      <c r="L60" s="25">
        <f t="shared" si="0"/>
        <v>0</v>
      </c>
    </row>
    <row r="61" spans="1:12" ht="18.75" customHeight="1">
      <c r="A61" s="425" t="s">
        <v>102</v>
      </c>
      <c r="B61" s="426"/>
      <c r="C61" s="426"/>
      <c r="D61" s="426" t="s">
        <v>103</v>
      </c>
      <c r="E61" s="426"/>
      <c r="F61" s="426"/>
      <c r="G61" s="426" t="s">
        <v>104</v>
      </c>
      <c r="H61" s="426"/>
      <c r="I61" s="439"/>
    </row>
    <row r="62" spans="1:12" ht="18.75" customHeight="1">
      <c r="A62" s="440" t="s">
        <v>1542</v>
      </c>
      <c r="B62" s="441"/>
      <c r="C62" s="441"/>
      <c r="D62" s="426" t="s">
        <v>1543</v>
      </c>
      <c r="E62" s="426"/>
      <c r="F62" s="426"/>
      <c r="G62" s="442">
        <v>4.7500000000000001E-2</v>
      </c>
      <c r="H62" s="442"/>
      <c r="I62" s="443"/>
    </row>
    <row r="63" spans="1:12" ht="18.75" customHeight="1">
      <c r="A63" s="440" t="s">
        <v>1544</v>
      </c>
      <c r="B63" s="441" t="s">
        <v>1544</v>
      </c>
      <c r="C63" s="441"/>
      <c r="D63" s="426" t="s">
        <v>1545</v>
      </c>
      <c r="E63" s="426"/>
      <c r="F63" s="426"/>
      <c r="G63" s="442">
        <v>9.5000000000000001E-2</v>
      </c>
      <c r="H63" s="442"/>
      <c r="I63" s="443"/>
    </row>
    <row r="64" spans="1:12" ht="18.75" customHeight="1">
      <c r="A64" s="440" t="s">
        <v>1546</v>
      </c>
      <c r="B64" s="441" t="s">
        <v>1546</v>
      </c>
      <c r="C64" s="441"/>
      <c r="D64" s="426" t="s">
        <v>1521</v>
      </c>
      <c r="E64" s="426"/>
      <c r="F64" s="426"/>
      <c r="G64" s="442">
        <v>0.23749999999999999</v>
      </c>
      <c r="H64" s="442"/>
      <c r="I64" s="443"/>
    </row>
    <row r="65" spans="1:12" ht="18.75" customHeight="1">
      <c r="A65" s="440" t="s">
        <v>1547</v>
      </c>
      <c r="B65" s="441" t="s">
        <v>1547</v>
      </c>
      <c r="C65" s="441"/>
      <c r="D65" s="426" t="s">
        <v>1522</v>
      </c>
      <c r="E65" s="426"/>
      <c r="F65" s="426"/>
      <c r="G65" s="442">
        <v>0.19</v>
      </c>
      <c r="H65" s="442"/>
      <c r="I65" s="443"/>
    </row>
    <row r="66" spans="1:12" ht="18.75" customHeight="1">
      <c r="A66" s="440" t="s">
        <v>1548</v>
      </c>
      <c r="B66" s="441" t="s">
        <v>1548</v>
      </c>
      <c r="C66" s="441"/>
      <c r="D66" s="426" t="s">
        <v>1520</v>
      </c>
      <c r="E66" s="426"/>
      <c r="F66" s="426"/>
      <c r="G66" s="442">
        <v>0.31666666666666665</v>
      </c>
      <c r="H66" s="442"/>
      <c r="I66" s="443"/>
    </row>
    <row r="67" spans="1:12" ht="5.0999999999999996" customHeight="1">
      <c r="A67" s="447"/>
      <c r="B67" s="447"/>
      <c r="C67" s="447"/>
      <c r="D67" s="447"/>
      <c r="E67" s="447"/>
      <c r="F67" s="447"/>
      <c r="G67" s="447"/>
      <c r="H67" s="447"/>
      <c r="I67" s="447"/>
      <c r="K67" s="25" t="s">
        <v>58</v>
      </c>
      <c r="L67" s="25">
        <f t="shared" ref="L67:L121" si="1">LENB(A67)</f>
        <v>0</v>
      </c>
    </row>
    <row r="68" spans="1:12" ht="18.75" customHeight="1">
      <c r="A68" s="437" t="s">
        <v>1549</v>
      </c>
      <c r="B68" s="437"/>
      <c r="C68" s="437"/>
      <c r="D68" s="437"/>
      <c r="E68" s="437"/>
      <c r="F68" s="437"/>
      <c r="G68" s="437"/>
      <c r="H68" s="437"/>
      <c r="I68" s="437"/>
      <c r="K68" s="25" t="s">
        <v>56</v>
      </c>
      <c r="L68" s="25">
        <f t="shared" si="1"/>
        <v>65</v>
      </c>
    </row>
    <row r="69" spans="1:12" ht="18.75" customHeight="1">
      <c r="A69" s="424" t="s">
        <v>105</v>
      </c>
      <c r="B69" s="424"/>
      <c r="C69" s="424"/>
      <c r="D69" s="424"/>
      <c r="E69" s="424"/>
      <c r="F69" s="424"/>
      <c r="G69" s="424"/>
      <c r="H69" s="424"/>
      <c r="I69" s="424"/>
      <c r="K69" s="25" t="s">
        <v>56</v>
      </c>
      <c r="L69" s="25">
        <f t="shared" si="1"/>
        <v>21</v>
      </c>
    </row>
    <row r="70" spans="1:12" ht="18.75" customHeight="1">
      <c r="A70" s="437" t="s">
        <v>1550</v>
      </c>
      <c r="B70" s="437"/>
      <c r="C70" s="437"/>
      <c r="D70" s="437"/>
      <c r="E70" s="437"/>
      <c r="F70" s="437"/>
      <c r="G70" s="437"/>
      <c r="H70" s="437"/>
      <c r="I70" s="437"/>
      <c r="K70" s="25" t="s">
        <v>56</v>
      </c>
      <c r="L70" s="25">
        <f t="shared" si="1"/>
        <v>50</v>
      </c>
    </row>
    <row r="71" spans="1:12" ht="18.75" customHeight="1">
      <c r="A71" s="437" t="s">
        <v>1551</v>
      </c>
      <c r="B71" s="437"/>
      <c r="C71" s="437"/>
      <c r="D71" s="437"/>
      <c r="E71" s="437"/>
      <c r="F71" s="437"/>
      <c r="G71" s="437"/>
      <c r="H71" s="437"/>
      <c r="I71" s="437"/>
      <c r="K71" s="25" t="s">
        <v>56</v>
      </c>
      <c r="L71" s="25">
        <f t="shared" si="1"/>
        <v>60</v>
      </c>
    </row>
    <row r="72" spans="1:12" ht="18.75" customHeight="1">
      <c r="A72" s="424" t="s">
        <v>106</v>
      </c>
      <c r="B72" s="424"/>
      <c r="C72" s="424"/>
      <c r="D72" s="424"/>
      <c r="E72" s="424"/>
      <c r="F72" s="424"/>
      <c r="G72" s="424"/>
      <c r="H72" s="424"/>
      <c r="I72" s="424"/>
      <c r="K72" s="25" t="s">
        <v>56</v>
      </c>
      <c r="L72" s="25">
        <f t="shared" si="1"/>
        <v>23</v>
      </c>
    </row>
    <row r="73" spans="1:12" ht="32.1" customHeight="1">
      <c r="A73" s="437" t="s">
        <v>1552</v>
      </c>
      <c r="B73" s="437"/>
      <c r="C73" s="437"/>
      <c r="D73" s="437"/>
      <c r="E73" s="437"/>
      <c r="F73" s="437"/>
      <c r="G73" s="437"/>
      <c r="H73" s="437"/>
      <c r="I73" s="437"/>
      <c r="K73" s="25" t="s">
        <v>56</v>
      </c>
      <c r="L73" s="25">
        <f t="shared" si="1"/>
        <v>99</v>
      </c>
    </row>
    <row r="74" spans="1:12" ht="18.75" customHeight="1">
      <c r="A74" s="445" t="s">
        <v>107</v>
      </c>
      <c r="B74" s="445"/>
      <c r="C74" s="445"/>
      <c r="D74" s="445"/>
      <c r="E74" s="445"/>
      <c r="F74" s="445"/>
      <c r="G74" s="445"/>
      <c r="H74" s="445"/>
      <c r="I74" s="445"/>
      <c r="K74" s="25" t="s">
        <v>56</v>
      </c>
      <c r="L74" s="25">
        <f t="shared" si="1"/>
        <v>41</v>
      </c>
    </row>
    <row r="75" spans="1:12" ht="18.75" customHeight="1">
      <c r="A75" s="424" t="s">
        <v>108</v>
      </c>
      <c r="B75" s="424"/>
      <c r="C75" s="424"/>
      <c r="D75" s="424"/>
      <c r="E75" s="424"/>
      <c r="F75" s="424"/>
      <c r="G75" s="424"/>
      <c r="H75" s="424"/>
      <c r="I75" s="424"/>
      <c r="K75" s="25" t="s">
        <v>56</v>
      </c>
      <c r="L75" s="25">
        <f t="shared" si="1"/>
        <v>21</v>
      </c>
    </row>
    <row r="76" spans="1:12" ht="18.75" customHeight="1">
      <c r="A76" s="437" t="s">
        <v>1553</v>
      </c>
      <c r="B76" s="437"/>
      <c r="C76" s="437"/>
      <c r="D76" s="437"/>
      <c r="E76" s="437"/>
      <c r="F76" s="437"/>
      <c r="G76" s="437"/>
      <c r="H76" s="437"/>
      <c r="I76" s="437"/>
      <c r="K76" s="25" t="s">
        <v>56</v>
      </c>
      <c r="L76" s="25">
        <f t="shared" si="1"/>
        <v>51</v>
      </c>
    </row>
    <row r="77" spans="1:12" ht="18.75" customHeight="1">
      <c r="A77" s="424" t="s">
        <v>109</v>
      </c>
      <c r="B77" s="424"/>
      <c r="C77" s="424"/>
      <c r="D77" s="424"/>
      <c r="E77" s="424"/>
      <c r="F77" s="424"/>
      <c r="G77" s="424"/>
      <c r="H77" s="424"/>
      <c r="I77" s="424"/>
      <c r="K77" s="25" t="s">
        <v>56</v>
      </c>
      <c r="L77" s="25">
        <f t="shared" si="1"/>
        <v>11</v>
      </c>
    </row>
    <row r="78" spans="1:12" ht="18.75" customHeight="1">
      <c r="A78" s="446" t="s">
        <v>110</v>
      </c>
      <c r="B78" s="446"/>
      <c r="C78" s="446"/>
      <c r="D78" s="446"/>
      <c r="E78" s="446"/>
      <c r="F78" s="446"/>
      <c r="G78" s="446"/>
      <c r="H78" s="446"/>
      <c r="I78" s="446"/>
      <c r="K78" s="25" t="s">
        <v>56</v>
      </c>
      <c r="L78" s="25">
        <f t="shared" si="1"/>
        <v>47</v>
      </c>
    </row>
    <row r="79" spans="1:12" ht="18.75" customHeight="1">
      <c r="A79" s="424" t="s">
        <v>111</v>
      </c>
      <c r="B79" s="424"/>
      <c r="C79" s="424"/>
      <c r="D79" s="424"/>
      <c r="E79" s="424"/>
      <c r="F79" s="424"/>
      <c r="G79" s="424"/>
      <c r="H79" s="424"/>
      <c r="I79" s="424"/>
      <c r="K79" s="25" t="s">
        <v>56</v>
      </c>
      <c r="L79" s="25">
        <f t="shared" si="1"/>
        <v>15</v>
      </c>
    </row>
    <row r="80" spans="1:12" ht="18.75" customHeight="1">
      <c r="A80" s="437" t="s">
        <v>1554</v>
      </c>
      <c r="B80" s="437"/>
      <c r="C80" s="437"/>
      <c r="D80" s="437"/>
      <c r="E80" s="437"/>
      <c r="F80" s="437"/>
      <c r="G80" s="437"/>
      <c r="H80" s="437"/>
      <c r="I80" s="437"/>
      <c r="K80" s="25" t="s">
        <v>56</v>
      </c>
      <c r="L80" s="25">
        <f t="shared" si="1"/>
        <v>58</v>
      </c>
    </row>
    <row r="81" spans="1:12" ht="18.75" customHeight="1">
      <c r="A81" s="424" t="s">
        <v>112</v>
      </c>
      <c r="B81" s="424"/>
      <c r="C81" s="424"/>
      <c r="D81" s="424"/>
      <c r="E81" s="424"/>
      <c r="F81" s="424"/>
      <c r="G81" s="424"/>
      <c r="H81" s="424"/>
      <c r="I81" s="424"/>
      <c r="K81" s="25" t="s">
        <v>56</v>
      </c>
      <c r="L81" s="25">
        <f t="shared" si="1"/>
        <v>15</v>
      </c>
    </row>
    <row r="82" spans="1:12" ht="18.75" customHeight="1">
      <c r="A82" s="437" t="s">
        <v>1555</v>
      </c>
      <c r="B82" s="437"/>
      <c r="C82" s="437"/>
      <c r="D82" s="437"/>
      <c r="E82" s="437"/>
      <c r="F82" s="437"/>
      <c r="G82" s="437"/>
      <c r="H82" s="437"/>
      <c r="I82" s="437"/>
      <c r="K82" s="25" t="s">
        <v>56</v>
      </c>
      <c r="L82" s="25">
        <f t="shared" si="1"/>
        <v>47</v>
      </c>
    </row>
    <row r="83" spans="1:12" ht="18.75" customHeight="1">
      <c r="A83" s="424" t="s">
        <v>113</v>
      </c>
      <c r="B83" s="424"/>
      <c r="C83" s="424"/>
      <c r="D83" s="424"/>
      <c r="E83" s="424"/>
      <c r="F83" s="424"/>
      <c r="G83" s="424"/>
      <c r="H83" s="424"/>
      <c r="I83" s="424"/>
      <c r="K83" s="25" t="s">
        <v>56</v>
      </c>
      <c r="L83" s="25">
        <f t="shared" si="1"/>
        <v>23</v>
      </c>
    </row>
    <row r="84" spans="1:12" ht="18.75" customHeight="1">
      <c r="A84" s="437" t="s">
        <v>1556</v>
      </c>
      <c r="B84" s="437"/>
      <c r="C84" s="437"/>
      <c r="D84" s="437"/>
      <c r="E84" s="437"/>
      <c r="F84" s="437"/>
      <c r="G84" s="437"/>
      <c r="H84" s="437"/>
      <c r="I84" s="437"/>
      <c r="J84" s="24"/>
      <c r="K84" s="25" t="s">
        <v>56</v>
      </c>
      <c r="L84" s="25">
        <f t="shared" si="1"/>
        <v>49</v>
      </c>
    </row>
    <row r="85" spans="1:12" ht="5.0999999999999996" customHeight="1">
      <c r="A85" s="57"/>
      <c r="B85" s="57"/>
      <c r="C85" s="57"/>
      <c r="D85" s="57"/>
      <c r="E85" s="57"/>
      <c r="F85" s="57"/>
      <c r="G85" s="57"/>
      <c r="H85" s="57"/>
      <c r="I85" s="57"/>
      <c r="J85" s="24"/>
      <c r="K85" s="25" t="s">
        <v>58</v>
      </c>
      <c r="L85" s="25">
        <f t="shared" si="1"/>
        <v>0</v>
      </c>
    </row>
    <row r="86" spans="1:12" ht="20.100000000000001" customHeight="1">
      <c r="A86" s="448" t="s">
        <v>114</v>
      </c>
      <c r="B86" s="448"/>
      <c r="C86" s="448"/>
      <c r="D86" s="448"/>
      <c r="E86" s="448"/>
      <c r="F86" s="448"/>
      <c r="G86" s="448"/>
      <c r="H86" s="448"/>
      <c r="I86" s="448"/>
      <c r="J86" s="24"/>
      <c r="K86" s="25" t="s">
        <v>55</v>
      </c>
      <c r="L86" s="25">
        <f t="shared" si="1"/>
        <v>37</v>
      </c>
    </row>
    <row r="87" spans="1:12" ht="18.75" customHeight="1">
      <c r="A87" s="424" t="s">
        <v>115</v>
      </c>
      <c r="B87" s="424"/>
      <c r="C87" s="424"/>
      <c r="D87" s="424"/>
      <c r="E87" s="424"/>
      <c r="F87" s="424"/>
      <c r="G87" s="424"/>
      <c r="H87" s="424"/>
      <c r="I87" s="424"/>
      <c r="J87" s="24"/>
      <c r="K87" s="25" t="s">
        <v>56</v>
      </c>
      <c r="L87" s="25">
        <f t="shared" si="1"/>
        <v>20</v>
      </c>
    </row>
    <row r="88" spans="1:12" ht="5.0999999999999996" customHeight="1">
      <c r="A88" s="58"/>
      <c r="B88" s="58"/>
      <c r="C88" s="58"/>
      <c r="D88" s="58"/>
      <c r="E88" s="58"/>
      <c r="F88" s="58"/>
      <c r="G88" s="58"/>
      <c r="H88" s="58"/>
      <c r="I88" s="58"/>
      <c r="J88" s="24"/>
      <c r="K88" s="25" t="s">
        <v>58</v>
      </c>
      <c r="L88" s="25">
        <f t="shared" si="1"/>
        <v>0</v>
      </c>
    </row>
    <row r="89" spans="1:12" ht="50.1" customHeight="1">
      <c r="A89" s="449" t="s">
        <v>1496</v>
      </c>
      <c r="B89" s="449"/>
      <c r="C89" s="449"/>
      <c r="D89" s="449"/>
      <c r="E89" s="449"/>
      <c r="F89" s="449"/>
      <c r="G89" s="449"/>
      <c r="H89" s="449"/>
      <c r="I89" s="449"/>
      <c r="J89" s="24"/>
      <c r="K89" s="25" t="s">
        <v>56</v>
      </c>
      <c r="L89" s="25">
        <f t="shared" si="1"/>
        <v>166</v>
      </c>
    </row>
    <row r="90" spans="1:12" ht="5.0999999999999996" customHeight="1">
      <c r="A90" s="57"/>
      <c r="B90" s="59"/>
      <c r="C90" s="59"/>
      <c r="D90" s="59"/>
      <c r="E90" s="59"/>
      <c r="F90" s="59"/>
      <c r="G90" s="59"/>
      <c r="H90" s="59"/>
      <c r="I90" s="59"/>
      <c r="K90" s="25" t="s">
        <v>58</v>
      </c>
      <c r="L90" s="25">
        <f t="shared" si="1"/>
        <v>0</v>
      </c>
    </row>
    <row r="91" spans="1:12" ht="31.5" customHeight="1">
      <c r="A91" s="440" t="s">
        <v>116</v>
      </c>
      <c r="B91" s="441"/>
      <c r="C91" s="426" t="s">
        <v>117</v>
      </c>
      <c r="D91" s="426"/>
      <c r="E91" s="427" t="s">
        <v>118</v>
      </c>
      <c r="F91" s="427"/>
      <c r="G91" s="426" t="s">
        <v>119</v>
      </c>
      <c r="H91" s="426"/>
      <c r="I91" s="60" t="s">
        <v>120</v>
      </c>
    </row>
    <row r="92" spans="1:12" ht="22.5" customHeight="1">
      <c r="A92" s="440" t="s">
        <v>121</v>
      </c>
      <c r="B92" s="441"/>
      <c r="C92" s="450">
        <v>0</v>
      </c>
      <c r="D92" s="450"/>
      <c r="E92" s="451">
        <v>0</v>
      </c>
      <c r="F92" s="451"/>
      <c r="G92" s="451">
        <v>0</v>
      </c>
      <c r="H92" s="451"/>
      <c r="I92" s="60">
        <v>1.1000000000000001</v>
      </c>
    </row>
    <row r="93" spans="1:12" ht="22.5" customHeight="1">
      <c r="A93" s="440" t="s">
        <v>122</v>
      </c>
      <c r="B93" s="441"/>
      <c r="C93" s="450">
        <v>0</v>
      </c>
      <c r="D93" s="450"/>
      <c r="E93" s="451">
        <v>0</v>
      </c>
      <c r="F93" s="451"/>
      <c r="G93" s="451">
        <v>0</v>
      </c>
      <c r="H93" s="451">
        <v>2.1</v>
      </c>
      <c r="I93" s="60">
        <v>2.1</v>
      </c>
    </row>
    <row r="94" spans="1:12" ht="22.5" customHeight="1">
      <c r="A94" s="440" t="s">
        <v>123</v>
      </c>
      <c r="B94" s="441"/>
      <c r="C94" s="450">
        <v>0</v>
      </c>
      <c r="D94" s="450"/>
      <c r="E94" s="451">
        <v>0</v>
      </c>
      <c r="F94" s="451"/>
      <c r="G94" s="451">
        <v>0</v>
      </c>
      <c r="H94" s="451">
        <v>3</v>
      </c>
      <c r="I94" s="60">
        <v>3</v>
      </c>
    </row>
    <row r="95" spans="1:12" ht="22.5" customHeight="1">
      <c r="A95" s="440" t="s">
        <v>124</v>
      </c>
      <c r="B95" s="441"/>
      <c r="C95" s="450">
        <v>0</v>
      </c>
      <c r="D95" s="450"/>
      <c r="E95" s="451">
        <v>0</v>
      </c>
      <c r="F95" s="451"/>
      <c r="G95" s="451">
        <v>0</v>
      </c>
      <c r="H95" s="451">
        <v>4</v>
      </c>
      <c r="I95" s="60">
        <v>4</v>
      </c>
    </row>
    <row r="96" spans="1:12" ht="22.5" customHeight="1">
      <c r="A96" s="440" t="s">
        <v>125</v>
      </c>
      <c r="B96" s="441"/>
      <c r="C96" s="450">
        <v>0</v>
      </c>
      <c r="D96" s="450"/>
      <c r="E96" s="451">
        <v>0</v>
      </c>
      <c r="F96" s="451"/>
      <c r="G96" s="451">
        <v>0</v>
      </c>
      <c r="H96" s="451">
        <v>5</v>
      </c>
      <c r="I96" s="60">
        <v>5</v>
      </c>
    </row>
    <row r="97" spans="1:12" ht="22.5" customHeight="1">
      <c r="A97" s="440" t="s">
        <v>126</v>
      </c>
      <c r="B97" s="441"/>
      <c r="C97" s="450">
        <v>0</v>
      </c>
      <c r="D97" s="450"/>
      <c r="E97" s="451">
        <v>0</v>
      </c>
      <c r="F97" s="451"/>
      <c r="G97" s="451">
        <v>0</v>
      </c>
      <c r="H97" s="451">
        <v>6</v>
      </c>
      <c r="I97" s="60">
        <v>6</v>
      </c>
    </row>
    <row r="98" spans="1:12" ht="22.5" customHeight="1">
      <c r="A98" s="440" t="s">
        <v>127</v>
      </c>
      <c r="B98" s="441"/>
      <c r="C98" s="450">
        <v>0</v>
      </c>
      <c r="D98" s="450"/>
      <c r="E98" s="451">
        <v>0</v>
      </c>
      <c r="F98" s="451"/>
      <c r="G98" s="451">
        <v>0</v>
      </c>
      <c r="H98" s="451">
        <v>7</v>
      </c>
      <c r="I98" s="60">
        <v>7</v>
      </c>
    </row>
    <row r="99" spans="1:12" ht="22.5" customHeight="1">
      <c r="A99" s="440" t="s">
        <v>128</v>
      </c>
      <c r="B99" s="441"/>
      <c r="C99" s="450">
        <v>0</v>
      </c>
      <c r="D99" s="450"/>
      <c r="E99" s="451">
        <v>0</v>
      </c>
      <c r="F99" s="451"/>
      <c r="G99" s="451">
        <v>0</v>
      </c>
      <c r="H99" s="451">
        <v>8</v>
      </c>
      <c r="I99" s="60">
        <v>8</v>
      </c>
    </row>
    <row r="100" spans="1:12" ht="22.5" customHeight="1">
      <c r="A100" s="440" t="s">
        <v>129</v>
      </c>
      <c r="B100" s="441"/>
      <c r="C100" s="450">
        <v>0</v>
      </c>
      <c r="D100" s="450"/>
      <c r="E100" s="451">
        <v>0</v>
      </c>
      <c r="F100" s="451"/>
      <c r="G100" s="451">
        <v>0</v>
      </c>
      <c r="H100" s="451">
        <v>9</v>
      </c>
      <c r="I100" s="60">
        <v>9</v>
      </c>
    </row>
    <row r="101" spans="1:12" ht="22.5" customHeight="1">
      <c r="A101" s="440" t="s">
        <v>130</v>
      </c>
      <c r="B101" s="441"/>
      <c r="C101" s="450">
        <v>0</v>
      </c>
      <c r="D101" s="450"/>
      <c r="E101" s="451">
        <v>0</v>
      </c>
      <c r="F101" s="451"/>
      <c r="G101" s="451">
        <v>0</v>
      </c>
      <c r="H101" s="451">
        <v>10</v>
      </c>
      <c r="I101" s="60">
        <v>10</v>
      </c>
    </row>
    <row r="102" spans="1:12" ht="22.5" customHeight="1">
      <c r="A102" s="440" t="s">
        <v>131</v>
      </c>
      <c r="B102" s="441"/>
      <c r="C102" s="450">
        <v>0</v>
      </c>
      <c r="D102" s="450"/>
      <c r="E102" s="451">
        <v>0</v>
      </c>
      <c r="F102" s="451"/>
      <c r="G102" s="451">
        <v>0</v>
      </c>
      <c r="H102" s="451">
        <v>11</v>
      </c>
      <c r="I102" s="60">
        <v>11</v>
      </c>
      <c r="J102" s="61"/>
    </row>
    <row r="103" spans="1:12" ht="22.5" customHeight="1">
      <c r="A103" s="440" t="s">
        <v>132</v>
      </c>
      <c r="B103" s="441"/>
      <c r="C103" s="450">
        <f>SUM(C92,C99:C101)-SUM(C93:C98,C102)</f>
        <v>0</v>
      </c>
      <c r="D103" s="450"/>
      <c r="E103" s="451">
        <f>SUM(E92,E99:E101)-SUM(E93:E98,E102)</f>
        <v>0</v>
      </c>
      <c r="F103" s="451"/>
      <c r="G103" s="451">
        <f>SUM(G92,G99:G101)-SUM(G93:G98,G102)</f>
        <v>0</v>
      </c>
      <c r="H103" s="451"/>
      <c r="I103" s="60" t="s">
        <v>133</v>
      </c>
      <c r="J103" s="62"/>
    </row>
    <row r="104" spans="1:12" ht="5.0999999999999996" customHeight="1">
      <c r="A104" s="447"/>
      <c r="B104" s="447"/>
      <c r="C104" s="447"/>
      <c r="D104" s="447"/>
      <c r="E104" s="447"/>
      <c r="F104" s="447"/>
      <c r="G104" s="447"/>
      <c r="H104" s="447"/>
      <c r="I104" s="447"/>
      <c r="K104" s="25" t="s">
        <v>58</v>
      </c>
      <c r="L104" s="25">
        <f t="shared" si="1"/>
        <v>0</v>
      </c>
    </row>
    <row r="105" spans="1:12" ht="18.75" customHeight="1">
      <c r="A105" s="452" t="s">
        <v>134</v>
      </c>
      <c r="B105" s="452"/>
      <c r="C105" s="452"/>
      <c r="D105" s="452"/>
      <c r="E105" s="452"/>
      <c r="F105" s="452"/>
      <c r="G105" s="452"/>
      <c r="H105" s="452"/>
      <c r="I105" s="452"/>
      <c r="J105" s="24"/>
      <c r="K105" s="25" t="s">
        <v>56</v>
      </c>
      <c r="L105" s="25">
        <f t="shared" si="1"/>
        <v>17</v>
      </c>
    </row>
    <row r="106" spans="1:12" ht="18.75" customHeight="1">
      <c r="A106" s="452" t="s">
        <v>135</v>
      </c>
      <c r="B106" s="452"/>
      <c r="C106" s="452"/>
      <c r="D106" s="452"/>
      <c r="E106" s="452"/>
      <c r="F106" s="452"/>
      <c r="G106" s="452"/>
      <c r="H106" s="452"/>
      <c r="I106" s="452"/>
      <c r="J106" s="24"/>
      <c r="K106" s="25" t="s">
        <v>56</v>
      </c>
      <c r="L106" s="25">
        <f t="shared" si="1"/>
        <v>22</v>
      </c>
    </row>
    <row r="107" spans="1:12" ht="18.75" customHeight="1">
      <c r="A107" s="453" t="s">
        <v>136</v>
      </c>
      <c r="B107" s="453"/>
      <c r="C107" s="453"/>
      <c r="D107" s="453"/>
      <c r="E107" s="453"/>
      <c r="F107" s="453"/>
      <c r="G107" s="453"/>
      <c r="H107" s="453"/>
      <c r="I107" s="453"/>
      <c r="K107" s="25" t="s">
        <v>56</v>
      </c>
      <c r="L107" s="25">
        <f t="shared" si="1"/>
        <v>17</v>
      </c>
    </row>
    <row r="108" spans="1:12" ht="32.1" customHeight="1">
      <c r="A108" s="437" t="s">
        <v>1557</v>
      </c>
      <c r="B108" s="437"/>
      <c r="C108" s="437"/>
      <c r="D108" s="437"/>
      <c r="E108" s="437"/>
      <c r="F108" s="437"/>
      <c r="G108" s="437"/>
      <c r="H108" s="437"/>
      <c r="I108" s="437"/>
      <c r="K108" s="25" t="s">
        <v>56</v>
      </c>
      <c r="L108" s="25">
        <f t="shared" si="1"/>
        <v>139</v>
      </c>
    </row>
    <row r="109" spans="1:12" ht="18.75" customHeight="1">
      <c r="A109" s="453" t="s">
        <v>137</v>
      </c>
      <c r="B109" s="453"/>
      <c r="C109" s="453"/>
      <c r="D109" s="453"/>
      <c r="E109" s="453"/>
      <c r="F109" s="453"/>
      <c r="G109" s="453"/>
      <c r="H109" s="453"/>
      <c r="I109" s="453"/>
      <c r="K109" s="25" t="s">
        <v>56</v>
      </c>
      <c r="L109" s="25">
        <f t="shared" si="1"/>
        <v>17</v>
      </c>
    </row>
    <row r="110" spans="1:12" ht="18.75" customHeight="1">
      <c r="A110" s="437" t="s">
        <v>1559</v>
      </c>
      <c r="B110" s="437"/>
      <c r="C110" s="437"/>
      <c r="D110" s="437"/>
      <c r="E110" s="437"/>
      <c r="F110" s="437"/>
      <c r="G110" s="437"/>
      <c r="H110" s="437"/>
      <c r="I110" s="437"/>
      <c r="K110" s="25" t="s">
        <v>56</v>
      </c>
      <c r="L110" s="25">
        <f t="shared" si="1"/>
        <v>66</v>
      </c>
    </row>
    <row r="111" spans="1:12" ht="18.75" customHeight="1">
      <c r="A111" s="452" t="s">
        <v>138</v>
      </c>
      <c r="B111" s="452"/>
      <c r="C111" s="452"/>
      <c r="D111" s="452"/>
      <c r="E111" s="452"/>
      <c r="F111" s="452"/>
      <c r="G111" s="452"/>
      <c r="H111" s="452"/>
      <c r="I111" s="452"/>
      <c r="K111" s="25" t="s">
        <v>56</v>
      </c>
      <c r="L111" s="25">
        <f t="shared" si="1"/>
        <v>22</v>
      </c>
    </row>
    <row r="112" spans="1:12" ht="18.75" customHeight="1">
      <c r="A112" s="437" t="s">
        <v>1560</v>
      </c>
      <c r="B112" s="437"/>
      <c r="C112" s="437"/>
      <c r="D112" s="437"/>
      <c r="E112" s="437"/>
      <c r="F112" s="437"/>
      <c r="G112" s="437"/>
      <c r="H112" s="437"/>
      <c r="I112" s="437"/>
      <c r="K112" s="25" t="s">
        <v>56</v>
      </c>
      <c r="L112" s="25">
        <f t="shared" si="1"/>
        <v>66</v>
      </c>
    </row>
    <row r="113" spans="1:12" ht="18.75" customHeight="1">
      <c r="A113" s="452" t="s">
        <v>139</v>
      </c>
      <c r="B113" s="452"/>
      <c r="C113" s="452"/>
      <c r="D113" s="452"/>
      <c r="E113" s="452"/>
      <c r="F113" s="452"/>
      <c r="G113" s="452"/>
      <c r="H113" s="452"/>
      <c r="I113" s="452"/>
      <c r="K113" s="25" t="s">
        <v>56</v>
      </c>
      <c r="L113" s="25">
        <f t="shared" si="1"/>
        <v>16</v>
      </c>
    </row>
    <row r="114" spans="1:12" ht="18.75" customHeight="1">
      <c r="A114" s="452" t="s">
        <v>140</v>
      </c>
      <c r="B114" s="452"/>
      <c r="C114" s="452"/>
      <c r="D114" s="452"/>
      <c r="E114" s="452"/>
      <c r="F114" s="452"/>
      <c r="G114" s="452"/>
      <c r="H114" s="452"/>
      <c r="I114" s="452"/>
      <c r="K114" s="25" t="s">
        <v>56</v>
      </c>
      <c r="L114" s="25">
        <f t="shared" si="1"/>
        <v>22</v>
      </c>
    </row>
    <row r="115" spans="1:12" ht="18.75" customHeight="1">
      <c r="A115" s="453" t="s">
        <v>141</v>
      </c>
      <c r="B115" s="453"/>
      <c r="C115" s="453"/>
      <c r="D115" s="453"/>
      <c r="E115" s="453"/>
      <c r="F115" s="453"/>
      <c r="G115" s="453"/>
      <c r="H115" s="453"/>
      <c r="I115" s="453"/>
      <c r="K115" s="25" t="s">
        <v>56</v>
      </c>
      <c r="L115" s="25">
        <f t="shared" si="1"/>
        <v>17</v>
      </c>
    </row>
    <row r="116" spans="1:12" ht="32.1" customHeight="1">
      <c r="A116" s="437" t="s">
        <v>1561</v>
      </c>
      <c r="B116" s="437"/>
      <c r="C116" s="437"/>
      <c r="D116" s="437"/>
      <c r="E116" s="437"/>
      <c r="F116" s="437"/>
      <c r="G116" s="437"/>
      <c r="H116" s="437"/>
      <c r="I116" s="437"/>
      <c r="K116" s="25" t="s">
        <v>56</v>
      </c>
      <c r="L116" s="25">
        <f t="shared" si="1"/>
        <v>94</v>
      </c>
    </row>
    <row r="117" spans="1:12" ht="18.75" customHeight="1">
      <c r="A117" s="453" t="s">
        <v>137</v>
      </c>
      <c r="B117" s="453"/>
      <c r="C117" s="453"/>
      <c r="D117" s="453"/>
      <c r="E117" s="453"/>
      <c r="F117" s="453"/>
      <c r="G117" s="453"/>
      <c r="H117" s="453"/>
      <c r="I117" s="453"/>
      <c r="K117" s="25" t="s">
        <v>56</v>
      </c>
      <c r="L117" s="25">
        <f t="shared" si="1"/>
        <v>17</v>
      </c>
    </row>
    <row r="118" spans="1:12" ht="18.75" customHeight="1">
      <c r="A118" s="437" t="s">
        <v>1562</v>
      </c>
      <c r="B118" s="437"/>
      <c r="C118" s="437"/>
      <c r="D118" s="437"/>
      <c r="E118" s="437"/>
      <c r="F118" s="437"/>
      <c r="G118" s="437"/>
      <c r="H118" s="437"/>
      <c r="I118" s="437"/>
      <c r="K118" s="25" t="s">
        <v>56</v>
      </c>
      <c r="L118" s="25">
        <f t="shared" si="1"/>
        <v>66</v>
      </c>
    </row>
    <row r="119" spans="1:12" ht="18.75" customHeight="1">
      <c r="A119" s="452" t="s">
        <v>142</v>
      </c>
      <c r="B119" s="452"/>
      <c r="C119" s="452"/>
      <c r="D119" s="452"/>
      <c r="E119" s="452"/>
      <c r="F119" s="452"/>
      <c r="G119" s="452"/>
      <c r="H119" s="452"/>
      <c r="I119" s="452"/>
      <c r="K119" s="25" t="s">
        <v>56</v>
      </c>
      <c r="L119" s="25">
        <f t="shared" si="1"/>
        <v>22</v>
      </c>
    </row>
    <row r="120" spans="1:12" ht="18.75" customHeight="1">
      <c r="A120" s="437" t="s">
        <v>1563</v>
      </c>
      <c r="B120" s="437"/>
      <c r="C120" s="437"/>
      <c r="D120" s="437"/>
      <c r="E120" s="437"/>
      <c r="F120" s="437"/>
      <c r="G120" s="437"/>
      <c r="H120" s="437"/>
      <c r="I120" s="437"/>
      <c r="K120" s="25" t="s">
        <v>56</v>
      </c>
      <c r="L120" s="25">
        <f t="shared" si="1"/>
        <v>66</v>
      </c>
    </row>
    <row r="121" spans="1:12" ht="18.75" customHeight="1">
      <c r="A121" s="452" t="s">
        <v>143</v>
      </c>
      <c r="B121" s="452"/>
      <c r="C121" s="452"/>
      <c r="D121" s="452"/>
      <c r="E121" s="452"/>
      <c r="F121" s="452"/>
      <c r="G121" s="452"/>
      <c r="H121" s="452"/>
      <c r="I121" s="452"/>
      <c r="J121" s="35" t="s">
        <v>144</v>
      </c>
      <c r="K121" s="25" t="s">
        <v>56</v>
      </c>
      <c r="L121" s="25">
        <f t="shared" si="1"/>
        <v>22</v>
      </c>
    </row>
    <row r="122" spans="1:12" ht="22.5" customHeight="1">
      <c r="A122" s="454" t="s">
        <v>145</v>
      </c>
      <c r="B122" s="455" t="s">
        <v>62</v>
      </c>
      <c r="C122" s="455"/>
      <c r="D122" s="455"/>
      <c r="E122" s="455"/>
      <c r="F122" s="455" t="s">
        <v>146</v>
      </c>
      <c r="G122" s="455"/>
      <c r="H122" s="455"/>
      <c r="I122" s="456"/>
      <c r="J122" s="35"/>
    </row>
    <row r="123" spans="1:12" ht="22.5" customHeight="1">
      <c r="A123" s="454"/>
      <c r="B123" s="455" t="s">
        <v>147</v>
      </c>
      <c r="C123" s="455"/>
      <c r="D123" s="455" t="s">
        <v>148</v>
      </c>
      <c r="E123" s="455"/>
      <c r="F123" s="455" t="s">
        <v>149</v>
      </c>
      <c r="G123" s="455"/>
      <c r="H123" s="455" t="s">
        <v>150</v>
      </c>
      <c r="I123" s="456"/>
      <c r="J123" s="35"/>
    </row>
    <row r="124" spans="1:12" ht="22.5" customHeight="1">
      <c r="A124" s="63" t="s">
        <v>67</v>
      </c>
      <c r="B124" s="457">
        <v>0</v>
      </c>
      <c r="C124" s="457"/>
      <c r="D124" s="457">
        <v>0</v>
      </c>
      <c r="E124" s="457"/>
      <c r="F124" s="457">
        <v>0</v>
      </c>
      <c r="G124" s="457"/>
      <c r="H124" s="457">
        <v>0</v>
      </c>
      <c r="I124" s="458"/>
      <c r="J124" s="35"/>
    </row>
    <row r="125" spans="1:12" ht="22.5" customHeight="1">
      <c r="A125" s="63" t="s">
        <v>70</v>
      </c>
      <c r="B125" s="457">
        <v>0</v>
      </c>
      <c r="C125" s="457"/>
      <c r="D125" s="457">
        <v>0</v>
      </c>
      <c r="E125" s="457"/>
      <c r="F125" s="457">
        <v>0</v>
      </c>
      <c r="G125" s="457"/>
      <c r="H125" s="457">
        <v>0</v>
      </c>
      <c r="I125" s="458"/>
      <c r="J125" s="54" t="s">
        <v>151</v>
      </c>
    </row>
    <row r="126" spans="1:12" ht="22.5" customHeight="1">
      <c r="A126" s="63" t="s">
        <v>72</v>
      </c>
      <c r="B126" s="457">
        <v>0</v>
      </c>
      <c r="C126" s="457"/>
      <c r="D126" s="457">
        <v>0</v>
      </c>
      <c r="E126" s="457"/>
      <c r="F126" s="457">
        <v>0</v>
      </c>
      <c r="G126" s="457"/>
      <c r="H126" s="457">
        <v>0</v>
      </c>
      <c r="I126" s="458"/>
      <c r="J126" s="54" t="s">
        <v>152</v>
      </c>
    </row>
    <row r="127" spans="1:12" ht="22.5" customHeight="1">
      <c r="A127" s="63" t="s">
        <v>153</v>
      </c>
      <c r="B127" s="457">
        <v>0</v>
      </c>
      <c r="C127" s="457"/>
      <c r="D127" s="457">
        <v>0</v>
      </c>
      <c r="E127" s="457"/>
      <c r="F127" s="457">
        <v>0</v>
      </c>
      <c r="G127" s="457"/>
      <c r="H127" s="457">
        <v>0</v>
      </c>
      <c r="I127" s="458"/>
      <c r="J127" s="54" t="s">
        <v>154</v>
      </c>
    </row>
    <row r="128" spans="1:12" ht="22.5" customHeight="1">
      <c r="A128" s="63" t="s">
        <v>155</v>
      </c>
      <c r="B128" s="457" t="s">
        <v>133</v>
      </c>
      <c r="C128" s="457"/>
      <c r="D128" s="457" t="s">
        <v>133</v>
      </c>
      <c r="E128" s="457"/>
      <c r="F128" s="457">
        <v>0</v>
      </c>
      <c r="G128" s="457"/>
      <c r="H128" s="457">
        <v>0</v>
      </c>
      <c r="I128" s="458"/>
    </row>
    <row r="129" spans="1:12" ht="22.5" customHeight="1">
      <c r="A129" s="63" t="s">
        <v>156</v>
      </c>
      <c r="B129" s="457" t="s">
        <v>157</v>
      </c>
      <c r="C129" s="457"/>
      <c r="D129" s="457" t="s">
        <v>157</v>
      </c>
      <c r="E129" s="457"/>
      <c r="F129" s="457">
        <v>0</v>
      </c>
      <c r="G129" s="457"/>
      <c r="H129" s="457">
        <v>0</v>
      </c>
      <c r="I129" s="458"/>
      <c r="J129" s="64" t="s">
        <v>158</v>
      </c>
    </row>
    <row r="130" spans="1:12" ht="22.5" customHeight="1">
      <c r="A130" s="63" t="s">
        <v>159</v>
      </c>
      <c r="B130" s="457" t="s">
        <v>157</v>
      </c>
      <c r="C130" s="457"/>
      <c r="D130" s="457" t="s">
        <v>157</v>
      </c>
      <c r="E130" s="457"/>
      <c r="F130" s="457">
        <v>0</v>
      </c>
      <c r="G130" s="457"/>
      <c r="H130" s="457">
        <v>0</v>
      </c>
      <c r="I130" s="458"/>
      <c r="J130" s="65"/>
    </row>
    <row r="131" spans="1:12" ht="22.5" customHeight="1">
      <c r="A131" s="63" t="s">
        <v>160</v>
      </c>
      <c r="B131" s="457" t="s">
        <v>157</v>
      </c>
      <c r="C131" s="457"/>
      <c r="D131" s="457" t="s">
        <v>157</v>
      </c>
      <c r="E131" s="457"/>
      <c r="F131" s="457">
        <v>0</v>
      </c>
      <c r="G131" s="457"/>
      <c r="H131" s="457">
        <v>0</v>
      </c>
      <c r="I131" s="458"/>
      <c r="J131" s="65"/>
    </row>
    <row r="132" spans="1:12" ht="22.5" customHeight="1">
      <c r="A132" s="63" t="s">
        <v>161</v>
      </c>
      <c r="B132" s="457" t="s">
        <v>157</v>
      </c>
      <c r="C132" s="457"/>
      <c r="D132" s="457" t="s">
        <v>157</v>
      </c>
      <c r="E132" s="457"/>
      <c r="F132" s="457">
        <v>0</v>
      </c>
      <c r="G132" s="457"/>
      <c r="H132" s="457">
        <v>0</v>
      </c>
      <c r="I132" s="458"/>
      <c r="J132" s="65"/>
    </row>
    <row r="133" spans="1:12" ht="22.5" customHeight="1">
      <c r="A133" s="63" t="s">
        <v>162</v>
      </c>
      <c r="B133" s="457" t="s">
        <v>157</v>
      </c>
      <c r="C133" s="457"/>
      <c r="D133" s="457" t="s">
        <v>157</v>
      </c>
      <c r="E133" s="457"/>
      <c r="F133" s="457">
        <v>0</v>
      </c>
      <c r="G133" s="457"/>
      <c r="H133" s="457">
        <v>0</v>
      </c>
      <c r="I133" s="458"/>
      <c r="J133" s="65"/>
    </row>
    <row r="134" spans="1:12" ht="22.5" customHeight="1">
      <c r="A134" s="63" t="s">
        <v>163</v>
      </c>
      <c r="B134" s="457" t="s">
        <v>157</v>
      </c>
      <c r="C134" s="457"/>
      <c r="D134" s="457" t="s">
        <v>157</v>
      </c>
      <c r="E134" s="457"/>
      <c r="F134" s="457">
        <v>0</v>
      </c>
      <c r="G134" s="457"/>
      <c r="H134" s="457">
        <v>0</v>
      </c>
      <c r="I134" s="458"/>
      <c r="J134" s="65">
        <f>F135-S0!D9</f>
        <v>0</v>
      </c>
    </row>
    <row r="135" spans="1:12" ht="22.5" customHeight="1">
      <c r="A135" s="66" t="s">
        <v>164</v>
      </c>
      <c r="B135" s="457">
        <f>SUM(B124:B134)</f>
        <v>0</v>
      </c>
      <c r="C135" s="458"/>
      <c r="D135" s="457">
        <f>SUM(D124:D134)</f>
        <v>0</v>
      </c>
      <c r="E135" s="458"/>
      <c r="F135" s="457">
        <f>SUM(F124:F134)</f>
        <v>0</v>
      </c>
      <c r="G135" s="458"/>
      <c r="H135" s="457">
        <f>SUM(H124:H134)</f>
        <v>0</v>
      </c>
      <c r="I135" s="458"/>
      <c r="J135" s="67">
        <f>H135-S0!E9</f>
        <v>0</v>
      </c>
    </row>
    <row r="136" spans="1:12" ht="18.75" customHeight="1">
      <c r="A136" s="437" t="s">
        <v>1578</v>
      </c>
      <c r="B136" s="437"/>
      <c r="C136" s="437"/>
      <c r="D136" s="437"/>
      <c r="E136" s="437"/>
      <c r="F136" s="437"/>
      <c r="G136" s="437"/>
      <c r="H136" s="437"/>
      <c r="I136" s="437"/>
      <c r="K136" s="25" t="s">
        <v>56</v>
      </c>
      <c r="L136" s="25">
        <f t="shared" ref="L136:L199" si="2">LENB(A136)</f>
        <v>64</v>
      </c>
    </row>
    <row r="137" spans="1:12" ht="18.75" customHeight="1">
      <c r="A137" s="452" t="s">
        <v>165</v>
      </c>
      <c r="B137" s="452"/>
      <c r="C137" s="452"/>
      <c r="D137" s="452"/>
      <c r="E137" s="452"/>
      <c r="F137" s="452"/>
      <c r="G137" s="452"/>
      <c r="H137" s="452"/>
      <c r="I137" s="452"/>
      <c r="K137" s="25" t="s">
        <v>56</v>
      </c>
      <c r="L137" s="25">
        <f t="shared" si="2"/>
        <v>16</v>
      </c>
    </row>
    <row r="138" spans="1:12" ht="18.75" customHeight="1">
      <c r="A138" s="437" t="s">
        <v>1579</v>
      </c>
      <c r="B138" s="437"/>
      <c r="C138" s="437"/>
      <c r="D138" s="437"/>
      <c r="E138" s="437"/>
      <c r="F138" s="437"/>
      <c r="G138" s="437"/>
      <c r="H138" s="437"/>
      <c r="I138" s="437"/>
      <c r="K138" s="25" t="s">
        <v>56</v>
      </c>
      <c r="L138" s="25">
        <f t="shared" si="2"/>
        <v>62</v>
      </c>
    </row>
    <row r="139" spans="1:12" ht="18.75" customHeight="1">
      <c r="A139" s="452" t="s">
        <v>166</v>
      </c>
      <c r="B139" s="452"/>
      <c r="C139" s="452"/>
      <c r="D139" s="452"/>
      <c r="E139" s="452"/>
      <c r="F139" s="452"/>
      <c r="G139" s="452"/>
      <c r="H139" s="452"/>
      <c r="I139" s="452"/>
      <c r="K139" s="25" t="s">
        <v>56</v>
      </c>
      <c r="L139" s="25">
        <f t="shared" si="2"/>
        <v>16</v>
      </c>
    </row>
    <row r="140" spans="1:12" ht="18.75" customHeight="1">
      <c r="A140" s="437" t="s">
        <v>1580</v>
      </c>
      <c r="B140" s="437"/>
      <c r="C140" s="437"/>
      <c r="D140" s="437"/>
      <c r="E140" s="437"/>
      <c r="F140" s="437"/>
      <c r="G140" s="437"/>
      <c r="H140" s="437"/>
      <c r="I140" s="437"/>
      <c r="K140" s="25" t="s">
        <v>56</v>
      </c>
      <c r="L140" s="25">
        <f t="shared" si="2"/>
        <v>62</v>
      </c>
    </row>
    <row r="141" spans="1:12" ht="18.75" customHeight="1">
      <c r="A141" s="452" t="s">
        <v>167</v>
      </c>
      <c r="B141" s="452"/>
      <c r="C141" s="452"/>
      <c r="D141" s="452"/>
      <c r="E141" s="452"/>
      <c r="F141" s="452"/>
      <c r="G141" s="452"/>
      <c r="H141" s="452"/>
      <c r="I141" s="452"/>
      <c r="K141" s="25" t="s">
        <v>56</v>
      </c>
      <c r="L141" s="25">
        <f t="shared" si="2"/>
        <v>16</v>
      </c>
    </row>
    <row r="142" spans="1:12" ht="18.75" customHeight="1">
      <c r="A142" s="437" t="s">
        <v>1581</v>
      </c>
      <c r="B142" s="437"/>
      <c r="C142" s="437"/>
      <c r="D142" s="437"/>
      <c r="E142" s="437"/>
      <c r="F142" s="437"/>
      <c r="G142" s="437"/>
      <c r="H142" s="437"/>
      <c r="I142" s="437"/>
      <c r="K142" s="25" t="s">
        <v>56</v>
      </c>
      <c r="L142" s="25">
        <f t="shared" si="2"/>
        <v>62</v>
      </c>
    </row>
    <row r="143" spans="1:12" ht="18.75" customHeight="1">
      <c r="A143" s="452" t="s">
        <v>168</v>
      </c>
      <c r="B143" s="452"/>
      <c r="C143" s="452"/>
      <c r="D143" s="452"/>
      <c r="E143" s="452"/>
      <c r="F143" s="452"/>
      <c r="G143" s="452"/>
      <c r="H143" s="452"/>
      <c r="I143" s="452"/>
      <c r="K143" s="25" t="s">
        <v>56</v>
      </c>
      <c r="L143" s="25">
        <f t="shared" si="2"/>
        <v>20</v>
      </c>
    </row>
    <row r="144" spans="1:12" ht="18.75" customHeight="1">
      <c r="A144" s="437" t="s">
        <v>1582</v>
      </c>
      <c r="B144" s="437"/>
      <c r="C144" s="437"/>
      <c r="D144" s="437"/>
      <c r="E144" s="437"/>
      <c r="F144" s="437"/>
      <c r="G144" s="437"/>
      <c r="H144" s="437"/>
      <c r="I144" s="437"/>
      <c r="K144" s="25" t="s">
        <v>56</v>
      </c>
      <c r="L144" s="25">
        <f t="shared" si="2"/>
        <v>66</v>
      </c>
    </row>
    <row r="145" spans="1:12" ht="18.75" customHeight="1">
      <c r="A145" s="452" t="s">
        <v>169</v>
      </c>
      <c r="B145" s="452"/>
      <c r="C145" s="452"/>
      <c r="D145" s="452"/>
      <c r="E145" s="452"/>
      <c r="F145" s="452"/>
      <c r="G145" s="452"/>
      <c r="H145" s="452"/>
      <c r="I145" s="452"/>
      <c r="K145" s="25" t="s">
        <v>56</v>
      </c>
      <c r="L145" s="25">
        <f t="shared" si="2"/>
        <v>20</v>
      </c>
    </row>
    <row r="146" spans="1:12" ht="18.75" customHeight="1">
      <c r="A146" s="437" t="s">
        <v>1583</v>
      </c>
      <c r="B146" s="437"/>
      <c r="C146" s="437"/>
      <c r="D146" s="437"/>
      <c r="E146" s="437"/>
      <c r="F146" s="437"/>
      <c r="G146" s="437"/>
      <c r="H146" s="437"/>
      <c r="I146" s="437"/>
      <c r="K146" s="25" t="s">
        <v>56</v>
      </c>
      <c r="L146" s="25">
        <f t="shared" si="2"/>
        <v>72</v>
      </c>
    </row>
    <row r="147" spans="1:12" ht="18.75" customHeight="1">
      <c r="A147" s="452" t="s">
        <v>170</v>
      </c>
      <c r="B147" s="452"/>
      <c r="C147" s="452"/>
      <c r="D147" s="452"/>
      <c r="E147" s="452"/>
      <c r="F147" s="452"/>
      <c r="G147" s="452"/>
      <c r="H147" s="452"/>
      <c r="I147" s="452"/>
      <c r="K147" s="25" t="s">
        <v>56</v>
      </c>
      <c r="L147" s="25">
        <f t="shared" si="2"/>
        <v>16</v>
      </c>
    </row>
    <row r="148" spans="1:12" ht="18.75" customHeight="1">
      <c r="A148" s="437" t="s">
        <v>1584</v>
      </c>
      <c r="B148" s="437"/>
      <c r="C148" s="437"/>
      <c r="D148" s="437"/>
      <c r="E148" s="437"/>
      <c r="F148" s="437"/>
      <c r="G148" s="437"/>
      <c r="H148" s="437"/>
      <c r="I148" s="437"/>
      <c r="K148" s="25" t="s">
        <v>56</v>
      </c>
      <c r="L148" s="25">
        <f t="shared" si="2"/>
        <v>62</v>
      </c>
    </row>
    <row r="149" spans="1:12" ht="18.75" customHeight="1">
      <c r="A149" s="452" t="s">
        <v>171</v>
      </c>
      <c r="B149" s="452"/>
      <c r="C149" s="452"/>
      <c r="D149" s="452"/>
      <c r="E149" s="452"/>
      <c r="F149" s="452"/>
      <c r="G149" s="452"/>
      <c r="H149" s="452"/>
      <c r="I149" s="452"/>
      <c r="K149" s="25" t="s">
        <v>56</v>
      </c>
      <c r="L149" s="25">
        <f t="shared" si="2"/>
        <v>19</v>
      </c>
    </row>
    <row r="150" spans="1:12" ht="18.75" customHeight="1">
      <c r="A150" s="437" t="s">
        <v>1585</v>
      </c>
      <c r="B150" s="437"/>
      <c r="C150" s="437"/>
      <c r="D150" s="437"/>
      <c r="E150" s="437"/>
      <c r="F150" s="437"/>
      <c r="G150" s="437"/>
      <c r="H150" s="437"/>
      <c r="I150" s="437"/>
      <c r="K150" s="25" t="s">
        <v>56</v>
      </c>
      <c r="L150" s="25">
        <f t="shared" si="2"/>
        <v>64</v>
      </c>
    </row>
    <row r="151" spans="1:12" ht="18.75" customHeight="1">
      <c r="A151" s="452" t="s">
        <v>172</v>
      </c>
      <c r="B151" s="452"/>
      <c r="C151" s="452"/>
      <c r="D151" s="452"/>
      <c r="E151" s="452"/>
      <c r="F151" s="452"/>
      <c r="G151" s="452"/>
      <c r="H151" s="452"/>
      <c r="I151" s="452"/>
      <c r="K151" s="25" t="s">
        <v>56</v>
      </c>
      <c r="L151" s="25">
        <f t="shared" si="2"/>
        <v>19</v>
      </c>
    </row>
    <row r="152" spans="1:12" ht="18.75" customHeight="1">
      <c r="A152" s="437" t="s">
        <v>1586</v>
      </c>
      <c r="B152" s="437"/>
      <c r="C152" s="437"/>
      <c r="D152" s="437"/>
      <c r="E152" s="437"/>
      <c r="F152" s="437"/>
      <c r="G152" s="437"/>
      <c r="H152" s="437"/>
      <c r="I152" s="437"/>
      <c r="K152" s="25" t="s">
        <v>56</v>
      </c>
      <c r="L152" s="25">
        <f t="shared" si="2"/>
        <v>64</v>
      </c>
    </row>
    <row r="153" spans="1:12" ht="18.75" customHeight="1">
      <c r="A153" s="459" t="s">
        <v>173</v>
      </c>
      <c r="B153" s="459"/>
      <c r="C153" s="459"/>
      <c r="D153" s="459"/>
      <c r="E153" s="459"/>
      <c r="F153" s="459"/>
      <c r="G153" s="459"/>
      <c r="H153" s="459"/>
      <c r="I153" s="459"/>
      <c r="K153" s="25" t="s">
        <v>56</v>
      </c>
      <c r="L153" s="25">
        <f t="shared" si="2"/>
        <v>28</v>
      </c>
    </row>
    <row r="154" spans="1:12" ht="69.95" customHeight="1">
      <c r="A154" s="437" t="s">
        <v>1558</v>
      </c>
      <c r="B154" s="437"/>
      <c r="C154" s="437"/>
      <c r="D154" s="437"/>
      <c r="E154" s="437"/>
      <c r="F154" s="437"/>
      <c r="G154" s="437"/>
      <c r="H154" s="437"/>
      <c r="I154" s="437"/>
      <c r="K154" s="25" t="s">
        <v>56</v>
      </c>
      <c r="L154" s="25">
        <f t="shared" si="2"/>
        <v>280</v>
      </c>
    </row>
    <row r="155" spans="1:12" ht="18.75" customHeight="1">
      <c r="A155" s="452" t="s">
        <v>174</v>
      </c>
      <c r="B155" s="452"/>
      <c r="C155" s="452"/>
      <c r="D155" s="452"/>
      <c r="E155" s="452"/>
      <c r="F155" s="452"/>
      <c r="G155" s="452"/>
      <c r="H155" s="452"/>
      <c r="I155" s="452"/>
      <c r="K155" s="25" t="s">
        <v>56</v>
      </c>
      <c r="L155" s="25">
        <f t="shared" si="2"/>
        <v>22</v>
      </c>
    </row>
    <row r="156" spans="1:12" ht="32.1" customHeight="1">
      <c r="A156" s="422" t="s">
        <v>1564</v>
      </c>
      <c r="B156" s="422"/>
      <c r="C156" s="422"/>
      <c r="D156" s="422"/>
      <c r="E156" s="422"/>
      <c r="F156" s="422"/>
      <c r="G156" s="422"/>
      <c r="H156" s="422"/>
      <c r="I156" s="422"/>
      <c r="K156" s="25" t="s">
        <v>56</v>
      </c>
      <c r="L156" s="25">
        <f t="shared" si="2"/>
        <v>121</v>
      </c>
    </row>
    <row r="157" spans="1:12" ht="18.75" customHeight="1">
      <c r="A157" s="452" t="s">
        <v>175</v>
      </c>
      <c r="B157" s="452"/>
      <c r="C157" s="452"/>
      <c r="D157" s="452"/>
      <c r="E157" s="452"/>
      <c r="F157" s="452"/>
      <c r="G157" s="452"/>
      <c r="H157" s="452"/>
      <c r="I157" s="452"/>
      <c r="K157" s="25" t="s">
        <v>56</v>
      </c>
      <c r="L157" s="25">
        <f t="shared" si="2"/>
        <v>32</v>
      </c>
    </row>
    <row r="158" spans="1:12" ht="18.75" customHeight="1">
      <c r="A158" s="452" t="s">
        <v>176</v>
      </c>
      <c r="B158" s="452"/>
      <c r="C158" s="452"/>
      <c r="D158" s="452"/>
      <c r="E158" s="452"/>
      <c r="F158" s="452"/>
      <c r="G158" s="452"/>
      <c r="H158" s="452"/>
      <c r="I158" s="452"/>
      <c r="K158" s="25" t="s">
        <v>56</v>
      </c>
      <c r="L158" s="25">
        <f t="shared" si="2"/>
        <v>24</v>
      </c>
    </row>
    <row r="159" spans="1:12" ht="18.75" customHeight="1">
      <c r="A159" s="453" t="s">
        <v>177</v>
      </c>
      <c r="B159" s="453"/>
      <c r="C159" s="453"/>
      <c r="D159" s="453"/>
      <c r="E159" s="453"/>
      <c r="F159" s="453"/>
      <c r="G159" s="453"/>
      <c r="H159" s="453"/>
      <c r="I159" s="453"/>
      <c r="J159" s="24"/>
      <c r="K159" s="25" t="s">
        <v>56</v>
      </c>
      <c r="L159" s="25">
        <f t="shared" si="2"/>
        <v>23</v>
      </c>
    </row>
    <row r="160" spans="1:12" ht="18.75" customHeight="1">
      <c r="A160" s="421" t="s">
        <v>1587</v>
      </c>
      <c r="B160" s="421"/>
      <c r="C160" s="421"/>
      <c r="D160" s="421"/>
      <c r="E160" s="421"/>
      <c r="F160" s="421"/>
      <c r="G160" s="421"/>
      <c r="H160" s="421"/>
      <c r="I160" s="421"/>
      <c r="K160" s="25" t="s">
        <v>56</v>
      </c>
      <c r="L160" s="25">
        <f t="shared" si="2"/>
        <v>40</v>
      </c>
    </row>
    <row r="161" spans="1:12" ht="18.75" customHeight="1">
      <c r="A161" s="453" t="s">
        <v>178</v>
      </c>
      <c r="B161" s="453"/>
      <c r="C161" s="453"/>
      <c r="D161" s="453"/>
      <c r="E161" s="453"/>
      <c r="F161" s="453"/>
      <c r="G161" s="453"/>
      <c r="H161" s="453"/>
      <c r="I161" s="453"/>
      <c r="K161" s="25" t="s">
        <v>56</v>
      </c>
      <c r="L161" s="25">
        <f t="shared" si="2"/>
        <v>39</v>
      </c>
    </row>
    <row r="162" spans="1:12" ht="18.75" customHeight="1">
      <c r="A162" s="462" t="s">
        <v>1588</v>
      </c>
      <c r="B162" s="462"/>
      <c r="C162" s="462"/>
      <c r="D162" s="462"/>
      <c r="E162" s="462"/>
      <c r="F162" s="462"/>
      <c r="G162" s="462"/>
      <c r="H162" s="462"/>
      <c r="I162" s="462"/>
      <c r="K162" s="25" t="s">
        <v>56</v>
      </c>
      <c r="L162" s="25">
        <f t="shared" si="2"/>
        <v>70</v>
      </c>
    </row>
    <row r="163" spans="1:12" ht="18.75" customHeight="1">
      <c r="A163" s="461" t="s">
        <v>179</v>
      </c>
      <c r="B163" s="461"/>
      <c r="C163" s="461"/>
      <c r="D163" s="461"/>
      <c r="E163" s="461"/>
      <c r="F163" s="461"/>
      <c r="G163" s="461"/>
      <c r="H163" s="461"/>
      <c r="I163" s="461"/>
      <c r="K163" s="25" t="s">
        <v>56</v>
      </c>
      <c r="L163" s="25">
        <f t="shared" si="2"/>
        <v>19</v>
      </c>
    </row>
    <row r="164" spans="1:12" ht="18.75" customHeight="1">
      <c r="A164" s="460" t="s">
        <v>1589</v>
      </c>
      <c r="B164" s="460"/>
      <c r="C164" s="460"/>
      <c r="D164" s="460"/>
      <c r="E164" s="460"/>
      <c r="F164" s="460"/>
      <c r="G164" s="460"/>
      <c r="H164" s="460"/>
      <c r="I164" s="460"/>
      <c r="K164" s="25" t="s">
        <v>56</v>
      </c>
      <c r="L164" s="25">
        <f t="shared" si="2"/>
        <v>50</v>
      </c>
    </row>
    <row r="165" spans="1:12" ht="18.75" customHeight="1">
      <c r="A165" s="461" t="s">
        <v>180</v>
      </c>
      <c r="B165" s="461"/>
      <c r="C165" s="461"/>
      <c r="D165" s="461"/>
      <c r="E165" s="461"/>
      <c r="F165" s="461"/>
      <c r="G165" s="461"/>
      <c r="H165" s="461"/>
      <c r="I165" s="461"/>
      <c r="K165" s="25" t="s">
        <v>56</v>
      </c>
      <c r="L165" s="25">
        <f t="shared" si="2"/>
        <v>61</v>
      </c>
    </row>
    <row r="166" spans="1:12" ht="32.1" customHeight="1">
      <c r="A166" s="460" t="s">
        <v>1590</v>
      </c>
      <c r="B166" s="460"/>
      <c r="C166" s="460"/>
      <c r="D166" s="460"/>
      <c r="E166" s="460"/>
      <c r="F166" s="460"/>
      <c r="G166" s="460"/>
      <c r="H166" s="460"/>
      <c r="I166" s="460"/>
      <c r="K166" s="25" t="s">
        <v>56</v>
      </c>
      <c r="L166" s="25">
        <f t="shared" si="2"/>
        <v>92</v>
      </c>
    </row>
    <row r="167" spans="1:12" ht="18.75" customHeight="1">
      <c r="A167" s="461" t="s">
        <v>181</v>
      </c>
      <c r="B167" s="461"/>
      <c r="C167" s="461"/>
      <c r="D167" s="461"/>
      <c r="E167" s="461"/>
      <c r="F167" s="461"/>
      <c r="G167" s="461"/>
      <c r="H167" s="461"/>
      <c r="I167" s="461"/>
      <c r="K167" s="25" t="s">
        <v>56</v>
      </c>
      <c r="L167" s="25">
        <f t="shared" si="2"/>
        <v>38</v>
      </c>
    </row>
    <row r="168" spans="1:12" ht="18.75" customHeight="1">
      <c r="A168" s="462" t="s">
        <v>1591</v>
      </c>
      <c r="B168" s="462"/>
      <c r="C168" s="462"/>
      <c r="D168" s="462"/>
      <c r="E168" s="462"/>
      <c r="F168" s="462"/>
      <c r="G168" s="462"/>
      <c r="H168" s="462"/>
      <c r="I168" s="462"/>
      <c r="K168" s="25" t="s">
        <v>56</v>
      </c>
      <c r="L168" s="25">
        <f t="shared" si="2"/>
        <v>64</v>
      </c>
    </row>
    <row r="169" spans="1:12" ht="18.75" customHeight="1">
      <c r="A169" s="461" t="s">
        <v>182</v>
      </c>
      <c r="B169" s="461"/>
      <c r="C169" s="461"/>
      <c r="D169" s="461"/>
      <c r="E169" s="461"/>
      <c r="F169" s="461"/>
      <c r="G169" s="461"/>
      <c r="H169" s="461"/>
      <c r="I169" s="461"/>
      <c r="K169" s="25" t="s">
        <v>56</v>
      </c>
      <c r="L169" s="25">
        <f t="shared" si="2"/>
        <v>29</v>
      </c>
    </row>
    <row r="170" spans="1:12" ht="18.75" customHeight="1">
      <c r="A170" s="462" t="s">
        <v>1592</v>
      </c>
      <c r="B170" s="462"/>
      <c r="C170" s="462"/>
      <c r="D170" s="462"/>
      <c r="E170" s="462"/>
      <c r="F170" s="462"/>
      <c r="G170" s="462"/>
      <c r="H170" s="462"/>
      <c r="I170" s="462"/>
      <c r="K170" s="25" t="s">
        <v>56</v>
      </c>
      <c r="L170" s="25">
        <f t="shared" si="2"/>
        <v>60</v>
      </c>
    </row>
    <row r="171" spans="1:12" ht="18.75" customHeight="1">
      <c r="A171" s="461" t="s">
        <v>183</v>
      </c>
      <c r="B171" s="461"/>
      <c r="C171" s="461"/>
      <c r="D171" s="461"/>
      <c r="E171" s="461"/>
      <c r="F171" s="461"/>
      <c r="G171" s="461"/>
      <c r="H171" s="461"/>
      <c r="I171" s="461"/>
      <c r="K171" s="25" t="s">
        <v>56</v>
      </c>
      <c r="L171" s="25">
        <f t="shared" si="2"/>
        <v>21</v>
      </c>
    </row>
    <row r="172" spans="1:12" ht="18.75" customHeight="1">
      <c r="A172" s="460" t="s">
        <v>1593</v>
      </c>
      <c r="B172" s="460"/>
      <c r="C172" s="460"/>
      <c r="D172" s="460"/>
      <c r="E172" s="460"/>
      <c r="F172" s="460"/>
      <c r="G172" s="460"/>
      <c r="H172" s="460"/>
      <c r="I172" s="460"/>
      <c r="J172" s="65"/>
      <c r="K172" s="25" t="s">
        <v>56</v>
      </c>
      <c r="L172" s="25">
        <f t="shared" si="2"/>
        <v>56</v>
      </c>
    </row>
    <row r="173" spans="1:12" ht="18.75" customHeight="1">
      <c r="A173" s="461" t="s">
        <v>184</v>
      </c>
      <c r="B173" s="461"/>
      <c r="C173" s="461"/>
      <c r="D173" s="461"/>
      <c r="E173" s="461"/>
      <c r="F173" s="461"/>
      <c r="G173" s="461"/>
      <c r="H173" s="461"/>
      <c r="I173" s="461"/>
      <c r="J173" s="65"/>
      <c r="K173" s="25" t="s">
        <v>56</v>
      </c>
      <c r="L173" s="25">
        <f t="shared" si="2"/>
        <v>31</v>
      </c>
    </row>
    <row r="174" spans="1:12" ht="18.75" customHeight="1">
      <c r="A174" s="462" t="s">
        <v>1594</v>
      </c>
      <c r="B174" s="462"/>
      <c r="C174" s="462"/>
      <c r="D174" s="462"/>
      <c r="E174" s="462"/>
      <c r="F174" s="462"/>
      <c r="G174" s="462"/>
      <c r="H174" s="462"/>
      <c r="I174" s="462"/>
      <c r="J174" s="65"/>
      <c r="K174" s="25" t="s">
        <v>56</v>
      </c>
      <c r="L174" s="25">
        <f t="shared" si="2"/>
        <v>62</v>
      </c>
    </row>
    <row r="175" spans="1:12" ht="18.75" customHeight="1">
      <c r="A175" s="461" t="s">
        <v>185</v>
      </c>
      <c r="B175" s="461"/>
      <c r="C175" s="461"/>
      <c r="D175" s="461"/>
      <c r="E175" s="461"/>
      <c r="F175" s="461"/>
      <c r="G175" s="461"/>
      <c r="H175" s="461"/>
      <c r="I175" s="461"/>
      <c r="J175" s="24"/>
      <c r="K175" s="25" t="s">
        <v>56</v>
      </c>
      <c r="L175" s="25">
        <f t="shared" si="2"/>
        <v>15</v>
      </c>
    </row>
    <row r="176" spans="1:12" ht="18.75" customHeight="1">
      <c r="A176" s="460" t="s">
        <v>1595</v>
      </c>
      <c r="B176" s="460"/>
      <c r="C176" s="460"/>
      <c r="D176" s="460"/>
      <c r="E176" s="460"/>
      <c r="F176" s="460"/>
      <c r="G176" s="460"/>
      <c r="H176" s="460"/>
      <c r="I176" s="460"/>
      <c r="J176" s="24"/>
      <c r="K176" s="25" t="s">
        <v>56</v>
      </c>
      <c r="L176" s="25">
        <f t="shared" si="2"/>
        <v>46</v>
      </c>
    </row>
    <row r="177" spans="1:12" ht="18.75" customHeight="1">
      <c r="A177" s="452" t="s">
        <v>186</v>
      </c>
      <c r="B177" s="452"/>
      <c r="C177" s="452"/>
      <c r="D177" s="452"/>
      <c r="E177" s="452"/>
      <c r="F177" s="452"/>
      <c r="G177" s="452"/>
      <c r="H177" s="452"/>
      <c r="I177" s="452"/>
      <c r="J177" s="24"/>
      <c r="K177" s="25" t="s">
        <v>56</v>
      </c>
      <c r="L177" s="25">
        <f t="shared" si="2"/>
        <v>24</v>
      </c>
    </row>
    <row r="178" spans="1:12" ht="18.75" customHeight="1">
      <c r="A178" s="461" t="s">
        <v>187</v>
      </c>
      <c r="B178" s="461"/>
      <c r="C178" s="461"/>
      <c r="D178" s="461"/>
      <c r="E178" s="461"/>
      <c r="F178" s="461"/>
      <c r="G178" s="461"/>
      <c r="H178" s="461"/>
      <c r="I178" s="461"/>
      <c r="K178" s="25" t="s">
        <v>56</v>
      </c>
      <c r="L178" s="25">
        <f t="shared" si="2"/>
        <v>23</v>
      </c>
    </row>
    <row r="179" spans="1:12" ht="18.75" customHeight="1">
      <c r="A179" s="462" t="s">
        <v>1596</v>
      </c>
      <c r="B179" s="462"/>
      <c r="C179" s="462"/>
      <c r="D179" s="462"/>
      <c r="E179" s="462"/>
      <c r="F179" s="462"/>
      <c r="G179" s="462"/>
      <c r="H179" s="462"/>
      <c r="I179" s="462"/>
      <c r="K179" s="25" t="s">
        <v>56</v>
      </c>
      <c r="L179" s="25">
        <f t="shared" si="2"/>
        <v>58</v>
      </c>
    </row>
    <row r="180" spans="1:12" ht="18.75" customHeight="1">
      <c r="A180" s="461" t="s">
        <v>188</v>
      </c>
      <c r="B180" s="461"/>
      <c r="C180" s="461"/>
      <c r="D180" s="461"/>
      <c r="E180" s="461"/>
      <c r="F180" s="461"/>
      <c r="G180" s="461"/>
      <c r="H180" s="461"/>
      <c r="I180" s="461"/>
      <c r="K180" s="25" t="s">
        <v>56</v>
      </c>
      <c r="L180" s="25">
        <f t="shared" si="2"/>
        <v>19</v>
      </c>
    </row>
    <row r="181" spans="1:12" ht="32.1" customHeight="1">
      <c r="A181" s="463" t="s">
        <v>1597</v>
      </c>
      <c r="B181" s="463"/>
      <c r="C181" s="463"/>
      <c r="D181" s="463"/>
      <c r="E181" s="463"/>
      <c r="F181" s="463"/>
      <c r="G181" s="463"/>
      <c r="H181" s="463"/>
      <c r="I181" s="463"/>
      <c r="J181" s="24"/>
      <c r="K181" s="25" t="s">
        <v>56</v>
      </c>
      <c r="L181" s="25">
        <f t="shared" si="2"/>
        <v>140</v>
      </c>
    </row>
    <row r="182" spans="1:12" ht="32.1" customHeight="1">
      <c r="A182" s="463" t="s">
        <v>1623</v>
      </c>
      <c r="B182" s="463"/>
      <c r="C182" s="463"/>
      <c r="D182" s="463"/>
      <c r="E182" s="463"/>
      <c r="F182" s="463"/>
      <c r="G182" s="463"/>
      <c r="H182" s="463"/>
      <c r="I182" s="463"/>
      <c r="J182" s="24"/>
      <c r="K182" s="25" t="s">
        <v>56</v>
      </c>
      <c r="L182" s="25">
        <f t="shared" si="2"/>
        <v>118</v>
      </c>
    </row>
    <row r="183" spans="1:12" ht="69.95" customHeight="1">
      <c r="A183" s="460" t="s">
        <v>1624</v>
      </c>
      <c r="B183" s="460"/>
      <c r="C183" s="460"/>
      <c r="D183" s="460"/>
      <c r="E183" s="460"/>
      <c r="F183" s="460"/>
      <c r="G183" s="460"/>
      <c r="H183" s="460"/>
      <c r="I183" s="460"/>
      <c r="J183" s="24"/>
      <c r="K183" s="25" t="s">
        <v>56</v>
      </c>
      <c r="L183" s="25">
        <f t="shared" si="2"/>
        <v>307</v>
      </c>
    </row>
    <row r="184" spans="1:12" ht="50.1" customHeight="1">
      <c r="A184" s="460" t="s">
        <v>1625</v>
      </c>
      <c r="B184" s="460"/>
      <c r="C184" s="460"/>
      <c r="D184" s="460"/>
      <c r="E184" s="460"/>
      <c r="F184" s="460"/>
      <c r="G184" s="460"/>
      <c r="H184" s="460"/>
      <c r="I184" s="460"/>
      <c r="J184" s="24"/>
      <c r="K184" s="25" t="s">
        <v>56</v>
      </c>
      <c r="L184" s="25">
        <f t="shared" si="2"/>
        <v>216</v>
      </c>
    </row>
    <row r="185" spans="1:12" ht="50.1" customHeight="1">
      <c r="A185" s="460" t="s">
        <v>1626</v>
      </c>
      <c r="B185" s="460"/>
      <c r="C185" s="460"/>
      <c r="D185" s="460"/>
      <c r="E185" s="460"/>
      <c r="F185" s="460"/>
      <c r="G185" s="460"/>
      <c r="H185" s="460"/>
      <c r="I185" s="460"/>
      <c r="J185" s="24"/>
      <c r="K185" s="25" t="s">
        <v>56</v>
      </c>
      <c r="L185" s="25">
        <f t="shared" si="2"/>
        <v>252</v>
      </c>
    </row>
    <row r="186" spans="1:12" ht="18.75" customHeight="1">
      <c r="A186" s="461" t="s">
        <v>189</v>
      </c>
      <c r="B186" s="461"/>
      <c r="C186" s="461"/>
      <c r="D186" s="461"/>
      <c r="E186" s="461"/>
      <c r="F186" s="461"/>
      <c r="G186" s="461"/>
      <c r="H186" s="461"/>
      <c r="I186" s="461"/>
      <c r="K186" s="25" t="s">
        <v>56</v>
      </c>
      <c r="L186" s="25">
        <f t="shared" si="2"/>
        <v>25</v>
      </c>
    </row>
    <row r="187" spans="1:12" ht="69.95" customHeight="1">
      <c r="A187" s="460" t="s">
        <v>1598</v>
      </c>
      <c r="B187" s="460"/>
      <c r="C187" s="460"/>
      <c r="D187" s="460"/>
      <c r="E187" s="460"/>
      <c r="F187" s="460"/>
      <c r="G187" s="460"/>
      <c r="H187" s="460"/>
      <c r="I187" s="460"/>
      <c r="K187" s="25" t="s">
        <v>56</v>
      </c>
      <c r="L187" s="25">
        <f t="shared" si="2"/>
        <v>321</v>
      </c>
    </row>
    <row r="188" spans="1:12" ht="18.75" customHeight="1">
      <c r="A188" s="461" t="s">
        <v>190</v>
      </c>
      <c r="B188" s="461"/>
      <c r="C188" s="461"/>
      <c r="D188" s="461"/>
      <c r="E188" s="461"/>
      <c r="F188" s="461"/>
      <c r="G188" s="461"/>
      <c r="H188" s="461"/>
      <c r="I188" s="461"/>
      <c r="K188" s="25" t="s">
        <v>56</v>
      </c>
      <c r="L188" s="25">
        <f t="shared" si="2"/>
        <v>33</v>
      </c>
    </row>
    <row r="189" spans="1:12" ht="50.1" customHeight="1">
      <c r="A189" s="464" t="s">
        <v>1599</v>
      </c>
      <c r="B189" s="464"/>
      <c r="C189" s="464"/>
      <c r="D189" s="464"/>
      <c r="E189" s="464"/>
      <c r="F189" s="464"/>
      <c r="G189" s="464"/>
      <c r="H189" s="464"/>
      <c r="I189" s="464"/>
      <c r="K189" s="25" t="s">
        <v>56</v>
      </c>
      <c r="L189" s="25">
        <f t="shared" si="2"/>
        <v>250</v>
      </c>
    </row>
    <row r="190" spans="1:12" ht="18.75" customHeight="1">
      <c r="A190" s="461" t="s">
        <v>191</v>
      </c>
      <c r="B190" s="461"/>
      <c r="C190" s="461"/>
      <c r="D190" s="461"/>
      <c r="E190" s="461"/>
      <c r="F190" s="461"/>
      <c r="G190" s="461"/>
      <c r="H190" s="461"/>
      <c r="I190" s="461"/>
      <c r="K190" s="25" t="s">
        <v>56</v>
      </c>
      <c r="L190" s="25">
        <f t="shared" si="2"/>
        <v>19</v>
      </c>
    </row>
    <row r="191" spans="1:12" ht="18.75" customHeight="1">
      <c r="A191" s="460" t="s">
        <v>1600</v>
      </c>
      <c r="B191" s="460"/>
      <c r="C191" s="460"/>
      <c r="D191" s="460"/>
      <c r="E191" s="460"/>
      <c r="F191" s="460"/>
      <c r="G191" s="460"/>
      <c r="H191" s="460"/>
      <c r="I191" s="460"/>
      <c r="K191" s="25" t="s">
        <v>56</v>
      </c>
      <c r="L191" s="25">
        <f t="shared" si="2"/>
        <v>48</v>
      </c>
    </row>
    <row r="192" spans="1:12" ht="18.75" customHeight="1">
      <c r="A192" s="461" t="s">
        <v>192</v>
      </c>
      <c r="B192" s="461"/>
      <c r="C192" s="461"/>
      <c r="D192" s="461"/>
      <c r="E192" s="461"/>
      <c r="F192" s="461"/>
      <c r="G192" s="461"/>
      <c r="H192" s="461"/>
      <c r="I192" s="461"/>
      <c r="K192" s="25" t="s">
        <v>56</v>
      </c>
      <c r="L192" s="25">
        <f t="shared" si="2"/>
        <v>19</v>
      </c>
    </row>
    <row r="193" spans="1:12" ht="18.75" customHeight="1">
      <c r="A193" s="460" t="s">
        <v>1601</v>
      </c>
      <c r="B193" s="460"/>
      <c r="C193" s="460"/>
      <c r="D193" s="460"/>
      <c r="E193" s="460"/>
      <c r="F193" s="460"/>
      <c r="G193" s="460"/>
      <c r="H193" s="460"/>
      <c r="I193" s="460"/>
      <c r="K193" s="25" t="s">
        <v>56</v>
      </c>
      <c r="L193" s="25">
        <f t="shared" si="2"/>
        <v>50</v>
      </c>
    </row>
    <row r="194" spans="1:12" ht="18.75" customHeight="1">
      <c r="A194" s="461" t="s">
        <v>193</v>
      </c>
      <c r="B194" s="461"/>
      <c r="C194" s="461"/>
      <c r="D194" s="461"/>
      <c r="E194" s="461"/>
      <c r="F194" s="461"/>
      <c r="G194" s="461"/>
      <c r="H194" s="461"/>
      <c r="I194" s="461"/>
      <c r="K194" s="25" t="s">
        <v>56</v>
      </c>
      <c r="L194" s="25">
        <f t="shared" si="2"/>
        <v>39</v>
      </c>
    </row>
    <row r="195" spans="1:12" ht="18.75" customHeight="1">
      <c r="A195" s="460" t="s">
        <v>1602</v>
      </c>
      <c r="B195" s="460"/>
      <c r="C195" s="460"/>
      <c r="D195" s="460"/>
      <c r="E195" s="460"/>
      <c r="F195" s="460"/>
      <c r="G195" s="460"/>
      <c r="H195" s="460"/>
      <c r="I195" s="460"/>
      <c r="K195" s="25" t="s">
        <v>56</v>
      </c>
      <c r="L195" s="25">
        <f t="shared" si="2"/>
        <v>64</v>
      </c>
    </row>
    <row r="196" spans="1:12" ht="18.75" customHeight="1">
      <c r="A196" s="461" t="s">
        <v>194</v>
      </c>
      <c r="B196" s="461"/>
      <c r="C196" s="461"/>
      <c r="D196" s="461"/>
      <c r="E196" s="461"/>
      <c r="F196" s="461"/>
      <c r="G196" s="461"/>
      <c r="H196" s="461"/>
      <c r="I196" s="461"/>
      <c r="K196" s="25" t="s">
        <v>56</v>
      </c>
      <c r="L196" s="25">
        <f t="shared" si="2"/>
        <v>31</v>
      </c>
    </row>
    <row r="197" spans="1:12" ht="18.75" customHeight="1">
      <c r="A197" s="460" t="s">
        <v>1603</v>
      </c>
      <c r="B197" s="460"/>
      <c r="C197" s="460"/>
      <c r="D197" s="460"/>
      <c r="E197" s="460"/>
      <c r="F197" s="460"/>
      <c r="G197" s="460"/>
      <c r="H197" s="460"/>
      <c r="I197" s="460"/>
      <c r="K197" s="25" t="s">
        <v>56</v>
      </c>
      <c r="L197" s="25">
        <f t="shared" si="2"/>
        <v>64</v>
      </c>
    </row>
    <row r="198" spans="1:12" ht="18.75" customHeight="1">
      <c r="A198" s="461" t="s">
        <v>195</v>
      </c>
      <c r="B198" s="461"/>
      <c r="C198" s="461"/>
      <c r="D198" s="461"/>
      <c r="E198" s="461"/>
      <c r="F198" s="461"/>
      <c r="G198" s="461"/>
      <c r="H198" s="461"/>
      <c r="I198" s="461"/>
      <c r="K198" s="25" t="s">
        <v>56</v>
      </c>
      <c r="L198" s="25">
        <f t="shared" si="2"/>
        <v>19</v>
      </c>
    </row>
    <row r="199" spans="1:12" ht="18.75" customHeight="1">
      <c r="A199" s="462" t="s">
        <v>1604</v>
      </c>
      <c r="B199" s="462"/>
      <c r="C199" s="462"/>
      <c r="D199" s="462"/>
      <c r="E199" s="462"/>
      <c r="F199" s="462"/>
      <c r="G199" s="462"/>
      <c r="H199" s="462"/>
      <c r="I199" s="462"/>
      <c r="K199" s="25" t="s">
        <v>56</v>
      </c>
      <c r="L199" s="25">
        <f t="shared" si="2"/>
        <v>36</v>
      </c>
    </row>
    <row r="200" spans="1:12" ht="18.75" customHeight="1">
      <c r="A200" s="461" t="s">
        <v>196</v>
      </c>
      <c r="B200" s="461"/>
      <c r="C200" s="461"/>
      <c r="D200" s="461"/>
      <c r="E200" s="461"/>
      <c r="F200" s="461"/>
      <c r="G200" s="461"/>
      <c r="H200" s="461"/>
      <c r="I200" s="461"/>
      <c r="K200" s="25" t="s">
        <v>56</v>
      </c>
      <c r="L200" s="25">
        <f t="shared" ref="L200:L265" si="3">LENB(A200)</f>
        <v>52</v>
      </c>
    </row>
    <row r="201" spans="1:12" ht="18.75" customHeight="1">
      <c r="A201" s="460" t="s">
        <v>1605</v>
      </c>
      <c r="B201" s="460"/>
      <c r="C201" s="460"/>
      <c r="D201" s="460"/>
      <c r="E201" s="460"/>
      <c r="F201" s="460"/>
      <c r="G201" s="460"/>
      <c r="H201" s="460"/>
      <c r="I201" s="460"/>
      <c r="K201" s="25" t="s">
        <v>56</v>
      </c>
      <c r="L201" s="25">
        <f t="shared" si="3"/>
        <v>80</v>
      </c>
    </row>
    <row r="202" spans="1:12" ht="18.75" customHeight="1">
      <c r="A202" s="461" t="s">
        <v>197</v>
      </c>
      <c r="B202" s="461"/>
      <c r="C202" s="461"/>
      <c r="D202" s="461"/>
      <c r="E202" s="461"/>
      <c r="F202" s="461"/>
      <c r="G202" s="461"/>
      <c r="H202" s="461"/>
      <c r="I202" s="461"/>
      <c r="K202" s="25" t="s">
        <v>56</v>
      </c>
      <c r="L202" s="25">
        <f t="shared" si="3"/>
        <v>28</v>
      </c>
    </row>
    <row r="203" spans="1:12" ht="18.75" customHeight="1">
      <c r="A203" s="460" t="s">
        <v>1606</v>
      </c>
      <c r="B203" s="460"/>
      <c r="C203" s="460"/>
      <c r="D203" s="460"/>
      <c r="E203" s="460"/>
      <c r="F203" s="460"/>
      <c r="G203" s="460"/>
      <c r="H203" s="460"/>
      <c r="I203" s="460"/>
      <c r="K203" s="25" t="s">
        <v>56</v>
      </c>
      <c r="L203" s="25">
        <f t="shared" si="3"/>
        <v>56</v>
      </c>
    </row>
    <row r="204" spans="1:12" ht="18.75" customHeight="1">
      <c r="A204" s="461" t="s">
        <v>198</v>
      </c>
      <c r="B204" s="461"/>
      <c r="C204" s="461"/>
      <c r="D204" s="461"/>
      <c r="E204" s="461"/>
      <c r="F204" s="461"/>
      <c r="G204" s="461"/>
      <c r="H204" s="461"/>
      <c r="I204" s="461"/>
      <c r="K204" s="25" t="s">
        <v>56</v>
      </c>
      <c r="L204" s="25">
        <f t="shared" si="3"/>
        <v>42</v>
      </c>
    </row>
    <row r="205" spans="1:12" ht="18.75" customHeight="1">
      <c r="A205" s="460" t="s">
        <v>1607</v>
      </c>
      <c r="B205" s="460"/>
      <c r="C205" s="460"/>
      <c r="D205" s="460"/>
      <c r="E205" s="460"/>
      <c r="F205" s="460"/>
      <c r="G205" s="460"/>
      <c r="H205" s="460"/>
      <c r="I205" s="460"/>
      <c r="K205" s="25" t="s">
        <v>56</v>
      </c>
      <c r="L205" s="25">
        <f t="shared" si="3"/>
        <v>72</v>
      </c>
    </row>
    <row r="206" spans="1:12" ht="18.75" customHeight="1">
      <c r="A206" s="461" t="s">
        <v>199</v>
      </c>
      <c r="B206" s="461"/>
      <c r="C206" s="461"/>
      <c r="D206" s="461"/>
      <c r="E206" s="461"/>
      <c r="F206" s="461"/>
      <c r="G206" s="461"/>
      <c r="H206" s="461"/>
      <c r="I206" s="461"/>
      <c r="K206" s="25" t="s">
        <v>56</v>
      </c>
      <c r="L206" s="25">
        <f t="shared" si="3"/>
        <v>24</v>
      </c>
    </row>
    <row r="207" spans="1:12" ht="18.75" customHeight="1">
      <c r="A207" s="460" t="s">
        <v>1608</v>
      </c>
      <c r="B207" s="460"/>
      <c r="C207" s="460"/>
      <c r="D207" s="460"/>
      <c r="E207" s="460"/>
      <c r="F207" s="460"/>
      <c r="G207" s="460"/>
      <c r="H207" s="460"/>
      <c r="I207" s="460"/>
      <c r="K207" s="25" t="s">
        <v>56</v>
      </c>
      <c r="L207" s="25">
        <f t="shared" si="3"/>
        <v>50</v>
      </c>
    </row>
    <row r="208" spans="1:12" ht="18.75" customHeight="1">
      <c r="A208" s="461" t="s">
        <v>200</v>
      </c>
      <c r="B208" s="461"/>
      <c r="C208" s="461"/>
      <c r="D208" s="461"/>
      <c r="E208" s="461"/>
      <c r="F208" s="461"/>
      <c r="G208" s="461"/>
      <c r="H208" s="461"/>
      <c r="I208" s="461"/>
      <c r="K208" s="25" t="s">
        <v>56</v>
      </c>
      <c r="L208" s="25">
        <f t="shared" si="3"/>
        <v>32</v>
      </c>
    </row>
    <row r="209" spans="1:12" ht="18.75" customHeight="1">
      <c r="A209" s="460" t="s">
        <v>1609</v>
      </c>
      <c r="B209" s="460"/>
      <c r="C209" s="460"/>
      <c r="D209" s="460"/>
      <c r="E209" s="460"/>
      <c r="F209" s="460"/>
      <c r="G209" s="460"/>
      <c r="H209" s="460"/>
      <c r="I209" s="460"/>
      <c r="K209" s="25" t="s">
        <v>56</v>
      </c>
      <c r="L209" s="25">
        <f t="shared" si="3"/>
        <v>48</v>
      </c>
    </row>
    <row r="210" spans="1:12" ht="18.75" customHeight="1">
      <c r="A210" s="461" t="s">
        <v>201</v>
      </c>
      <c r="B210" s="461"/>
      <c r="C210" s="461"/>
      <c r="D210" s="461"/>
      <c r="E210" s="461"/>
      <c r="F210" s="461"/>
      <c r="G210" s="461"/>
      <c r="H210" s="461"/>
      <c r="I210" s="461"/>
      <c r="K210" s="25" t="s">
        <v>56</v>
      </c>
      <c r="L210" s="25">
        <f t="shared" si="3"/>
        <v>34</v>
      </c>
    </row>
    <row r="211" spans="1:12" ht="18.75" customHeight="1">
      <c r="A211" s="462" t="s">
        <v>1610</v>
      </c>
      <c r="B211" s="462"/>
      <c r="C211" s="462"/>
      <c r="D211" s="462"/>
      <c r="E211" s="462"/>
      <c r="F211" s="462"/>
      <c r="G211" s="462"/>
      <c r="H211" s="462"/>
      <c r="I211" s="462"/>
      <c r="K211" s="25" t="s">
        <v>56</v>
      </c>
      <c r="L211" s="25">
        <f t="shared" si="3"/>
        <v>60</v>
      </c>
    </row>
    <row r="212" spans="1:12" s="68" customFormat="1" ht="18.75" customHeight="1">
      <c r="A212" s="461" t="s">
        <v>202</v>
      </c>
      <c r="B212" s="461"/>
      <c r="C212" s="461"/>
      <c r="D212" s="461"/>
      <c r="E212" s="461"/>
      <c r="F212" s="461"/>
      <c r="G212" s="461"/>
      <c r="H212" s="461"/>
      <c r="I212" s="461"/>
      <c r="K212" s="25" t="s">
        <v>56</v>
      </c>
      <c r="L212" s="25">
        <f t="shared" si="3"/>
        <v>16</v>
      </c>
    </row>
    <row r="213" spans="1:12" s="68" customFormat="1" ht="18.75" customHeight="1">
      <c r="A213" s="449" t="s">
        <v>1611</v>
      </c>
      <c r="B213" s="449"/>
      <c r="C213" s="449"/>
      <c r="D213" s="449"/>
      <c r="E213" s="449"/>
      <c r="F213" s="449"/>
      <c r="G213" s="449"/>
      <c r="H213" s="449"/>
      <c r="I213" s="449"/>
      <c r="K213" s="25" t="s">
        <v>56</v>
      </c>
      <c r="L213" s="25">
        <f t="shared" si="3"/>
        <v>46</v>
      </c>
    </row>
    <row r="214" spans="1:12" ht="18.75" customHeight="1">
      <c r="A214" s="452" t="s">
        <v>203</v>
      </c>
      <c r="B214" s="452"/>
      <c r="C214" s="452"/>
      <c r="D214" s="452"/>
      <c r="E214" s="452"/>
      <c r="F214" s="452"/>
      <c r="G214" s="452"/>
      <c r="H214" s="452"/>
      <c r="I214" s="452"/>
      <c r="K214" s="25" t="s">
        <v>56</v>
      </c>
      <c r="L214" s="25">
        <f t="shared" si="3"/>
        <v>24</v>
      </c>
    </row>
    <row r="215" spans="1:12" ht="18.75" customHeight="1">
      <c r="A215" s="461" t="s">
        <v>204</v>
      </c>
      <c r="B215" s="461"/>
      <c r="C215" s="461"/>
      <c r="D215" s="461"/>
      <c r="E215" s="461"/>
      <c r="F215" s="461"/>
      <c r="G215" s="461"/>
      <c r="H215" s="461"/>
      <c r="I215" s="461"/>
      <c r="J215" s="465"/>
      <c r="K215" s="25" t="s">
        <v>56</v>
      </c>
      <c r="L215" s="25">
        <f t="shared" si="3"/>
        <v>25</v>
      </c>
    </row>
    <row r="216" spans="1:12" ht="32.1" customHeight="1">
      <c r="A216" s="460" t="s">
        <v>1612</v>
      </c>
      <c r="B216" s="460"/>
      <c r="C216" s="460"/>
      <c r="D216" s="460"/>
      <c r="E216" s="460"/>
      <c r="F216" s="460"/>
      <c r="G216" s="460"/>
      <c r="H216" s="460"/>
      <c r="I216" s="460"/>
      <c r="J216" s="465"/>
      <c r="K216" s="25" t="s">
        <v>56</v>
      </c>
      <c r="L216" s="25">
        <f t="shared" si="3"/>
        <v>156</v>
      </c>
    </row>
    <row r="217" spans="1:12" ht="18.75" customHeight="1">
      <c r="A217" s="460" t="str">
        <f>"    1.关于固定资产折旧调整事项："</f>
        <v xml:space="preserve">    1.关于固定资产折旧调整事项：</v>
      </c>
      <c r="B217" s="460"/>
      <c r="C217" s="460"/>
      <c r="D217" s="460"/>
      <c r="E217" s="460"/>
      <c r="F217" s="460"/>
      <c r="G217" s="460"/>
      <c r="H217" s="460"/>
      <c r="I217" s="460"/>
      <c r="J217" s="39"/>
      <c r="K217" s="25" t="s">
        <v>56</v>
      </c>
      <c r="L217" s="25">
        <f t="shared" si="3"/>
        <v>32</v>
      </c>
    </row>
    <row r="218" spans="1:12" ht="32.1" customHeight="1">
      <c r="A218" s="460" t="s">
        <v>1633</v>
      </c>
      <c r="B218" s="460"/>
      <c r="C218" s="460"/>
      <c r="D218" s="460"/>
      <c r="E218" s="460"/>
      <c r="F218" s="460"/>
      <c r="G218" s="460"/>
      <c r="H218" s="460"/>
      <c r="I218" s="460"/>
      <c r="J218" s="39"/>
      <c r="K218" s="25" t="s">
        <v>56</v>
      </c>
      <c r="L218" s="25">
        <f t="shared" si="3"/>
        <v>140</v>
      </c>
    </row>
    <row r="219" spans="1:12" ht="18.75" customHeight="1">
      <c r="A219" s="460" t="str">
        <f>"    2.关于生产性生物资产折旧调整事项："</f>
        <v xml:space="preserve">    2.关于生产性生物资产折旧调整事项：</v>
      </c>
      <c r="B219" s="460"/>
      <c r="C219" s="460"/>
      <c r="D219" s="460"/>
      <c r="E219" s="460"/>
      <c r="F219" s="460"/>
      <c r="G219" s="460"/>
      <c r="H219" s="460"/>
      <c r="I219" s="460"/>
      <c r="J219" s="39"/>
      <c r="K219" s="25" t="s">
        <v>56</v>
      </c>
      <c r="L219" s="25">
        <f t="shared" si="3"/>
        <v>38</v>
      </c>
    </row>
    <row r="220" spans="1:12" ht="50.1" customHeight="1">
      <c r="A220" s="460" t="s">
        <v>1634</v>
      </c>
      <c r="B220" s="460"/>
      <c r="C220" s="460"/>
      <c r="D220" s="460"/>
      <c r="E220" s="460"/>
      <c r="F220" s="460"/>
      <c r="G220" s="460"/>
      <c r="H220" s="460"/>
      <c r="I220" s="460"/>
      <c r="J220" s="39"/>
      <c r="K220" s="25" t="s">
        <v>56</v>
      </c>
      <c r="L220" s="25">
        <f t="shared" si="3"/>
        <v>192</v>
      </c>
    </row>
    <row r="221" spans="1:12" ht="18.75" customHeight="1">
      <c r="A221" s="460" t="str">
        <f>"    3.关于无形资产摊销调整事项："</f>
        <v xml:space="preserve">    3.关于无形资产摊销调整事项：</v>
      </c>
      <c r="B221" s="460"/>
      <c r="C221" s="460"/>
      <c r="D221" s="460"/>
      <c r="E221" s="460"/>
      <c r="F221" s="460"/>
      <c r="G221" s="460"/>
      <c r="H221" s="460"/>
      <c r="I221" s="460"/>
      <c r="J221" s="39"/>
      <c r="K221" s="25" t="s">
        <v>56</v>
      </c>
      <c r="L221" s="25">
        <f t="shared" si="3"/>
        <v>32</v>
      </c>
    </row>
    <row r="222" spans="1:12" ht="69.95" customHeight="1">
      <c r="A222" s="460" t="s">
        <v>1635</v>
      </c>
      <c r="B222" s="460"/>
      <c r="C222" s="460"/>
      <c r="D222" s="460"/>
      <c r="E222" s="460"/>
      <c r="F222" s="460"/>
      <c r="G222" s="460"/>
      <c r="H222" s="460"/>
      <c r="I222" s="460"/>
      <c r="J222" s="39"/>
      <c r="K222" s="25" t="s">
        <v>56</v>
      </c>
      <c r="L222" s="25">
        <f t="shared" si="3"/>
        <v>304</v>
      </c>
    </row>
    <row r="223" spans="1:12" ht="18.75" customHeight="1">
      <c r="A223" s="460" t="str">
        <f>"    4.关于长期待摊费用摊销调整事项："</f>
        <v xml:space="preserve">    4.关于长期待摊费用摊销调整事项：</v>
      </c>
      <c r="B223" s="460"/>
      <c r="C223" s="460"/>
      <c r="D223" s="460"/>
      <c r="E223" s="460"/>
      <c r="F223" s="460"/>
      <c r="G223" s="460"/>
      <c r="H223" s="460"/>
      <c r="I223" s="460"/>
      <c r="J223" s="39"/>
      <c r="K223" s="25" t="s">
        <v>56</v>
      </c>
      <c r="L223" s="25">
        <f t="shared" si="3"/>
        <v>36</v>
      </c>
    </row>
    <row r="224" spans="1:12" ht="69.95" customHeight="1">
      <c r="A224" s="460" t="s">
        <v>1636</v>
      </c>
      <c r="B224" s="460"/>
      <c r="C224" s="460"/>
      <c r="D224" s="460"/>
      <c r="E224" s="460"/>
      <c r="F224" s="460"/>
      <c r="G224" s="460"/>
      <c r="H224" s="460"/>
      <c r="I224" s="460"/>
      <c r="J224" s="39"/>
      <c r="K224" s="25" t="s">
        <v>56</v>
      </c>
      <c r="L224" s="25">
        <f t="shared" si="3"/>
        <v>296</v>
      </c>
    </row>
    <row r="225" spans="1:14" ht="18.75" customHeight="1">
      <c r="A225" s="460" t="str">
        <f>"    5.关于油气勘探投资、油气开发投资支出摊销调整事项："</f>
        <v xml:space="preserve">    5.关于油气勘探投资、油气开发投资支出摊销调整事项：</v>
      </c>
      <c r="B225" s="460"/>
      <c r="C225" s="460"/>
      <c r="D225" s="460"/>
      <c r="E225" s="460"/>
      <c r="F225" s="460"/>
      <c r="G225" s="460"/>
      <c r="H225" s="460"/>
      <c r="I225" s="460"/>
      <c r="J225" s="39"/>
      <c r="K225" s="25" t="s">
        <v>56</v>
      </c>
      <c r="L225" s="25">
        <f t="shared" si="3"/>
        <v>54</v>
      </c>
    </row>
    <row r="226" spans="1:14" ht="50.1" customHeight="1">
      <c r="A226" s="460" t="s">
        <v>1637</v>
      </c>
      <c r="B226" s="460"/>
      <c r="C226" s="460"/>
      <c r="D226" s="460"/>
      <c r="E226" s="460"/>
      <c r="F226" s="460"/>
      <c r="G226" s="460"/>
      <c r="H226" s="460"/>
      <c r="I226" s="460"/>
      <c r="J226" s="39"/>
      <c r="K226" s="25" t="s">
        <v>56</v>
      </c>
      <c r="L226" s="25">
        <f t="shared" si="3"/>
        <v>170</v>
      </c>
    </row>
    <row r="227" spans="1:14" ht="18.75" customHeight="1">
      <c r="A227" s="466" t="s">
        <v>205</v>
      </c>
      <c r="B227" s="466"/>
      <c r="C227" s="466"/>
      <c r="D227" s="466"/>
      <c r="E227" s="466"/>
      <c r="F227" s="466"/>
      <c r="G227" s="466"/>
      <c r="H227" s="466"/>
      <c r="I227" s="466"/>
      <c r="J227" s="35"/>
      <c r="K227" s="25" t="s">
        <v>56</v>
      </c>
      <c r="L227" s="25">
        <f t="shared" si="3"/>
        <v>25</v>
      </c>
    </row>
    <row r="228" spans="1:14" ht="18.75" customHeight="1">
      <c r="A228" s="460" t="s">
        <v>1613</v>
      </c>
      <c r="B228" s="460"/>
      <c r="C228" s="460"/>
      <c r="D228" s="460"/>
      <c r="E228" s="460"/>
      <c r="F228" s="460"/>
      <c r="G228" s="460"/>
      <c r="H228" s="460"/>
      <c r="I228" s="460"/>
      <c r="J228" s="35"/>
      <c r="K228" s="25" t="s">
        <v>56</v>
      </c>
      <c r="L228" s="25">
        <f t="shared" si="3"/>
        <v>52</v>
      </c>
    </row>
    <row r="229" spans="1:14" ht="18.75" customHeight="1">
      <c r="A229" s="461" t="s">
        <v>206</v>
      </c>
      <c r="B229" s="461"/>
      <c r="C229" s="461"/>
      <c r="D229" s="461"/>
      <c r="E229" s="461"/>
      <c r="F229" s="461"/>
      <c r="G229" s="461"/>
      <c r="H229" s="461"/>
      <c r="I229" s="461"/>
      <c r="K229" s="25" t="s">
        <v>56</v>
      </c>
      <c r="L229" s="25">
        <f t="shared" si="3"/>
        <v>19</v>
      </c>
    </row>
    <row r="230" spans="1:14" ht="18.75" customHeight="1">
      <c r="A230" s="460" t="s">
        <v>1614</v>
      </c>
      <c r="B230" s="460"/>
      <c r="C230" s="460"/>
      <c r="D230" s="460"/>
      <c r="E230" s="460"/>
      <c r="F230" s="460"/>
      <c r="G230" s="460"/>
      <c r="H230" s="460"/>
      <c r="I230" s="460"/>
      <c r="J230" s="24"/>
      <c r="K230" s="25" t="s">
        <v>56</v>
      </c>
      <c r="L230" s="25">
        <f t="shared" si="3"/>
        <v>46</v>
      </c>
      <c r="M230" s="24"/>
      <c r="N230" s="24"/>
    </row>
    <row r="231" spans="1:14" ht="18.75" customHeight="1">
      <c r="A231" s="461" t="s">
        <v>207</v>
      </c>
      <c r="B231" s="461"/>
      <c r="C231" s="461"/>
      <c r="D231" s="461"/>
      <c r="E231" s="461"/>
      <c r="F231" s="461"/>
      <c r="G231" s="461"/>
      <c r="H231" s="461"/>
      <c r="I231" s="461"/>
      <c r="K231" s="25" t="s">
        <v>56</v>
      </c>
      <c r="L231" s="25">
        <f t="shared" si="3"/>
        <v>15</v>
      </c>
    </row>
    <row r="232" spans="1:14" ht="18.75" customHeight="1">
      <c r="A232" s="460" t="s">
        <v>1615</v>
      </c>
      <c r="B232" s="460"/>
      <c r="C232" s="460"/>
      <c r="D232" s="460"/>
      <c r="E232" s="460"/>
      <c r="F232" s="460"/>
      <c r="G232" s="460"/>
      <c r="H232" s="460"/>
      <c r="I232" s="460"/>
      <c r="K232" s="25" t="s">
        <v>56</v>
      </c>
      <c r="L232" s="25">
        <f t="shared" si="3"/>
        <v>46</v>
      </c>
    </row>
    <row r="233" spans="1:14" ht="18.75" customHeight="1">
      <c r="A233" s="452" t="s">
        <v>208</v>
      </c>
      <c r="B233" s="452"/>
      <c r="C233" s="452"/>
      <c r="D233" s="452"/>
      <c r="E233" s="452"/>
      <c r="F233" s="452"/>
      <c r="G233" s="452"/>
      <c r="H233" s="452"/>
      <c r="I233" s="452"/>
      <c r="K233" s="25" t="s">
        <v>56</v>
      </c>
      <c r="L233" s="25">
        <f t="shared" si="3"/>
        <v>26</v>
      </c>
    </row>
    <row r="234" spans="1:14" ht="18.75" customHeight="1">
      <c r="A234" s="461" t="s">
        <v>209</v>
      </c>
      <c r="B234" s="461"/>
      <c r="C234" s="461"/>
      <c r="D234" s="461"/>
      <c r="E234" s="461"/>
      <c r="F234" s="461"/>
      <c r="G234" s="461"/>
      <c r="H234" s="461"/>
      <c r="I234" s="461"/>
      <c r="K234" s="25" t="s">
        <v>56</v>
      </c>
      <c r="L234" s="25">
        <f t="shared" si="3"/>
        <v>19</v>
      </c>
    </row>
    <row r="235" spans="1:14" ht="18.75" customHeight="1">
      <c r="A235" s="460" t="s">
        <v>1616</v>
      </c>
      <c r="B235" s="460"/>
      <c r="C235" s="460"/>
      <c r="D235" s="460"/>
      <c r="E235" s="460"/>
      <c r="F235" s="460"/>
      <c r="G235" s="460"/>
      <c r="H235" s="460"/>
      <c r="I235" s="460"/>
      <c r="K235" s="25" t="s">
        <v>56</v>
      </c>
      <c r="L235" s="25">
        <f t="shared" si="3"/>
        <v>50</v>
      </c>
    </row>
    <row r="236" spans="1:14" ht="18.75" customHeight="1">
      <c r="A236" s="461" t="s">
        <v>210</v>
      </c>
      <c r="B236" s="461"/>
      <c r="C236" s="461"/>
      <c r="D236" s="461"/>
      <c r="E236" s="461"/>
      <c r="F236" s="461"/>
      <c r="G236" s="461"/>
      <c r="H236" s="461"/>
      <c r="I236" s="461"/>
      <c r="K236" s="25" t="s">
        <v>56</v>
      </c>
      <c r="L236" s="25">
        <f t="shared" si="3"/>
        <v>21</v>
      </c>
    </row>
    <row r="237" spans="1:14" ht="18.75" customHeight="1">
      <c r="A237" s="460" t="s">
        <v>1617</v>
      </c>
      <c r="B237" s="460"/>
      <c r="C237" s="460"/>
      <c r="D237" s="460"/>
      <c r="E237" s="460"/>
      <c r="F237" s="460"/>
      <c r="G237" s="460"/>
      <c r="H237" s="460"/>
      <c r="I237" s="460"/>
      <c r="K237" s="25" t="s">
        <v>56</v>
      </c>
      <c r="L237" s="25">
        <f t="shared" si="3"/>
        <v>52</v>
      </c>
    </row>
    <row r="238" spans="1:14" ht="18.75" customHeight="1">
      <c r="A238" s="461" t="s">
        <v>211</v>
      </c>
      <c r="B238" s="461"/>
      <c r="C238" s="461"/>
      <c r="D238" s="461"/>
      <c r="E238" s="461"/>
      <c r="F238" s="461"/>
      <c r="G238" s="461"/>
      <c r="H238" s="461"/>
      <c r="I238" s="461"/>
      <c r="K238" s="25" t="s">
        <v>56</v>
      </c>
      <c r="L238" s="25">
        <f t="shared" si="3"/>
        <v>25</v>
      </c>
    </row>
    <row r="239" spans="1:14" ht="18.75" customHeight="1">
      <c r="A239" s="460" t="s">
        <v>1618</v>
      </c>
      <c r="B239" s="460"/>
      <c r="C239" s="460"/>
      <c r="D239" s="460"/>
      <c r="E239" s="460"/>
      <c r="F239" s="460"/>
      <c r="G239" s="460"/>
      <c r="H239" s="460"/>
      <c r="I239" s="460"/>
      <c r="K239" s="25" t="s">
        <v>56</v>
      </c>
      <c r="L239" s="25">
        <f t="shared" si="3"/>
        <v>56</v>
      </c>
    </row>
    <row r="240" spans="1:14" ht="18.75" customHeight="1">
      <c r="A240" s="461" t="s">
        <v>212</v>
      </c>
      <c r="B240" s="461"/>
      <c r="C240" s="461"/>
      <c r="D240" s="461"/>
      <c r="E240" s="461"/>
      <c r="F240" s="461"/>
      <c r="G240" s="461"/>
      <c r="H240" s="461"/>
      <c r="I240" s="461"/>
      <c r="K240" s="25" t="s">
        <v>56</v>
      </c>
      <c r="L240" s="25">
        <f t="shared" si="3"/>
        <v>49</v>
      </c>
    </row>
    <row r="241" spans="1:12" ht="18.75" customHeight="1">
      <c r="A241" s="460" t="s">
        <v>1619</v>
      </c>
      <c r="B241" s="460"/>
      <c r="C241" s="460"/>
      <c r="D241" s="460"/>
      <c r="E241" s="460"/>
      <c r="F241" s="460"/>
      <c r="G241" s="460"/>
      <c r="H241" s="460"/>
      <c r="I241" s="460"/>
      <c r="K241" s="25" t="s">
        <v>56</v>
      </c>
      <c r="L241" s="25">
        <f t="shared" si="3"/>
        <v>68</v>
      </c>
    </row>
    <row r="242" spans="1:12" ht="18.75" customHeight="1">
      <c r="A242" s="461" t="s">
        <v>213</v>
      </c>
      <c r="B242" s="461"/>
      <c r="C242" s="461"/>
      <c r="D242" s="461"/>
      <c r="E242" s="461"/>
      <c r="F242" s="461"/>
      <c r="G242" s="461"/>
      <c r="H242" s="461"/>
      <c r="I242" s="461"/>
    </row>
    <row r="243" spans="1:12" ht="18.75" customHeight="1">
      <c r="A243" s="460" t="s">
        <v>214</v>
      </c>
      <c r="B243" s="460"/>
      <c r="C243" s="460"/>
      <c r="D243" s="460"/>
      <c r="E243" s="460"/>
      <c r="F243" s="460"/>
      <c r="G243" s="460"/>
      <c r="H243" s="460"/>
      <c r="I243" s="460"/>
    </row>
    <row r="244" spans="1:12" ht="18.75" customHeight="1">
      <c r="A244" s="461" t="s">
        <v>215</v>
      </c>
      <c r="B244" s="461"/>
      <c r="C244" s="461"/>
      <c r="D244" s="461"/>
      <c r="E244" s="461"/>
      <c r="F244" s="461"/>
      <c r="G244" s="461"/>
      <c r="H244" s="461"/>
      <c r="I244" s="461"/>
      <c r="K244" s="25" t="s">
        <v>56</v>
      </c>
      <c r="L244" s="25">
        <f t="shared" si="3"/>
        <v>15</v>
      </c>
    </row>
    <row r="245" spans="1:12" ht="18.75" customHeight="1">
      <c r="A245" s="460" t="s">
        <v>1620</v>
      </c>
      <c r="B245" s="460"/>
      <c r="C245" s="460"/>
      <c r="D245" s="460"/>
      <c r="E245" s="460"/>
      <c r="F245" s="460"/>
      <c r="G245" s="460"/>
      <c r="H245" s="460"/>
      <c r="I245" s="460"/>
      <c r="K245" s="25" t="s">
        <v>56</v>
      </c>
      <c r="L245" s="25">
        <f t="shared" si="3"/>
        <v>58</v>
      </c>
    </row>
    <row r="246" spans="1:12" ht="18.75" customHeight="1">
      <c r="A246" s="452" t="s">
        <v>216</v>
      </c>
      <c r="B246" s="452"/>
      <c r="C246" s="452"/>
      <c r="D246" s="452"/>
      <c r="E246" s="452"/>
      <c r="F246" s="452"/>
      <c r="G246" s="452"/>
      <c r="H246" s="452"/>
      <c r="I246" s="452"/>
      <c r="K246" s="25" t="s">
        <v>56</v>
      </c>
      <c r="L246" s="25">
        <f t="shared" si="3"/>
        <v>30</v>
      </c>
    </row>
    <row r="247" spans="1:12" ht="18.75" customHeight="1">
      <c r="A247" s="449" t="s">
        <v>1621</v>
      </c>
      <c r="B247" s="449"/>
      <c r="C247" s="449"/>
      <c r="D247" s="449"/>
      <c r="E247" s="449"/>
      <c r="F247" s="449"/>
      <c r="G247" s="449"/>
      <c r="H247" s="449"/>
      <c r="I247" s="449"/>
      <c r="K247" s="25" t="s">
        <v>56</v>
      </c>
      <c r="L247" s="25">
        <f t="shared" si="3"/>
        <v>66</v>
      </c>
    </row>
    <row r="248" spans="1:12" ht="18.75" customHeight="1">
      <c r="A248" s="452" t="s">
        <v>217</v>
      </c>
      <c r="B248" s="452"/>
      <c r="C248" s="452"/>
      <c r="D248" s="452"/>
      <c r="E248" s="452"/>
      <c r="F248" s="452"/>
      <c r="G248" s="452"/>
      <c r="H248" s="452"/>
      <c r="I248" s="452"/>
      <c r="K248" s="25" t="s">
        <v>56</v>
      </c>
      <c r="L248" s="25">
        <f t="shared" si="3"/>
        <v>18</v>
      </c>
    </row>
    <row r="249" spans="1:12" ht="18.75" customHeight="1">
      <c r="A249" s="462" t="s">
        <v>1622</v>
      </c>
      <c r="B249" s="462"/>
      <c r="C249" s="462"/>
      <c r="D249" s="462"/>
      <c r="E249" s="462"/>
      <c r="F249" s="462"/>
      <c r="G249" s="462"/>
      <c r="H249" s="462"/>
      <c r="I249" s="462"/>
      <c r="J249" s="69"/>
      <c r="K249" s="25" t="s">
        <v>56</v>
      </c>
      <c r="L249" s="25">
        <f t="shared" si="3"/>
        <v>58</v>
      </c>
    </row>
    <row r="250" spans="1:12" ht="18.75" customHeight="1">
      <c r="A250" s="467" t="s">
        <v>218</v>
      </c>
      <c r="B250" s="467"/>
      <c r="C250" s="467"/>
      <c r="D250" s="467"/>
      <c r="E250" s="467"/>
      <c r="F250" s="467"/>
      <c r="G250" s="467"/>
      <c r="H250" s="467"/>
      <c r="I250" s="467"/>
      <c r="J250" s="69"/>
      <c r="K250" s="25" t="s">
        <v>56</v>
      </c>
      <c r="L250" s="25">
        <f t="shared" si="3"/>
        <v>36</v>
      </c>
    </row>
    <row r="251" spans="1:12" ht="50.1" customHeight="1">
      <c r="A251" s="460" t="s">
        <v>1565</v>
      </c>
      <c r="B251" s="460"/>
      <c r="C251" s="460"/>
      <c r="D251" s="460"/>
      <c r="E251" s="460"/>
      <c r="F251" s="460"/>
      <c r="G251" s="460"/>
      <c r="H251" s="460"/>
      <c r="I251" s="460"/>
      <c r="J251" s="69"/>
      <c r="K251" s="25" t="s">
        <v>56</v>
      </c>
      <c r="L251" s="25">
        <f t="shared" si="3"/>
        <v>179</v>
      </c>
    </row>
    <row r="252" spans="1:12" ht="0.95" customHeight="1">
      <c r="A252" s="460" t="s">
        <v>1504</v>
      </c>
      <c r="B252" s="460"/>
      <c r="C252" s="460"/>
      <c r="D252" s="460"/>
      <c r="E252" s="460"/>
      <c r="F252" s="460"/>
      <c r="G252" s="460"/>
      <c r="H252" s="460"/>
      <c r="I252" s="460"/>
      <c r="J252" s="69"/>
      <c r="K252" s="25" t="s">
        <v>56</v>
      </c>
      <c r="L252" s="25">
        <f t="shared" si="3"/>
        <v>0</v>
      </c>
    </row>
    <row r="253" spans="1:12" ht="0.95" customHeight="1">
      <c r="A253" s="460" t="s">
        <v>1504</v>
      </c>
      <c r="B253" s="460"/>
      <c r="C253" s="460"/>
      <c r="D253" s="460"/>
      <c r="E253" s="460"/>
      <c r="F253" s="460"/>
      <c r="G253" s="460"/>
      <c r="H253" s="460"/>
      <c r="I253" s="460"/>
      <c r="J253" s="69"/>
      <c r="K253" s="25" t="s">
        <v>56</v>
      </c>
      <c r="L253" s="25">
        <f t="shared" si="3"/>
        <v>0</v>
      </c>
    </row>
    <row r="254" spans="1:12" ht="0.95" customHeight="1">
      <c r="A254" s="460" t="s">
        <v>1504</v>
      </c>
      <c r="B254" s="460"/>
      <c r="C254" s="460"/>
      <c r="D254" s="460"/>
      <c r="E254" s="460"/>
      <c r="F254" s="460"/>
      <c r="G254" s="460"/>
      <c r="H254" s="460"/>
      <c r="I254" s="460"/>
      <c r="J254" s="69"/>
      <c r="K254" s="25" t="s">
        <v>56</v>
      </c>
      <c r="L254" s="25">
        <f t="shared" si="3"/>
        <v>0</v>
      </c>
    </row>
    <row r="255" spans="1:12" ht="18.75" customHeight="1">
      <c r="A255" s="468" t="s">
        <v>219</v>
      </c>
      <c r="B255" s="468"/>
      <c r="C255" s="468"/>
      <c r="D255" s="468"/>
      <c r="E255" s="468"/>
      <c r="F255" s="468"/>
      <c r="G255" s="468"/>
      <c r="H255" s="468"/>
      <c r="I255" s="468"/>
      <c r="J255" s="69"/>
      <c r="K255" s="25" t="s">
        <v>56</v>
      </c>
      <c r="L255" s="25">
        <f t="shared" si="3"/>
        <v>36</v>
      </c>
    </row>
    <row r="256" spans="1:12" ht="32.1" customHeight="1">
      <c r="A256" s="460" t="s">
        <v>1566</v>
      </c>
      <c r="B256" s="460"/>
      <c r="C256" s="460"/>
      <c r="D256" s="460"/>
      <c r="E256" s="460"/>
      <c r="F256" s="460"/>
      <c r="G256" s="460"/>
      <c r="H256" s="460"/>
      <c r="I256" s="460"/>
      <c r="J256" s="69"/>
      <c r="K256" s="25" t="s">
        <v>56</v>
      </c>
      <c r="L256" s="25">
        <f t="shared" si="3"/>
        <v>167</v>
      </c>
    </row>
    <row r="257" spans="1:12" ht="0.95" customHeight="1">
      <c r="A257" s="70"/>
      <c r="B257" s="70"/>
      <c r="C257" s="70"/>
      <c r="D257" s="70"/>
      <c r="E257" s="70"/>
      <c r="F257" s="70"/>
      <c r="G257" s="70"/>
      <c r="H257" s="70"/>
      <c r="I257" s="70"/>
      <c r="J257" s="69"/>
      <c r="K257" s="25" t="s">
        <v>56</v>
      </c>
      <c r="L257" s="25">
        <f t="shared" si="3"/>
        <v>0</v>
      </c>
    </row>
    <row r="258" spans="1:12" ht="18.75" customHeight="1">
      <c r="A258" s="459" t="s">
        <v>220</v>
      </c>
      <c r="B258" s="459"/>
      <c r="C258" s="459"/>
      <c r="D258" s="459"/>
      <c r="E258" s="459"/>
      <c r="F258" s="459"/>
      <c r="G258" s="459"/>
      <c r="H258" s="459"/>
      <c r="I258" s="459"/>
      <c r="J258" s="69"/>
      <c r="K258" s="25" t="s">
        <v>56</v>
      </c>
      <c r="L258" s="25">
        <f t="shared" si="3"/>
        <v>24</v>
      </c>
    </row>
    <row r="259" spans="1:12" ht="50.1" customHeight="1">
      <c r="A259" s="422" t="s">
        <v>1567</v>
      </c>
      <c r="B259" s="422"/>
      <c r="C259" s="422"/>
      <c r="D259" s="422"/>
      <c r="E259" s="422"/>
      <c r="F259" s="422"/>
      <c r="G259" s="422"/>
      <c r="H259" s="422"/>
      <c r="I259" s="422"/>
      <c r="J259" s="69"/>
      <c r="K259" s="25" t="s">
        <v>56</v>
      </c>
      <c r="L259" s="25">
        <f t="shared" si="3"/>
        <v>218</v>
      </c>
    </row>
    <row r="260" spans="1:12" ht="18.75" customHeight="1">
      <c r="A260" s="453" t="s">
        <v>221</v>
      </c>
      <c r="B260" s="453"/>
      <c r="C260" s="453"/>
      <c r="D260" s="453"/>
      <c r="E260" s="453"/>
      <c r="F260" s="453"/>
      <c r="G260" s="453"/>
      <c r="H260" s="453"/>
      <c r="I260" s="453"/>
      <c r="J260" s="69"/>
      <c r="K260" s="25" t="s">
        <v>56</v>
      </c>
      <c r="L260" s="25">
        <f t="shared" si="3"/>
        <v>18</v>
      </c>
    </row>
    <row r="261" spans="1:12" ht="32.1" customHeight="1">
      <c r="A261" s="422" t="s">
        <v>1568</v>
      </c>
      <c r="B261" s="422"/>
      <c r="C261" s="422"/>
      <c r="D261" s="422"/>
      <c r="E261" s="422"/>
      <c r="F261" s="422"/>
      <c r="G261" s="422"/>
      <c r="H261" s="422"/>
      <c r="I261" s="422"/>
      <c r="J261" s="69"/>
      <c r="K261" s="25" t="s">
        <v>56</v>
      </c>
      <c r="L261" s="25">
        <f t="shared" si="3"/>
        <v>137</v>
      </c>
    </row>
    <row r="262" spans="1:12" ht="18.75" customHeight="1">
      <c r="A262" s="421" t="s">
        <v>1638</v>
      </c>
      <c r="B262" s="421"/>
      <c r="C262" s="421"/>
      <c r="D262" s="421"/>
      <c r="E262" s="421"/>
      <c r="F262" s="421"/>
      <c r="G262" s="421"/>
      <c r="H262" s="421"/>
      <c r="I262" s="421"/>
      <c r="J262" s="69"/>
      <c r="K262" s="25" t="s">
        <v>56</v>
      </c>
      <c r="L262" s="25">
        <f t="shared" si="3"/>
        <v>42</v>
      </c>
    </row>
    <row r="263" spans="1:12" ht="18.75" customHeight="1">
      <c r="A263" s="453" t="s">
        <v>222</v>
      </c>
      <c r="B263" s="453"/>
      <c r="C263" s="453"/>
      <c r="D263" s="453"/>
      <c r="E263" s="453"/>
      <c r="F263" s="453"/>
      <c r="G263" s="453"/>
      <c r="H263" s="453"/>
      <c r="I263" s="453"/>
      <c r="J263" s="24"/>
      <c r="K263" s="25" t="s">
        <v>56</v>
      </c>
      <c r="L263" s="25">
        <f t="shared" si="3"/>
        <v>24</v>
      </c>
    </row>
    <row r="264" spans="1:12" ht="32.1" customHeight="1">
      <c r="A264" s="422" t="s">
        <v>1569</v>
      </c>
      <c r="B264" s="422"/>
      <c r="C264" s="422"/>
      <c r="D264" s="422"/>
      <c r="E264" s="422"/>
      <c r="F264" s="422"/>
      <c r="G264" s="422"/>
      <c r="H264" s="422"/>
      <c r="I264" s="422"/>
      <c r="J264" s="24"/>
      <c r="K264" s="25" t="s">
        <v>56</v>
      </c>
      <c r="L264" s="25">
        <f t="shared" si="3"/>
        <v>143</v>
      </c>
    </row>
    <row r="265" spans="1:12" ht="18.75" customHeight="1">
      <c r="A265" s="453" t="s">
        <v>223</v>
      </c>
      <c r="B265" s="453"/>
      <c r="C265" s="453"/>
      <c r="D265" s="453"/>
      <c r="E265" s="453"/>
      <c r="F265" s="453"/>
      <c r="G265" s="453"/>
      <c r="H265" s="453"/>
      <c r="I265" s="453"/>
      <c r="J265" s="24"/>
      <c r="K265" s="25" t="s">
        <v>56</v>
      </c>
      <c r="L265" s="25">
        <f t="shared" si="3"/>
        <v>24</v>
      </c>
    </row>
    <row r="266" spans="1:12" ht="32.1" customHeight="1">
      <c r="A266" s="422" t="s">
        <v>1570</v>
      </c>
      <c r="B266" s="422"/>
      <c r="C266" s="422"/>
      <c r="D266" s="422"/>
      <c r="E266" s="422"/>
      <c r="F266" s="422"/>
      <c r="G266" s="422"/>
      <c r="H266" s="422"/>
      <c r="I266" s="422"/>
      <c r="J266" s="24"/>
      <c r="K266" s="25" t="s">
        <v>56</v>
      </c>
      <c r="L266" s="25">
        <f t="shared" ref="L266:L316" si="4">LENB(A266)</f>
        <v>143</v>
      </c>
    </row>
    <row r="267" spans="1:12" ht="5.0999999999999996" customHeight="1">
      <c r="A267" s="71"/>
      <c r="B267" s="71"/>
      <c r="C267" s="71"/>
      <c r="D267" s="71"/>
      <c r="E267" s="71"/>
      <c r="F267" s="71"/>
      <c r="G267" s="71"/>
      <c r="H267" s="71"/>
      <c r="I267" s="71"/>
      <c r="J267" s="24"/>
      <c r="K267" s="25" t="s">
        <v>58</v>
      </c>
      <c r="L267" s="25">
        <f t="shared" si="4"/>
        <v>0</v>
      </c>
    </row>
    <row r="268" spans="1:12" ht="18.75" customHeight="1">
      <c r="A268" s="424" t="s">
        <v>224</v>
      </c>
      <c r="B268" s="424"/>
      <c r="C268" s="424"/>
      <c r="D268" s="424"/>
      <c r="E268" s="424"/>
      <c r="F268" s="424"/>
      <c r="G268" s="424"/>
      <c r="H268" s="424"/>
      <c r="I268" s="424"/>
      <c r="K268" s="25" t="s">
        <v>56</v>
      </c>
      <c r="L268" s="25">
        <f t="shared" si="4"/>
        <v>20</v>
      </c>
    </row>
    <row r="269" spans="1:12" ht="69.95" customHeight="1">
      <c r="A269" s="437" t="s">
        <v>1571</v>
      </c>
      <c r="B269" s="437"/>
      <c r="C269" s="437"/>
      <c r="D269" s="437"/>
      <c r="E269" s="437"/>
      <c r="F269" s="437"/>
      <c r="G269" s="437"/>
      <c r="H269" s="437"/>
      <c r="I269" s="437"/>
      <c r="K269" s="25" t="s">
        <v>56</v>
      </c>
      <c r="L269" s="25">
        <f t="shared" si="4"/>
        <v>270</v>
      </c>
    </row>
    <row r="270" spans="1:12" ht="5.0999999999999996" customHeight="1">
      <c r="A270" s="71"/>
      <c r="B270" s="71"/>
      <c r="C270" s="71"/>
      <c r="D270" s="71"/>
      <c r="E270" s="71"/>
      <c r="F270" s="71"/>
      <c r="G270" s="71"/>
      <c r="H270" s="71"/>
      <c r="I270" s="71"/>
      <c r="K270" s="25" t="s">
        <v>58</v>
      </c>
      <c r="L270" s="25">
        <f t="shared" si="4"/>
        <v>0</v>
      </c>
    </row>
    <row r="271" spans="1:12" ht="18.75" customHeight="1">
      <c r="A271" s="453" t="s">
        <v>225</v>
      </c>
      <c r="B271" s="453"/>
      <c r="C271" s="453"/>
      <c r="D271" s="453"/>
      <c r="E271" s="453"/>
      <c r="F271" s="453"/>
      <c r="G271" s="453"/>
      <c r="H271" s="453"/>
      <c r="I271" s="453"/>
      <c r="K271" s="25" t="s">
        <v>56</v>
      </c>
      <c r="L271" s="25">
        <f t="shared" si="4"/>
        <v>23</v>
      </c>
    </row>
    <row r="272" spans="1:12" ht="32.1" customHeight="1">
      <c r="A272" s="422" t="s">
        <v>1572</v>
      </c>
      <c r="B272" s="422"/>
      <c r="C272" s="422"/>
      <c r="D272" s="422"/>
      <c r="E272" s="422"/>
      <c r="F272" s="422"/>
      <c r="G272" s="422"/>
      <c r="H272" s="422"/>
      <c r="I272" s="422"/>
      <c r="K272" s="25" t="s">
        <v>56</v>
      </c>
      <c r="L272" s="25">
        <f t="shared" si="4"/>
        <v>129</v>
      </c>
    </row>
    <row r="273" spans="1:12" s="68" customFormat="1" ht="18.75" customHeight="1">
      <c r="A273" s="462" t="s">
        <v>1528</v>
      </c>
      <c r="B273" s="462"/>
      <c r="C273" s="462"/>
      <c r="D273" s="462"/>
      <c r="E273" s="462"/>
      <c r="F273" s="462"/>
      <c r="G273" s="462"/>
      <c r="H273" s="462"/>
      <c r="I273" s="462"/>
      <c r="J273" s="72"/>
      <c r="K273" s="25" t="s">
        <v>56</v>
      </c>
      <c r="L273" s="25">
        <f t="shared" si="4"/>
        <v>46</v>
      </c>
    </row>
    <row r="274" spans="1:12" s="68" customFormat="1" ht="18.75" customHeight="1">
      <c r="A274" s="453" t="s">
        <v>226</v>
      </c>
      <c r="B274" s="453"/>
      <c r="C274" s="453"/>
      <c r="D274" s="453"/>
      <c r="E274" s="453"/>
      <c r="F274" s="453"/>
      <c r="G274" s="453"/>
      <c r="H274" s="453"/>
      <c r="I274" s="453"/>
      <c r="J274" s="73"/>
      <c r="K274" s="25" t="s">
        <v>56</v>
      </c>
      <c r="L274" s="25">
        <f t="shared" si="4"/>
        <v>23</v>
      </c>
    </row>
    <row r="275" spans="1:12" s="68" customFormat="1" ht="32.1" customHeight="1">
      <c r="A275" s="422" t="s">
        <v>1573</v>
      </c>
      <c r="B275" s="422"/>
      <c r="C275" s="422"/>
      <c r="D275" s="422"/>
      <c r="E275" s="422"/>
      <c r="F275" s="422"/>
      <c r="G275" s="422"/>
      <c r="H275" s="422"/>
      <c r="I275" s="422"/>
      <c r="J275" s="72"/>
      <c r="K275" s="25" t="s">
        <v>56</v>
      </c>
      <c r="L275" s="25">
        <f t="shared" si="4"/>
        <v>129</v>
      </c>
    </row>
    <row r="276" spans="1:12" ht="18.75" customHeight="1">
      <c r="A276" s="453" t="s">
        <v>227</v>
      </c>
      <c r="B276" s="453"/>
      <c r="C276" s="453"/>
      <c r="D276" s="453"/>
      <c r="E276" s="453"/>
      <c r="F276" s="453"/>
      <c r="G276" s="453"/>
      <c r="H276" s="453"/>
      <c r="I276" s="453"/>
      <c r="K276" s="25" t="s">
        <v>56</v>
      </c>
      <c r="L276" s="25">
        <f t="shared" si="4"/>
        <v>31</v>
      </c>
    </row>
    <row r="277" spans="1:12" ht="32.1" customHeight="1">
      <c r="A277" s="422" t="s">
        <v>1574</v>
      </c>
      <c r="B277" s="422"/>
      <c r="C277" s="422"/>
      <c r="D277" s="422"/>
      <c r="E277" s="422"/>
      <c r="F277" s="422"/>
      <c r="G277" s="422"/>
      <c r="H277" s="422"/>
      <c r="I277" s="422"/>
      <c r="K277" s="25" t="s">
        <v>56</v>
      </c>
      <c r="L277" s="25">
        <f t="shared" si="4"/>
        <v>153</v>
      </c>
    </row>
    <row r="278" spans="1:12" ht="18.75" customHeight="1">
      <c r="A278" s="453" t="s">
        <v>228</v>
      </c>
      <c r="B278" s="453"/>
      <c r="C278" s="453"/>
      <c r="D278" s="453"/>
      <c r="E278" s="453"/>
      <c r="F278" s="453"/>
      <c r="G278" s="453"/>
      <c r="H278" s="453"/>
      <c r="I278" s="453"/>
      <c r="K278" s="25" t="s">
        <v>56</v>
      </c>
      <c r="L278" s="25">
        <f t="shared" si="4"/>
        <v>31</v>
      </c>
    </row>
    <row r="279" spans="1:12" ht="32.1" customHeight="1">
      <c r="A279" s="422" t="s">
        <v>1575</v>
      </c>
      <c r="B279" s="422"/>
      <c r="C279" s="422"/>
      <c r="D279" s="422"/>
      <c r="E279" s="422"/>
      <c r="F279" s="422"/>
      <c r="G279" s="422"/>
      <c r="H279" s="422"/>
      <c r="I279" s="422"/>
      <c r="K279" s="25" t="s">
        <v>56</v>
      </c>
      <c r="L279" s="25">
        <f t="shared" si="4"/>
        <v>153</v>
      </c>
    </row>
    <row r="280" spans="1:12" ht="18.75" customHeight="1">
      <c r="A280" s="453" t="s">
        <v>229</v>
      </c>
      <c r="B280" s="453"/>
      <c r="C280" s="453"/>
      <c r="D280" s="453"/>
      <c r="E280" s="453"/>
      <c r="F280" s="453"/>
      <c r="G280" s="453"/>
      <c r="H280" s="453"/>
      <c r="I280" s="453"/>
      <c r="K280" s="25" t="s">
        <v>56</v>
      </c>
      <c r="L280" s="25">
        <f t="shared" si="4"/>
        <v>39</v>
      </c>
    </row>
    <row r="281" spans="1:12" ht="32.1" customHeight="1">
      <c r="A281" s="437" t="s">
        <v>1576</v>
      </c>
      <c r="B281" s="437"/>
      <c r="C281" s="437"/>
      <c r="D281" s="437"/>
      <c r="E281" s="437"/>
      <c r="F281" s="437"/>
      <c r="G281" s="437"/>
      <c r="H281" s="437"/>
      <c r="I281" s="437"/>
      <c r="K281" s="25" t="s">
        <v>56</v>
      </c>
      <c r="L281" s="25">
        <f t="shared" si="4"/>
        <v>165</v>
      </c>
    </row>
    <row r="282" spans="1:12" ht="18.75" customHeight="1">
      <c r="A282" s="453" t="s">
        <v>230</v>
      </c>
      <c r="B282" s="453"/>
      <c r="C282" s="453"/>
      <c r="D282" s="453"/>
      <c r="E282" s="453"/>
      <c r="F282" s="453"/>
      <c r="G282" s="453"/>
      <c r="H282" s="453"/>
      <c r="I282" s="453"/>
      <c r="K282" s="25" t="s">
        <v>56</v>
      </c>
      <c r="L282" s="25">
        <f t="shared" si="4"/>
        <v>35</v>
      </c>
    </row>
    <row r="283" spans="1:12" ht="32.1" customHeight="1">
      <c r="A283" s="422" t="s">
        <v>1577</v>
      </c>
      <c r="B283" s="422"/>
      <c r="C283" s="422"/>
      <c r="D283" s="422"/>
      <c r="E283" s="422"/>
      <c r="F283" s="422"/>
      <c r="G283" s="422"/>
      <c r="H283" s="422"/>
      <c r="I283" s="422"/>
      <c r="K283" s="25" t="s">
        <v>56</v>
      </c>
      <c r="L283" s="25">
        <f t="shared" si="4"/>
        <v>153</v>
      </c>
    </row>
    <row r="284" spans="1:12" ht="18.75" customHeight="1">
      <c r="A284" s="460" t="s">
        <v>1497</v>
      </c>
      <c r="B284" s="460"/>
      <c r="C284" s="460"/>
      <c r="D284" s="460"/>
      <c r="E284" s="460"/>
      <c r="F284" s="460"/>
      <c r="G284" s="460"/>
      <c r="H284" s="460"/>
      <c r="I284" s="460"/>
      <c r="K284" s="25" t="s">
        <v>56</v>
      </c>
      <c r="L284" s="25">
        <f t="shared" si="4"/>
        <v>44</v>
      </c>
    </row>
    <row r="285" spans="1:12" ht="5.0999999999999996" customHeight="1">
      <c r="A285" s="74"/>
      <c r="B285" s="74"/>
      <c r="C285" s="74"/>
      <c r="D285" s="74"/>
      <c r="E285" s="74"/>
      <c r="F285" s="74"/>
      <c r="G285" s="74"/>
      <c r="H285" s="74"/>
      <c r="I285" s="74"/>
      <c r="K285" s="25" t="s">
        <v>58</v>
      </c>
      <c r="L285" s="25">
        <f t="shared" si="4"/>
        <v>0</v>
      </c>
    </row>
    <row r="286" spans="1:12" ht="20.100000000000001" customHeight="1">
      <c r="A286" s="475" t="s">
        <v>231</v>
      </c>
      <c r="B286" s="475"/>
      <c r="C286" s="475"/>
      <c r="D286" s="475"/>
      <c r="E286" s="475"/>
      <c r="F286" s="475"/>
      <c r="G286" s="475"/>
      <c r="H286" s="475"/>
      <c r="I286" s="475"/>
      <c r="K286" s="25" t="s">
        <v>55</v>
      </c>
      <c r="L286" s="25">
        <f t="shared" si="4"/>
        <v>16</v>
      </c>
    </row>
    <row r="287" spans="1:12" ht="18.75" customHeight="1">
      <c r="A287" s="424" t="s">
        <v>232</v>
      </c>
      <c r="B287" s="424"/>
      <c r="C287" s="424"/>
      <c r="D287" s="424"/>
      <c r="E287" s="424"/>
      <c r="F287" s="424"/>
      <c r="G287" s="424"/>
      <c r="H287" s="424"/>
      <c r="I287" s="424"/>
      <c r="K287" s="25" t="s">
        <v>56</v>
      </c>
      <c r="L287" s="25">
        <f t="shared" si="4"/>
        <v>52</v>
      </c>
    </row>
    <row r="288" spans="1:12" ht="18.75" customHeight="1">
      <c r="A288" s="476" t="s">
        <v>233</v>
      </c>
      <c r="B288" s="476"/>
      <c r="C288" s="476"/>
      <c r="D288" s="476"/>
      <c r="E288" s="476"/>
      <c r="F288" s="476"/>
      <c r="G288" s="476"/>
      <c r="H288" s="476"/>
      <c r="I288" s="476"/>
      <c r="J288" s="24"/>
      <c r="K288" s="25" t="s">
        <v>56</v>
      </c>
      <c r="L288" s="25">
        <f t="shared" si="4"/>
        <v>58</v>
      </c>
    </row>
    <row r="289" spans="1:12" ht="41.25" customHeight="1">
      <c r="A289" s="469" t="s">
        <v>234</v>
      </c>
      <c r="B289" s="469"/>
      <c r="C289" s="470"/>
      <c r="D289" s="75" t="s">
        <v>235</v>
      </c>
      <c r="E289" s="75" t="s">
        <v>236</v>
      </c>
      <c r="F289" s="456" t="s">
        <v>237</v>
      </c>
      <c r="G289" s="454"/>
      <c r="H289" s="456" t="s">
        <v>238</v>
      </c>
      <c r="I289" s="473"/>
      <c r="L289" s="25">
        <f t="shared" si="4"/>
        <v>39</v>
      </c>
    </row>
    <row r="290" spans="1:12" ht="24" customHeight="1">
      <c r="A290" s="471"/>
      <c r="B290" s="471"/>
      <c r="C290" s="472"/>
      <c r="D290" s="76" t="s">
        <v>239</v>
      </c>
      <c r="E290" s="76" t="s">
        <v>239</v>
      </c>
      <c r="F290" s="455" t="s">
        <v>239</v>
      </c>
      <c r="G290" s="455"/>
      <c r="H290" s="455" t="s">
        <v>240</v>
      </c>
      <c r="I290" s="456"/>
      <c r="L290" s="25">
        <f t="shared" si="4"/>
        <v>0</v>
      </c>
    </row>
    <row r="291" spans="1:12">
      <c r="A291" s="474" t="s">
        <v>241</v>
      </c>
      <c r="B291" s="474"/>
      <c r="C291" s="474"/>
      <c r="D291" s="76" t="s">
        <v>1639</v>
      </c>
      <c r="E291" s="76" t="s">
        <v>1639</v>
      </c>
      <c r="F291" s="455" t="s">
        <v>1640</v>
      </c>
      <c r="G291" s="455"/>
      <c r="H291" s="455" t="s">
        <v>1640</v>
      </c>
      <c r="I291" s="456"/>
      <c r="L291" s="25">
        <f t="shared" si="4"/>
        <v>12</v>
      </c>
    </row>
    <row r="292" spans="1:12">
      <c r="A292" s="474" t="s">
        <v>242</v>
      </c>
      <c r="B292" s="474"/>
      <c r="C292" s="474"/>
      <c r="D292" s="76" t="s">
        <v>1639</v>
      </c>
      <c r="E292" s="76" t="s">
        <v>1639</v>
      </c>
      <c r="F292" s="455" t="s">
        <v>1640</v>
      </c>
      <c r="G292" s="455"/>
      <c r="H292" s="455" t="s">
        <v>1640</v>
      </c>
      <c r="I292" s="456"/>
      <c r="L292" s="25">
        <f t="shared" si="4"/>
        <v>13</v>
      </c>
    </row>
    <row r="293" spans="1:12">
      <c r="A293" s="474" t="s">
        <v>243</v>
      </c>
      <c r="B293" s="474"/>
      <c r="C293" s="474"/>
      <c r="D293" s="76" t="s">
        <v>1639</v>
      </c>
      <c r="E293" s="76" t="s">
        <v>1639</v>
      </c>
      <c r="F293" s="455" t="s">
        <v>1640</v>
      </c>
      <c r="G293" s="455"/>
      <c r="H293" s="455" t="s">
        <v>1640</v>
      </c>
      <c r="I293" s="456"/>
      <c r="L293" s="25">
        <f t="shared" si="4"/>
        <v>13</v>
      </c>
    </row>
    <row r="294" spans="1:12">
      <c r="A294" s="474" t="s">
        <v>244</v>
      </c>
      <c r="B294" s="474"/>
      <c r="C294" s="474">
        <v>0</v>
      </c>
      <c r="D294" s="76" t="s">
        <v>1639</v>
      </c>
      <c r="E294" s="76" t="s">
        <v>1639</v>
      </c>
      <c r="F294" s="455" t="s">
        <v>1640</v>
      </c>
      <c r="G294" s="455"/>
      <c r="H294" s="455" t="s">
        <v>1640</v>
      </c>
      <c r="I294" s="456"/>
      <c r="L294" s="25">
        <f t="shared" si="4"/>
        <v>13</v>
      </c>
    </row>
    <row r="295" spans="1:12">
      <c r="A295" s="474" t="s">
        <v>245</v>
      </c>
      <c r="B295" s="474"/>
      <c r="C295" s="474">
        <v>0</v>
      </c>
      <c r="D295" s="76" t="s">
        <v>1639</v>
      </c>
      <c r="E295" s="76" t="s">
        <v>1639</v>
      </c>
      <c r="F295" s="455" t="s">
        <v>1640</v>
      </c>
      <c r="G295" s="455"/>
      <c r="H295" s="455" t="s">
        <v>1640</v>
      </c>
      <c r="I295" s="456"/>
      <c r="L295" s="25">
        <f t="shared" si="4"/>
        <v>13</v>
      </c>
    </row>
    <row r="296" spans="1:12">
      <c r="A296" s="474" t="s">
        <v>246</v>
      </c>
      <c r="B296" s="474"/>
      <c r="C296" s="474">
        <v>0</v>
      </c>
      <c r="D296" s="76" t="s">
        <v>1639</v>
      </c>
      <c r="E296" s="76" t="s">
        <v>1639</v>
      </c>
      <c r="F296" s="455" t="s">
        <v>1640</v>
      </c>
      <c r="G296" s="455"/>
      <c r="H296" s="455" t="s">
        <v>1640</v>
      </c>
      <c r="I296" s="456"/>
      <c r="L296" s="25">
        <f t="shared" si="4"/>
        <v>23</v>
      </c>
    </row>
    <row r="297" spans="1:12">
      <c r="A297" s="474" t="s">
        <v>247</v>
      </c>
      <c r="B297" s="474"/>
      <c r="C297" s="474">
        <v>0</v>
      </c>
      <c r="D297" s="76" t="s">
        <v>1639</v>
      </c>
      <c r="E297" s="76" t="s">
        <v>1639</v>
      </c>
      <c r="F297" s="455" t="s">
        <v>1640</v>
      </c>
      <c r="G297" s="455"/>
      <c r="H297" s="455" t="s">
        <v>1640</v>
      </c>
      <c r="I297" s="456"/>
      <c r="L297" s="25">
        <f t="shared" si="4"/>
        <v>13</v>
      </c>
    </row>
    <row r="298" spans="1:12">
      <c r="A298" s="474" t="s">
        <v>248</v>
      </c>
      <c r="B298" s="474"/>
      <c r="C298" s="474">
        <v>0</v>
      </c>
      <c r="D298" s="76" t="s">
        <v>1639</v>
      </c>
      <c r="E298" s="76" t="s">
        <v>1639</v>
      </c>
      <c r="F298" s="455" t="s">
        <v>1640</v>
      </c>
      <c r="G298" s="455"/>
      <c r="H298" s="455" t="s">
        <v>1640</v>
      </c>
      <c r="I298" s="456"/>
      <c r="L298" s="25">
        <f t="shared" si="4"/>
        <v>23</v>
      </c>
    </row>
    <row r="299" spans="1:12">
      <c r="A299" s="474" t="s">
        <v>249</v>
      </c>
      <c r="B299" s="474"/>
      <c r="C299" s="474">
        <v>0</v>
      </c>
      <c r="D299" s="76" t="s">
        <v>1639</v>
      </c>
      <c r="E299" s="76" t="s">
        <v>1639</v>
      </c>
      <c r="F299" s="455" t="s">
        <v>1640</v>
      </c>
      <c r="G299" s="455"/>
      <c r="H299" s="455" t="s">
        <v>1640</v>
      </c>
      <c r="I299" s="456"/>
      <c r="L299" s="25">
        <f t="shared" si="4"/>
        <v>24</v>
      </c>
    </row>
    <row r="300" spans="1:12">
      <c r="A300" s="474" t="s">
        <v>250</v>
      </c>
      <c r="B300" s="474"/>
      <c r="C300" s="474">
        <v>0</v>
      </c>
      <c r="D300" s="76" t="s">
        <v>1639</v>
      </c>
      <c r="E300" s="76" t="s">
        <v>1639</v>
      </c>
      <c r="F300" s="455" t="s">
        <v>1640</v>
      </c>
      <c r="G300" s="455"/>
      <c r="H300" s="455" t="s">
        <v>1640</v>
      </c>
      <c r="I300" s="456"/>
      <c r="L300" s="25">
        <f t="shared" si="4"/>
        <v>17</v>
      </c>
    </row>
    <row r="301" spans="1:12">
      <c r="A301" s="474" t="s">
        <v>251</v>
      </c>
      <c r="B301" s="474"/>
      <c r="C301" s="474">
        <v>0</v>
      </c>
      <c r="D301" s="76" t="s">
        <v>1639</v>
      </c>
      <c r="E301" s="76" t="s">
        <v>1639</v>
      </c>
      <c r="F301" s="455" t="s">
        <v>1640</v>
      </c>
      <c r="G301" s="455"/>
      <c r="H301" s="455" t="s">
        <v>1640</v>
      </c>
      <c r="I301" s="456"/>
      <c r="L301" s="25">
        <f t="shared" si="4"/>
        <v>13</v>
      </c>
    </row>
    <row r="302" spans="1:12">
      <c r="A302" s="474" t="s">
        <v>252</v>
      </c>
      <c r="B302" s="474"/>
      <c r="C302" s="474">
        <v>0</v>
      </c>
      <c r="D302" s="76" t="s">
        <v>1639</v>
      </c>
      <c r="E302" s="76" t="s">
        <v>1639</v>
      </c>
      <c r="F302" s="455" t="s">
        <v>1640</v>
      </c>
      <c r="G302" s="455"/>
      <c r="H302" s="455" t="s">
        <v>1640</v>
      </c>
      <c r="I302" s="456"/>
      <c r="L302" s="25">
        <f t="shared" si="4"/>
        <v>34</v>
      </c>
    </row>
    <row r="303" spans="1:12" ht="5.0999999999999996" customHeight="1">
      <c r="A303" s="77"/>
      <c r="B303" s="78"/>
      <c r="C303" s="78"/>
      <c r="D303" s="78"/>
      <c r="E303" s="78"/>
      <c r="F303" s="78"/>
      <c r="G303" s="78"/>
      <c r="H303" s="78"/>
      <c r="I303" s="79"/>
      <c r="K303" s="25" t="s">
        <v>58</v>
      </c>
      <c r="L303" s="25">
        <f t="shared" si="4"/>
        <v>0</v>
      </c>
    </row>
    <row r="304" spans="1:12" ht="69.95" customHeight="1">
      <c r="A304" s="437" t="str">
        <f>"    贵单位本纳税年度企业所得税采用查账征收的模式与企业所得税相关的收入、扣除项目金额的确认很大程度依赖于贵单位内部控制相关的会计系统的合理性、有效性我们充分关注了贵单位与企业所得税相关的会计核算系统以及其他相关的内部控制流程重点审核贵单位与收入、扣除项目等相关交易事项的会计和税务确认、计量与核算。"</f>
        <v xml:space="preserve">    贵单位本纳税年度企业所得税采用查账征收的模式与企业所得税相关的收入、扣除项目金额的确认很大程度依赖于贵单位内部控制相关的会计系统的合理性、有效性我们充分关注了贵单位与企业所得税相关的会计核算系统以及其他相关的内部控制流程重点审核贵单位与收入、扣除项目等相关交易事项的会计和税务确认、计量与核算。</v>
      </c>
      <c r="B304" s="437"/>
      <c r="C304" s="437"/>
      <c r="D304" s="437"/>
      <c r="E304" s="437"/>
      <c r="F304" s="437"/>
      <c r="G304" s="437"/>
      <c r="H304" s="437"/>
      <c r="I304" s="437"/>
      <c r="K304" s="25" t="s">
        <v>56</v>
      </c>
      <c r="L304" s="25">
        <f t="shared" si="4"/>
        <v>298</v>
      </c>
    </row>
    <row r="305" spans="1:12" ht="18.75" customHeight="1">
      <c r="A305" s="424" t="s">
        <v>253</v>
      </c>
      <c r="B305" s="424"/>
      <c r="C305" s="424"/>
      <c r="D305" s="424"/>
      <c r="E305" s="424"/>
      <c r="F305" s="424"/>
      <c r="G305" s="424"/>
      <c r="H305" s="424"/>
      <c r="I305" s="424"/>
      <c r="K305" s="25" t="s">
        <v>56</v>
      </c>
      <c r="L305" s="25">
        <f t="shared" si="4"/>
        <v>20</v>
      </c>
    </row>
    <row r="306" spans="1:12" ht="32.1" customHeight="1">
      <c r="A306" s="437" t="str">
        <f>"    贵单位本纳税年度纳税申报表所包括的关联关系、关联交易按账载金额填列,对关联交易可能涉及的收入和成本与公允价值的差异未进行调整。"</f>
        <v xml:space="preserve">    贵单位本纳税年度纳税申报表所包括的关联关系、关联交易按账载金额填列,对关联交易可能涉及的收入和成本与公允价值的差异未进行调整。</v>
      </c>
      <c r="B306" s="437"/>
      <c r="C306" s="437"/>
      <c r="D306" s="437"/>
      <c r="E306" s="437"/>
      <c r="F306" s="437"/>
      <c r="G306" s="437"/>
      <c r="H306" s="437"/>
      <c r="I306" s="437"/>
      <c r="K306" s="25" t="s">
        <v>56</v>
      </c>
      <c r="L306" s="25">
        <f t="shared" si="4"/>
        <v>129</v>
      </c>
    </row>
    <row r="307" spans="1:12" ht="18.75" customHeight="1">
      <c r="A307" s="424" t="s">
        <v>254</v>
      </c>
      <c r="B307" s="424"/>
      <c r="C307" s="424"/>
      <c r="D307" s="424"/>
      <c r="E307" s="424"/>
      <c r="F307" s="424"/>
      <c r="G307" s="424"/>
      <c r="H307" s="424"/>
      <c r="I307" s="424"/>
      <c r="K307" s="25" t="s">
        <v>56</v>
      </c>
      <c r="L307" s="25">
        <f t="shared" si="4"/>
        <v>18</v>
      </c>
    </row>
    <row r="308" spans="1:12" ht="32.1" customHeight="1">
      <c r="A308" s="437" t="str">
        <f>"    贵单位本纳税年度未发生股权投资、合并、分立、改组改制、债务重组、重大非货币交易、股权（产权）转让等重大经营情况的涉税问题。"</f>
        <v xml:space="preserve">    贵单位本纳税年度未发生股权投资、合并、分立、改组改制、债务重组、重大非货币交易、股权（产权）转让等重大经营情况的涉税问题。</v>
      </c>
      <c r="B308" s="437"/>
      <c r="C308" s="437"/>
      <c r="D308" s="437"/>
      <c r="E308" s="437"/>
      <c r="F308" s="437"/>
      <c r="G308" s="437"/>
      <c r="H308" s="437"/>
      <c r="I308" s="437"/>
      <c r="K308" s="25" t="s">
        <v>56</v>
      </c>
      <c r="L308" s="25">
        <f t="shared" si="4"/>
        <v>126</v>
      </c>
    </row>
    <row r="309" spans="1:12" ht="18.75" customHeight="1">
      <c r="A309" s="424" t="s">
        <v>255</v>
      </c>
      <c r="B309" s="424"/>
      <c r="C309" s="424"/>
      <c r="D309" s="424"/>
      <c r="E309" s="424"/>
      <c r="F309" s="424"/>
      <c r="G309" s="424"/>
      <c r="H309" s="424"/>
      <c r="I309" s="424"/>
      <c r="K309" s="25" t="s">
        <v>56</v>
      </c>
      <c r="L309" s="25">
        <f t="shared" si="4"/>
        <v>22</v>
      </c>
    </row>
    <row r="310" spans="1:12" ht="18" customHeight="1">
      <c r="A310" s="481"/>
      <c r="B310" s="481"/>
      <c r="C310" s="481"/>
      <c r="D310" s="481"/>
      <c r="E310" s="481"/>
      <c r="F310" s="481"/>
      <c r="G310" s="481"/>
      <c r="H310" s="481"/>
      <c r="I310" s="481"/>
      <c r="L310" s="25">
        <f t="shared" si="4"/>
        <v>0</v>
      </c>
    </row>
    <row r="311" spans="1:12" ht="35.25" customHeight="1">
      <c r="A311" s="477" t="s">
        <v>256</v>
      </c>
      <c r="B311" s="478"/>
      <c r="C311" s="478" t="s">
        <v>257</v>
      </c>
      <c r="D311" s="478"/>
      <c r="E311" s="478" t="s">
        <v>258</v>
      </c>
      <c r="F311" s="478"/>
      <c r="G311" s="478" t="s">
        <v>259</v>
      </c>
      <c r="H311" s="478"/>
      <c r="I311" s="482"/>
      <c r="L311" s="25">
        <f t="shared" si="4"/>
        <v>8</v>
      </c>
    </row>
    <row r="312" spans="1:12" ht="24.75" customHeight="1">
      <c r="A312" s="477" t="str">
        <f>IF('S50-9'!C18=0,"无",)</f>
        <v>无</v>
      </c>
      <c r="B312" s="478"/>
      <c r="C312" s="479"/>
      <c r="D312" s="479"/>
      <c r="E312" s="479"/>
      <c r="F312" s="479"/>
      <c r="G312" s="479"/>
      <c r="H312" s="479"/>
      <c r="I312" s="480"/>
      <c r="L312" s="25">
        <f t="shared" si="4"/>
        <v>2</v>
      </c>
    </row>
    <row r="313" spans="1:12" ht="18.75" customHeight="1">
      <c r="A313" s="452" t="s">
        <v>260</v>
      </c>
      <c r="B313" s="452"/>
      <c r="C313" s="452"/>
      <c r="D313" s="452"/>
      <c r="E313" s="452"/>
      <c r="F313" s="452"/>
      <c r="G313" s="452"/>
      <c r="H313" s="452"/>
      <c r="I313" s="452"/>
      <c r="K313" s="25" t="s">
        <v>56</v>
      </c>
      <c r="L313" s="25">
        <f t="shared" si="4"/>
        <v>20</v>
      </c>
    </row>
    <row r="314" spans="1:12" ht="18.75" customHeight="1">
      <c r="A314" s="449" t="s">
        <v>1498</v>
      </c>
      <c r="B314" s="449" t="s">
        <v>261</v>
      </c>
      <c r="C314" s="449"/>
      <c r="D314" s="449"/>
      <c r="E314" s="449"/>
      <c r="F314" s="449"/>
      <c r="G314" s="449"/>
      <c r="H314" s="449"/>
      <c r="I314" s="449"/>
      <c r="K314" s="25" t="s">
        <v>56</v>
      </c>
      <c r="L314" s="25">
        <f t="shared" si="4"/>
        <v>44</v>
      </c>
    </row>
    <row r="315" spans="1:12" ht="13.5">
      <c r="A315" s="59"/>
      <c r="B315" s="59"/>
      <c r="C315" s="59"/>
      <c r="D315" s="59"/>
      <c r="E315" s="59"/>
      <c r="F315" s="59"/>
      <c r="G315" s="59"/>
      <c r="H315" s="59"/>
      <c r="I315" s="59"/>
      <c r="J315" s="48" t="s">
        <v>12</v>
      </c>
      <c r="L315" s="25">
        <f t="shared" si="4"/>
        <v>0</v>
      </c>
    </row>
    <row r="316" spans="1:12" ht="14.25">
      <c r="J316" s="49"/>
      <c r="L316" s="25">
        <f t="shared" si="4"/>
        <v>0</v>
      </c>
    </row>
    <row r="317" spans="1:12">
      <c r="L317" s="25">
        <f>LENB(A317)</f>
        <v>0</v>
      </c>
    </row>
    <row r="318" spans="1:12">
      <c r="J318" s="48" t="s">
        <v>12</v>
      </c>
    </row>
  </sheetData>
  <mergeCells count="458">
    <mergeCell ref="A312:B312"/>
    <mergeCell ref="C312:D312"/>
    <mergeCell ref="E312:F312"/>
    <mergeCell ref="G312:I312"/>
    <mergeCell ref="A313:I313"/>
    <mergeCell ref="A314:I314"/>
    <mergeCell ref="A307:I307"/>
    <mergeCell ref="A308:I308"/>
    <mergeCell ref="A309:I309"/>
    <mergeCell ref="A310:I310"/>
    <mergeCell ref="A311:B311"/>
    <mergeCell ref="C311:D311"/>
    <mergeCell ref="E311:F311"/>
    <mergeCell ref="G311:I311"/>
    <mergeCell ref="A302:C302"/>
    <mergeCell ref="F302:G302"/>
    <mergeCell ref="H302:I302"/>
    <mergeCell ref="A304:I304"/>
    <mergeCell ref="A305:I305"/>
    <mergeCell ref="A306:I306"/>
    <mergeCell ref="A300:C300"/>
    <mergeCell ref="F300:G300"/>
    <mergeCell ref="H300:I300"/>
    <mergeCell ref="A301:C301"/>
    <mergeCell ref="F301:G301"/>
    <mergeCell ref="H301:I301"/>
    <mergeCell ref="A298:C298"/>
    <mergeCell ref="F298:G298"/>
    <mergeCell ref="H298:I298"/>
    <mergeCell ref="A299:C299"/>
    <mergeCell ref="F299:G299"/>
    <mergeCell ref="H299:I299"/>
    <mergeCell ref="A296:C296"/>
    <mergeCell ref="F296:G296"/>
    <mergeCell ref="H296:I296"/>
    <mergeCell ref="A297:C297"/>
    <mergeCell ref="F297:G297"/>
    <mergeCell ref="H297:I297"/>
    <mergeCell ref="A294:C294"/>
    <mergeCell ref="F294:G294"/>
    <mergeCell ref="H294:I294"/>
    <mergeCell ref="A295:C295"/>
    <mergeCell ref="F295:G295"/>
    <mergeCell ref="H295:I295"/>
    <mergeCell ref="A292:C292"/>
    <mergeCell ref="F292:G292"/>
    <mergeCell ref="H292:I292"/>
    <mergeCell ref="A293:C293"/>
    <mergeCell ref="F293:G293"/>
    <mergeCell ref="H293:I293"/>
    <mergeCell ref="A289:C290"/>
    <mergeCell ref="F289:G289"/>
    <mergeCell ref="H289:I289"/>
    <mergeCell ref="F290:G290"/>
    <mergeCell ref="H290:I290"/>
    <mergeCell ref="A291:C291"/>
    <mergeCell ref="F291:G291"/>
    <mergeCell ref="H291:I291"/>
    <mergeCell ref="A282:I282"/>
    <mergeCell ref="A283:I283"/>
    <mergeCell ref="A284:I284"/>
    <mergeCell ref="A286:I286"/>
    <mergeCell ref="A287:I287"/>
    <mergeCell ref="A288:I288"/>
    <mergeCell ref="A276:I276"/>
    <mergeCell ref="A277:I277"/>
    <mergeCell ref="A278:I278"/>
    <mergeCell ref="A279:I279"/>
    <mergeCell ref="A280:I280"/>
    <mergeCell ref="A281:I281"/>
    <mergeCell ref="A269:I269"/>
    <mergeCell ref="A271:I271"/>
    <mergeCell ref="A272:I272"/>
    <mergeCell ref="A273:I273"/>
    <mergeCell ref="A274:I274"/>
    <mergeCell ref="A275:I275"/>
    <mergeCell ref="A262:I262"/>
    <mergeCell ref="A263:I263"/>
    <mergeCell ref="A264:I264"/>
    <mergeCell ref="A265:I265"/>
    <mergeCell ref="A266:I266"/>
    <mergeCell ref="A268:I268"/>
    <mergeCell ref="A255:I255"/>
    <mergeCell ref="A256:I256"/>
    <mergeCell ref="A258:I258"/>
    <mergeCell ref="A259:I259"/>
    <mergeCell ref="A260:I260"/>
    <mergeCell ref="A261:I261"/>
    <mergeCell ref="A249:I249"/>
    <mergeCell ref="A250:I250"/>
    <mergeCell ref="A251:I251"/>
    <mergeCell ref="A252:I252"/>
    <mergeCell ref="A253:I253"/>
    <mergeCell ref="A254:I254"/>
    <mergeCell ref="A243:I243"/>
    <mergeCell ref="A244:I244"/>
    <mergeCell ref="A245:I245"/>
    <mergeCell ref="A246:I246"/>
    <mergeCell ref="A247:I247"/>
    <mergeCell ref="A248:I248"/>
    <mergeCell ref="A237:I237"/>
    <mergeCell ref="A238:I238"/>
    <mergeCell ref="A239:I239"/>
    <mergeCell ref="A240:I240"/>
    <mergeCell ref="A241:I241"/>
    <mergeCell ref="A242:I242"/>
    <mergeCell ref="A231:I231"/>
    <mergeCell ref="A232:I232"/>
    <mergeCell ref="A233:I233"/>
    <mergeCell ref="A234:I234"/>
    <mergeCell ref="A235:I235"/>
    <mergeCell ref="A236:I236"/>
    <mergeCell ref="A225:I225"/>
    <mergeCell ref="A226:I226"/>
    <mergeCell ref="A227:I227"/>
    <mergeCell ref="A228:I228"/>
    <mergeCell ref="A229:I229"/>
    <mergeCell ref="A230:I230"/>
    <mergeCell ref="A219:I219"/>
    <mergeCell ref="A220:I220"/>
    <mergeCell ref="A221:I221"/>
    <mergeCell ref="A222:I222"/>
    <mergeCell ref="A223:I223"/>
    <mergeCell ref="A224:I224"/>
    <mergeCell ref="A214:I214"/>
    <mergeCell ref="A215:I215"/>
    <mergeCell ref="J215:J216"/>
    <mergeCell ref="A216:I216"/>
    <mergeCell ref="A217:I217"/>
    <mergeCell ref="A218:I218"/>
    <mergeCell ref="A208:I208"/>
    <mergeCell ref="A209:I209"/>
    <mergeCell ref="A210:I210"/>
    <mergeCell ref="A211:I211"/>
    <mergeCell ref="A212:I212"/>
    <mergeCell ref="A213:I213"/>
    <mergeCell ref="A202:I202"/>
    <mergeCell ref="A203:I203"/>
    <mergeCell ref="A204:I204"/>
    <mergeCell ref="A205:I205"/>
    <mergeCell ref="A206:I206"/>
    <mergeCell ref="A207:I207"/>
    <mergeCell ref="A196:I196"/>
    <mergeCell ref="A197:I197"/>
    <mergeCell ref="A198:I198"/>
    <mergeCell ref="A199:I199"/>
    <mergeCell ref="A200:I200"/>
    <mergeCell ref="A201:I201"/>
    <mergeCell ref="A190:I190"/>
    <mergeCell ref="A191:I191"/>
    <mergeCell ref="A192:I192"/>
    <mergeCell ref="A193:I193"/>
    <mergeCell ref="A194:I194"/>
    <mergeCell ref="A195:I195"/>
    <mergeCell ref="A184:I184"/>
    <mergeCell ref="A185:I185"/>
    <mergeCell ref="A186:I186"/>
    <mergeCell ref="A187:I187"/>
    <mergeCell ref="A188:I188"/>
    <mergeCell ref="A189:I189"/>
    <mergeCell ref="A178:I178"/>
    <mergeCell ref="A179:I179"/>
    <mergeCell ref="A180:I180"/>
    <mergeCell ref="A181:I181"/>
    <mergeCell ref="A182:I182"/>
    <mergeCell ref="A183:I183"/>
    <mergeCell ref="A172:I172"/>
    <mergeCell ref="A173:I173"/>
    <mergeCell ref="A174:I174"/>
    <mergeCell ref="A175:I175"/>
    <mergeCell ref="A176:I176"/>
    <mergeCell ref="A177:I177"/>
    <mergeCell ref="A166:I166"/>
    <mergeCell ref="A167:I167"/>
    <mergeCell ref="A168:I168"/>
    <mergeCell ref="A169:I169"/>
    <mergeCell ref="A170:I170"/>
    <mergeCell ref="A171:I171"/>
    <mergeCell ref="A160:I160"/>
    <mergeCell ref="A161:I161"/>
    <mergeCell ref="A162:I162"/>
    <mergeCell ref="A163:I163"/>
    <mergeCell ref="A164:I164"/>
    <mergeCell ref="A165:I165"/>
    <mergeCell ref="A154:I154"/>
    <mergeCell ref="A155:I155"/>
    <mergeCell ref="A156:I156"/>
    <mergeCell ref="A157:I157"/>
    <mergeCell ref="A158:I158"/>
    <mergeCell ref="A159:I159"/>
    <mergeCell ref="A148:I148"/>
    <mergeCell ref="A149:I149"/>
    <mergeCell ref="A150:I150"/>
    <mergeCell ref="A151:I151"/>
    <mergeCell ref="A152:I152"/>
    <mergeCell ref="A153:I153"/>
    <mergeCell ref="A142:I142"/>
    <mergeCell ref="A143:I143"/>
    <mergeCell ref="A144:I144"/>
    <mergeCell ref="A145:I145"/>
    <mergeCell ref="A146:I146"/>
    <mergeCell ref="A147:I147"/>
    <mergeCell ref="A136:I136"/>
    <mergeCell ref="A137:I137"/>
    <mergeCell ref="A138:I138"/>
    <mergeCell ref="A139:I139"/>
    <mergeCell ref="A140:I140"/>
    <mergeCell ref="A141:I141"/>
    <mergeCell ref="B134:C134"/>
    <mergeCell ref="D134:E134"/>
    <mergeCell ref="F134:G134"/>
    <mergeCell ref="H134:I134"/>
    <mergeCell ref="B135:C135"/>
    <mergeCell ref="D135:E135"/>
    <mergeCell ref="F135:G135"/>
    <mergeCell ref="H135:I135"/>
    <mergeCell ref="B132:C132"/>
    <mergeCell ref="D132:E132"/>
    <mergeCell ref="F132:G132"/>
    <mergeCell ref="H132:I132"/>
    <mergeCell ref="B133:C133"/>
    <mergeCell ref="D133:E133"/>
    <mergeCell ref="F133:G133"/>
    <mergeCell ref="H133:I133"/>
    <mergeCell ref="B130:C130"/>
    <mergeCell ref="D130:E130"/>
    <mergeCell ref="F130:G130"/>
    <mergeCell ref="H130:I130"/>
    <mergeCell ref="B131:C131"/>
    <mergeCell ref="D131:E131"/>
    <mergeCell ref="F131:G131"/>
    <mergeCell ref="H131:I131"/>
    <mergeCell ref="B128:C128"/>
    <mergeCell ref="D128:E128"/>
    <mergeCell ref="F128:G128"/>
    <mergeCell ref="H128:I128"/>
    <mergeCell ref="B129:C129"/>
    <mergeCell ref="D129:E129"/>
    <mergeCell ref="F129:G129"/>
    <mergeCell ref="H129:I129"/>
    <mergeCell ref="B126:C126"/>
    <mergeCell ref="D126:E126"/>
    <mergeCell ref="F126:G126"/>
    <mergeCell ref="H126:I126"/>
    <mergeCell ref="B127:C127"/>
    <mergeCell ref="D127:E127"/>
    <mergeCell ref="F127:G127"/>
    <mergeCell ref="H127:I127"/>
    <mergeCell ref="B124:C124"/>
    <mergeCell ref="D124:E124"/>
    <mergeCell ref="F124:G124"/>
    <mergeCell ref="H124:I124"/>
    <mergeCell ref="B125:C125"/>
    <mergeCell ref="D125:E125"/>
    <mergeCell ref="F125:G125"/>
    <mergeCell ref="H125:I125"/>
    <mergeCell ref="A122:A123"/>
    <mergeCell ref="B122:E122"/>
    <mergeCell ref="F122:I122"/>
    <mergeCell ref="B123:C123"/>
    <mergeCell ref="D123:E123"/>
    <mergeCell ref="F123:G123"/>
    <mergeCell ref="H123:I123"/>
    <mergeCell ref="A116:I116"/>
    <mergeCell ref="A117:I117"/>
    <mergeCell ref="A118:I118"/>
    <mergeCell ref="A119:I119"/>
    <mergeCell ref="A120:I120"/>
    <mergeCell ref="A121:I121"/>
    <mergeCell ref="A110:I110"/>
    <mergeCell ref="A111:I111"/>
    <mergeCell ref="A112:I112"/>
    <mergeCell ref="A113:I113"/>
    <mergeCell ref="A114:I114"/>
    <mergeCell ref="A115:I115"/>
    <mergeCell ref="A104:I104"/>
    <mergeCell ref="A105:I105"/>
    <mergeCell ref="A106:I106"/>
    <mergeCell ref="A107:I107"/>
    <mergeCell ref="A108:I108"/>
    <mergeCell ref="A109:I109"/>
    <mergeCell ref="A102:B102"/>
    <mergeCell ref="C102:D102"/>
    <mergeCell ref="E102:F102"/>
    <mergeCell ref="G102:H102"/>
    <mergeCell ref="A103:B103"/>
    <mergeCell ref="C103:D103"/>
    <mergeCell ref="E103:F103"/>
    <mergeCell ref="G103:H103"/>
    <mergeCell ref="A100:B100"/>
    <mergeCell ref="C100:D100"/>
    <mergeCell ref="E100:F100"/>
    <mergeCell ref="G100:H100"/>
    <mergeCell ref="A101:B101"/>
    <mergeCell ref="C101:D101"/>
    <mergeCell ref="E101:F101"/>
    <mergeCell ref="G101:H101"/>
    <mergeCell ref="A98:B98"/>
    <mergeCell ref="C98:D98"/>
    <mergeCell ref="E98:F98"/>
    <mergeCell ref="G98:H98"/>
    <mergeCell ref="A99:B99"/>
    <mergeCell ref="C99:D99"/>
    <mergeCell ref="E99:F99"/>
    <mergeCell ref="G99:H99"/>
    <mergeCell ref="A96:B96"/>
    <mergeCell ref="C96:D96"/>
    <mergeCell ref="E96:F96"/>
    <mergeCell ref="G96:H96"/>
    <mergeCell ref="A97:B97"/>
    <mergeCell ref="C97:D97"/>
    <mergeCell ref="E97:F97"/>
    <mergeCell ref="G97:H97"/>
    <mergeCell ref="A94:B94"/>
    <mergeCell ref="C94:D94"/>
    <mergeCell ref="E94:F94"/>
    <mergeCell ref="G94:H94"/>
    <mergeCell ref="A95:B95"/>
    <mergeCell ref="C95:D95"/>
    <mergeCell ref="E95:F95"/>
    <mergeCell ref="G95:H95"/>
    <mergeCell ref="A92:B92"/>
    <mergeCell ref="C92:D92"/>
    <mergeCell ref="E92:F92"/>
    <mergeCell ref="G92:H92"/>
    <mergeCell ref="A93:B93"/>
    <mergeCell ref="C93:D93"/>
    <mergeCell ref="E93:F93"/>
    <mergeCell ref="G93:H93"/>
    <mergeCell ref="A86:I86"/>
    <mergeCell ref="A87:I87"/>
    <mergeCell ref="A89:I89"/>
    <mergeCell ref="A91:B91"/>
    <mergeCell ref="C91:D91"/>
    <mergeCell ref="E91:F91"/>
    <mergeCell ref="G91:H91"/>
    <mergeCell ref="A79:I79"/>
    <mergeCell ref="A80:I80"/>
    <mergeCell ref="A81:I81"/>
    <mergeCell ref="A82:I82"/>
    <mergeCell ref="A83:I83"/>
    <mergeCell ref="A84:I84"/>
    <mergeCell ref="A73:I73"/>
    <mergeCell ref="A74:I74"/>
    <mergeCell ref="A75:I75"/>
    <mergeCell ref="A76:I76"/>
    <mergeCell ref="A77:I77"/>
    <mergeCell ref="A78:I78"/>
    <mergeCell ref="A67:I67"/>
    <mergeCell ref="A68:I68"/>
    <mergeCell ref="A69:I69"/>
    <mergeCell ref="A70:I70"/>
    <mergeCell ref="A71:I71"/>
    <mergeCell ref="A72:I72"/>
    <mergeCell ref="A65:C65"/>
    <mergeCell ref="D65:F65"/>
    <mergeCell ref="G65:I65"/>
    <mergeCell ref="A66:C66"/>
    <mergeCell ref="D66:F66"/>
    <mergeCell ref="G66:I66"/>
    <mergeCell ref="A63:C63"/>
    <mergeCell ref="D63:F63"/>
    <mergeCell ref="G63:I63"/>
    <mergeCell ref="A64:C64"/>
    <mergeCell ref="D64:F64"/>
    <mergeCell ref="G64:I64"/>
    <mergeCell ref="A58:I58"/>
    <mergeCell ref="A59:I59"/>
    <mergeCell ref="A61:C61"/>
    <mergeCell ref="D61:F61"/>
    <mergeCell ref="G61:I61"/>
    <mergeCell ref="A62:C62"/>
    <mergeCell ref="D62:F62"/>
    <mergeCell ref="G62:I62"/>
    <mergeCell ref="A52:I52"/>
    <mergeCell ref="A53:I53"/>
    <mergeCell ref="A54:I54"/>
    <mergeCell ref="A55:I55"/>
    <mergeCell ref="A56:I56"/>
    <mergeCell ref="A57:I57"/>
    <mergeCell ref="A46:I46"/>
    <mergeCell ref="A47:I47"/>
    <mergeCell ref="A48:I48"/>
    <mergeCell ref="A49:I49"/>
    <mergeCell ref="A50:I50"/>
    <mergeCell ref="A51:I51"/>
    <mergeCell ref="A40:I40"/>
    <mergeCell ref="A41:I41"/>
    <mergeCell ref="A42:I42"/>
    <mergeCell ref="A43:I43"/>
    <mergeCell ref="A44:I44"/>
    <mergeCell ref="A45:I45"/>
    <mergeCell ref="A34:I34"/>
    <mergeCell ref="A35:I35"/>
    <mergeCell ref="A36:I36"/>
    <mergeCell ref="A37:I37"/>
    <mergeCell ref="A38:I38"/>
    <mergeCell ref="A39:I39"/>
    <mergeCell ref="A31:B31"/>
    <mergeCell ref="C31:D31"/>
    <mergeCell ref="E31:G31"/>
    <mergeCell ref="H31:I31"/>
    <mergeCell ref="A32:I32"/>
    <mergeCell ref="A33:I33"/>
    <mergeCell ref="A28:I28"/>
    <mergeCell ref="A29:B29"/>
    <mergeCell ref="C29:D29"/>
    <mergeCell ref="E29:G29"/>
    <mergeCell ref="H29:I29"/>
    <mergeCell ref="A30:B30"/>
    <mergeCell ref="C30:D30"/>
    <mergeCell ref="E30:G30"/>
    <mergeCell ref="H30:I30"/>
    <mergeCell ref="A26:B26"/>
    <mergeCell ref="C26:G26"/>
    <mergeCell ref="H26:I26"/>
    <mergeCell ref="A27:B27"/>
    <mergeCell ref="C27:G27"/>
    <mergeCell ref="H27:I27"/>
    <mergeCell ref="A24:B24"/>
    <mergeCell ref="C24:G24"/>
    <mergeCell ref="H24:I24"/>
    <mergeCell ref="A25:B25"/>
    <mergeCell ref="C25:G25"/>
    <mergeCell ref="H25:I25"/>
    <mergeCell ref="A22:B22"/>
    <mergeCell ref="C22:G22"/>
    <mergeCell ref="H22:I22"/>
    <mergeCell ref="A23:B23"/>
    <mergeCell ref="C23:G23"/>
    <mergeCell ref="H23:I23"/>
    <mergeCell ref="A19:B19"/>
    <mergeCell ref="C19:G19"/>
    <mergeCell ref="H19:I19"/>
    <mergeCell ref="A20:B21"/>
    <mergeCell ref="C20:G20"/>
    <mergeCell ref="H20:I20"/>
    <mergeCell ref="C21:G21"/>
    <mergeCell ref="H21:I21"/>
    <mergeCell ref="A17:I17"/>
    <mergeCell ref="A18:B18"/>
    <mergeCell ref="C18:G18"/>
    <mergeCell ref="H18:I18"/>
    <mergeCell ref="A8:I8"/>
    <mergeCell ref="A9:I9"/>
    <mergeCell ref="A10:I10"/>
    <mergeCell ref="A11:I11"/>
    <mergeCell ref="A12:I12"/>
    <mergeCell ref="A13:I13"/>
    <mergeCell ref="A1:I1"/>
    <mergeCell ref="A2:I2"/>
    <mergeCell ref="A4:I4"/>
    <mergeCell ref="A5:I5"/>
    <mergeCell ref="A6:I6"/>
    <mergeCell ref="A7:I7"/>
    <mergeCell ref="A14:I14"/>
    <mergeCell ref="A15:I15"/>
    <mergeCell ref="A16:I16"/>
  </mergeCells>
  <phoneticPr fontId="9" type="noConversion"/>
  <hyperlinks>
    <hyperlink ref="J1" location="目录!C4" display="目录" xr:uid="{00000000-0004-0000-0200-000000000000}"/>
    <hyperlink ref="J23" location="'X1'!H41" display="X1" xr:uid="{00000000-0004-0000-0200-000001000000}"/>
    <hyperlink ref="J39" location="'X1'!H32" display="X1" xr:uid="{00000000-0004-0000-0200-000002000000}"/>
    <hyperlink ref="J59" location="'X5'!A1" display="X5" xr:uid="{00000000-0004-0000-0200-000003000000}"/>
    <hyperlink ref="J129" location="'D3'!G5" display="D3" xr:uid="{00000000-0004-0000-0200-000004000000}"/>
    <hyperlink ref="J31" location="'G704'!F44" display="G704" xr:uid="{00000000-0004-0000-0200-000005000000}"/>
    <hyperlink ref="J30" location="'G701'!F41" display="G701" xr:uid="{00000000-0004-0000-0200-000006000000}"/>
    <hyperlink ref="J125" location="'H1-3'!I5" display="H1-3" xr:uid="{00000000-0004-0000-0200-000007000000}"/>
    <hyperlink ref="J126" location="'H1-4'!I5" display="H1-4" xr:uid="{00000000-0004-0000-0200-000008000000}"/>
    <hyperlink ref="J127" location="'H1-5'!I5" display="H1-5" xr:uid="{00000000-0004-0000-0200-000009000000}"/>
  </hyperlinks>
  <printOptions horizontalCentered="1"/>
  <pageMargins left="0.74803149606299213" right="0.39370078740157483" top="0.98425196850393704" bottom="0.98425196850393704" header="0.51181102362204722" footer="0.23622047244094491"/>
  <pageSetup paperSize="9" orientation="portrait" r:id="rId1"/>
  <headerFooter alignWithMargins="0">
    <oddFooter xml:space="preserve">&amp;C&amp;P-1 
</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01">
    <tabColor rgb="FF002060"/>
    <pageSetUpPr fitToPage="1"/>
  </sheetPr>
  <dimension ref="A1:I53"/>
  <sheetViews>
    <sheetView showGridLines="0" view="pageBreakPreview" topLeftCell="A11" zoomScaleNormal="100" zoomScaleSheetLayoutView="100" workbookViewId="0">
      <selection activeCell="E18" sqref="E18"/>
    </sheetView>
  </sheetViews>
  <sheetFormatPr defaultRowHeight="14.25"/>
  <cols>
    <col min="1" max="1" width="5.25" style="182" customWidth="1"/>
    <col min="2" max="2" width="67.875" style="182" customWidth="1"/>
    <col min="3" max="8" width="16.5" style="182" customWidth="1"/>
    <col min="9" max="16384" width="9" style="182"/>
  </cols>
  <sheetData>
    <row r="1" spans="1:8" ht="20.100000000000001" customHeight="1">
      <c r="A1" s="544" t="s">
        <v>899</v>
      </c>
      <c r="B1" s="544"/>
      <c r="C1" s="544"/>
      <c r="D1" s="544"/>
      <c r="E1" s="544"/>
      <c r="F1" s="544"/>
      <c r="G1" s="544"/>
      <c r="H1" s="544"/>
    </row>
    <row r="2" spans="1:8" s="214" customFormat="1" ht="25.5" customHeight="1">
      <c r="A2" s="541" t="s">
        <v>900</v>
      </c>
      <c r="B2" s="541"/>
      <c r="C2" s="541"/>
      <c r="D2" s="541"/>
      <c r="E2" s="541"/>
      <c r="F2" s="541"/>
      <c r="G2" s="541"/>
      <c r="H2" s="601"/>
    </row>
    <row r="3" spans="1:8" customFormat="1" ht="17.25" customHeight="1">
      <c r="A3" s="507" t="s">
        <v>395</v>
      </c>
      <c r="B3" s="507" t="s">
        <v>397</v>
      </c>
      <c r="C3" s="105" t="s">
        <v>901</v>
      </c>
      <c r="D3" s="105" t="s">
        <v>902</v>
      </c>
      <c r="E3" s="105" t="s">
        <v>903</v>
      </c>
      <c r="F3" s="105" t="s">
        <v>845</v>
      </c>
      <c r="G3" s="105" t="s">
        <v>904</v>
      </c>
      <c r="H3" s="104" t="s">
        <v>791</v>
      </c>
    </row>
    <row r="4" spans="1:8" customFormat="1" ht="17.25" customHeight="1">
      <c r="A4" s="507"/>
      <c r="B4" s="507"/>
      <c r="C4" s="104">
        <v>1</v>
      </c>
      <c r="D4" s="104">
        <v>2</v>
      </c>
      <c r="E4" s="104">
        <v>3</v>
      </c>
      <c r="F4" s="104">
        <v>4</v>
      </c>
      <c r="G4" s="104" t="s">
        <v>905</v>
      </c>
      <c r="H4" s="105" t="s">
        <v>906</v>
      </c>
    </row>
    <row r="5" spans="1:8" customFormat="1" ht="18" customHeight="1">
      <c r="A5" s="105">
        <v>1</v>
      </c>
      <c r="B5" s="215" t="s">
        <v>907</v>
      </c>
      <c r="C5" s="152">
        <v>0</v>
      </c>
      <c r="D5" s="152">
        <v>0</v>
      </c>
      <c r="E5" s="152">
        <v>0</v>
      </c>
      <c r="F5" s="152">
        <v>0</v>
      </c>
      <c r="G5" s="152">
        <f>F5-D5-E5</f>
        <v>0</v>
      </c>
      <c r="H5" s="152">
        <f>C5-G5</f>
        <v>0</v>
      </c>
    </row>
    <row r="6" spans="1:8" customFormat="1" ht="18" customHeight="1">
      <c r="A6" s="216">
        <v>2</v>
      </c>
      <c r="B6" s="217" t="s">
        <v>908</v>
      </c>
      <c r="C6" s="152">
        <v>0</v>
      </c>
      <c r="D6" s="152">
        <v>0</v>
      </c>
      <c r="E6" s="152">
        <v>0</v>
      </c>
      <c r="F6" s="152">
        <v>0</v>
      </c>
      <c r="G6" s="152">
        <f t="shared" ref="G6:G19" si="0">F6-D6-E6</f>
        <v>0</v>
      </c>
      <c r="H6" s="152">
        <f t="shared" ref="H6:H19" si="1">C6-G6</f>
        <v>0</v>
      </c>
    </row>
    <row r="7" spans="1:8" customFormat="1" ht="18" customHeight="1">
      <c r="A7" s="105">
        <v>3</v>
      </c>
      <c r="B7" s="192" t="s">
        <v>909</v>
      </c>
      <c r="C7" s="152">
        <v>0</v>
      </c>
      <c r="D7" s="152">
        <v>0</v>
      </c>
      <c r="E7" s="152">
        <v>0</v>
      </c>
      <c r="F7" s="152">
        <v>0</v>
      </c>
      <c r="G7" s="152">
        <f t="shared" si="0"/>
        <v>0</v>
      </c>
      <c r="H7" s="152">
        <f t="shared" si="1"/>
        <v>0</v>
      </c>
    </row>
    <row r="8" spans="1:8" customFormat="1" ht="18" customHeight="1">
      <c r="A8" s="105">
        <v>4</v>
      </c>
      <c r="B8" s="123" t="s">
        <v>910</v>
      </c>
      <c r="C8" s="152">
        <v>0</v>
      </c>
      <c r="D8" s="152">
        <v>0</v>
      </c>
      <c r="E8" s="152">
        <v>0</v>
      </c>
      <c r="F8" s="152">
        <v>0</v>
      </c>
      <c r="G8" s="152">
        <f t="shared" si="0"/>
        <v>0</v>
      </c>
      <c r="H8" s="152">
        <f t="shared" si="1"/>
        <v>0</v>
      </c>
    </row>
    <row r="9" spans="1:8" customFormat="1" ht="18" customHeight="1">
      <c r="A9" s="216">
        <v>5</v>
      </c>
      <c r="B9" s="217" t="s">
        <v>911</v>
      </c>
      <c r="C9" s="152">
        <v>0</v>
      </c>
      <c r="D9" s="152">
        <v>0</v>
      </c>
      <c r="E9" s="152">
        <v>0</v>
      </c>
      <c r="F9" s="152">
        <v>0</v>
      </c>
      <c r="G9" s="152">
        <f t="shared" si="0"/>
        <v>0</v>
      </c>
      <c r="H9" s="152">
        <f t="shared" si="1"/>
        <v>0</v>
      </c>
    </row>
    <row r="10" spans="1:8" customFormat="1" ht="18" customHeight="1">
      <c r="A10" s="216">
        <v>6</v>
      </c>
      <c r="B10" s="192" t="s">
        <v>912</v>
      </c>
      <c r="C10" s="152">
        <v>0</v>
      </c>
      <c r="D10" s="152">
        <v>0</v>
      </c>
      <c r="E10" s="152">
        <v>0</v>
      </c>
      <c r="F10" s="152">
        <v>0</v>
      </c>
      <c r="G10" s="152">
        <f t="shared" si="0"/>
        <v>0</v>
      </c>
      <c r="H10" s="152">
        <f t="shared" si="1"/>
        <v>0</v>
      </c>
    </row>
    <row r="11" spans="1:8" customFormat="1" ht="18" customHeight="1">
      <c r="A11" s="105">
        <v>7</v>
      </c>
      <c r="B11" s="215" t="s">
        <v>913</v>
      </c>
      <c r="C11" s="152">
        <v>0</v>
      </c>
      <c r="D11" s="152">
        <v>0</v>
      </c>
      <c r="E11" s="152">
        <v>0</v>
      </c>
      <c r="F11" s="152">
        <v>0</v>
      </c>
      <c r="G11" s="152">
        <f t="shared" si="0"/>
        <v>0</v>
      </c>
      <c r="H11" s="152">
        <f t="shared" si="1"/>
        <v>0</v>
      </c>
    </row>
    <row r="12" spans="1:8" customFormat="1" ht="18" customHeight="1">
      <c r="A12" s="105">
        <v>8</v>
      </c>
      <c r="B12" s="192" t="s">
        <v>914</v>
      </c>
      <c r="C12" s="152">
        <v>0</v>
      </c>
      <c r="D12" s="152">
        <v>0</v>
      </c>
      <c r="E12" s="152">
        <v>0</v>
      </c>
      <c r="F12" s="152">
        <v>0</v>
      </c>
      <c r="G12" s="152">
        <f t="shared" si="0"/>
        <v>0</v>
      </c>
      <c r="H12" s="152">
        <f t="shared" si="1"/>
        <v>0</v>
      </c>
    </row>
    <row r="13" spans="1:8" customFormat="1" ht="18" customHeight="1">
      <c r="A13" s="105">
        <v>9</v>
      </c>
      <c r="B13" s="215" t="s">
        <v>915</v>
      </c>
      <c r="C13" s="152">
        <v>0</v>
      </c>
      <c r="D13" s="152">
        <v>0</v>
      </c>
      <c r="E13" s="152">
        <v>0</v>
      </c>
      <c r="F13" s="152">
        <v>0</v>
      </c>
      <c r="G13" s="152">
        <f t="shared" si="0"/>
        <v>0</v>
      </c>
      <c r="H13" s="152">
        <f t="shared" si="1"/>
        <v>0</v>
      </c>
    </row>
    <row r="14" spans="1:8" customFormat="1" ht="18" customHeight="1">
      <c r="A14" s="105">
        <v>10</v>
      </c>
      <c r="B14" s="192" t="s">
        <v>916</v>
      </c>
      <c r="C14" s="152">
        <v>0</v>
      </c>
      <c r="D14" s="152">
        <v>0</v>
      </c>
      <c r="E14" s="152">
        <v>0</v>
      </c>
      <c r="F14" s="152">
        <v>0</v>
      </c>
      <c r="G14" s="152">
        <f t="shared" si="0"/>
        <v>0</v>
      </c>
      <c r="H14" s="152">
        <f t="shared" si="1"/>
        <v>0</v>
      </c>
    </row>
    <row r="15" spans="1:8" customFormat="1" ht="18" customHeight="1">
      <c r="A15" s="105">
        <v>11</v>
      </c>
      <c r="B15" s="123" t="s">
        <v>917</v>
      </c>
      <c r="C15" s="152">
        <v>0</v>
      </c>
      <c r="D15" s="152">
        <v>0</v>
      </c>
      <c r="E15" s="152">
        <v>0</v>
      </c>
      <c r="F15" s="152">
        <v>0</v>
      </c>
      <c r="G15" s="152">
        <f t="shared" si="0"/>
        <v>0</v>
      </c>
      <c r="H15" s="152">
        <f t="shared" si="1"/>
        <v>0</v>
      </c>
    </row>
    <row r="16" spans="1:8" customFormat="1" ht="18" customHeight="1">
      <c r="A16" s="105">
        <v>12</v>
      </c>
      <c r="B16" s="215" t="s">
        <v>918</v>
      </c>
      <c r="C16" s="152">
        <v>0</v>
      </c>
      <c r="D16" s="152">
        <v>0</v>
      </c>
      <c r="E16" s="152">
        <v>0</v>
      </c>
      <c r="F16" s="152">
        <v>0</v>
      </c>
      <c r="G16" s="152">
        <f t="shared" si="0"/>
        <v>0</v>
      </c>
      <c r="H16" s="152">
        <f t="shared" si="1"/>
        <v>0</v>
      </c>
    </row>
    <row r="17" spans="1:8" customFormat="1" ht="18" customHeight="1">
      <c r="A17" s="105">
        <v>13</v>
      </c>
      <c r="B17" s="192" t="s">
        <v>919</v>
      </c>
      <c r="C17" s="152">
        <v>0</v>
      </c>
      <c r="D17" s="152">
        <v>0</v>
      </c>
      <c r="E17" s="152">
        <v>0</v>
      </c>
      <c r="F17" s="152">
        <v>0</v>
      </c>
      <c r="G17" s="152">
        <f t="shared" si="0"/>
        <v>0</v>
      </c>
      <c r="H17" s="152">
        <f t="shared" si="1"/>
        <v>0</v>
      </c>
    </row>
    <row r="18" spans="1:8" customFormat="1" ht="18" customHeight="1">
      <c r="A18" s="105">
        <v>14</v>
      </c>
      <c r="B18" s="215" t="s">
        <v>920</v>
      </c>
      <c r="C18" s="152">
        <v>0</v>
      </c>
      <c r="D18" s="152">
        <v>0</v>
      </c>
      <c r="E18" s="152">
        <v>0</v>
      </c>
      <c r="F18" s="152">
        <v>0</v>
      </c>
      <c r="G18" s="152">
        <f t="shared" si="0"/>
        <v>0</v>
      </c>
      <c r="H18" s="152">
        <f t="shared" si="1"/>
        <v>0</v>
      </c>
    </row>
    <row r="19" spans="1:8" customFormat="1" ht="18" customHeight="1">
      <c r="A19" s="94">
        <v>15</v>
      </c>
      <c r="B19" s="192" t="s">
        <v>921</v>
      </c>
      <c r="C19" s="152">
        <v>0</v>
      </c>
      <c r="D19" s="152">
        <v>0</v>
      </c>
      <c r="E19" s="152">
        <v>0</v>
      </c>
      <c r="F19" s="152">
        <v>0</v>
      </c>
      <c r="G19" s="152">
        <f t="shared" si="0"/>
        <v>0</v>
      </c>
      <c r="H19" s="152">
        <f t="shared" si="1"/>
        <v>0</v>
      </c>
    </row>
    <row r="20" spans="1:8" customFormat="1" ht="18" customHeight="1">
      <c r="A20" s="94">
        <v>16</v>
      </c>
      <c r="B20" s="99" t="s">
        <v>922</v>
      </c>
      <c r="C20" s="218">
        <f t="shared" ref="C20:H20" si="2">C21+C26</f>
        <v>0</v>
      </c>
      <c r="D20" s="218">
        <f t="shared" si="2"/>
        <v>0</v>
      </c>
      <c r="E20" s="218">
        <f t="shared" si="2"/>
        <v>0</v>
      </c>
      <c r="F20" s="218">
        <f t="shared" si="2"/>
        <v>0</v>
      </c>
      <c r="G20" s="218">
        <f t="shared" si="2"/>
        <v>0</v>
      </c>
      <c r="H20" s="218">
        <f t="shared" si="2"/>
        <v>0</v>
      </c>
    </row>
    <row r="21" spans="1:8" customFormat="1" ht="18" customHeight="1">
      <c r="A21" s="94">
        <v>17</v>
      </c>
      <c r="B21" s="192" t="s">
        <v>923</v>
      </c>
      <c r="C21" s="218">
        <f t="shared" ref="C21:H21" si="3">C22+C25</f>
        <v>0</v>
      </c>
      <c r="D21" s="218">
        <f t="shared" si="3"/>
        <v>0</v>
      </c>
      <c r="E21" s="218">
        <f t="shared" si="3"/>
        <v>0</v>
      </c>
      <c r="F21" s="218">
        <f t="shared" si="3"/>
        <v>0</v>
      </c>
      <c r="G21" s="218">
        <f t="shared" si="3"/>
        <v>0</v>
      </c>
      <c r="H21" s="218">
        <f t="shared" si="3"/>
        <v>0</v>
      </c>
    </row>
    <row r="22" spans="1:8" customFormat="1" ht="18" customHeight="1">
      <c r="A22" s="94">
        <v>18</v>
      </c>
      <c r="B22" s="219" t="s">
        <v>924</v>
      </c>
      <c r="C22" s="152">
        <v>0</v>
      </c>
      <c r="D22" s="152">
        <v>0</v>
      </c>
      <c r="E22" s="152">
        <v>0</v>
      </c>
      <c r="F22" s="152">
        <v>0</v>
      </c>
      <c r="G22" s="152">
        <v>0</v>
      </c>
      <c r="H22" s="152">
        <v>0</v>
      </c>
    </row>
    <row r="23" spans="1:8" customFormat="1" ht="18" customHeight="1">
      <c r="A23" s="94">
        <v>19</v>
      </c>
      <c r="B23" s="123" t="s">
        <v>925</v>
      </c>
      <c r="C23" s="152">
        <v>0</v>
      </c>
      <c r="D23" s="152">
        <v>0</v>
      </c>
      <c r="E23" s="152">
        <v>0</v>
      </c>
      <c r="F23" s="152">
        <v>0</v>
      </c>
      <c r="G23" s="152">
        <v>0</v>
      </c>
      <c r="H23" s="152">
        <v>0</v>
      </c>
    </row>
    <row r="24" spans="1:8" customFormat="1" ht="18" customHeight="1">
      <c r="A24" s="94">
        <v>20</v>
      </c>
      <c r="B24" s="220" t="s">
        <v>926</v>
      </c>
      <c r="C24" s="152">
        <v>0</v>
      </c>
      <c r="D24" s="152">
        <v>0</v>
      </c>
      <c r="E24" s="152">
        <v>0</v>
      </c>
      <c r="F24" s="152">
        <v>0</v>
      </c>
      <c r="G24" s="152">
        <v>0</v>
      </c>
      <c r="H24" s="152">
        <v>0</v>
      </c>
    </row>
    <row r="25" spans="1:8" customFormat="1" ht="18" customHeight="1">
      <c r="A25" s="94">
        <v>21</v>
      </c>
      <c r="B25" s="219" t="s">
        <v>927</v>
      </c>
      <c r="C25" s="152">
        <v>0</v>
      </c>
      <c r="D25" s="152">
        <v>0</v>
      </c>
      <c r="E25" s="152">
        <v>0</v>
      </c>
      <c r="F25" s="152">
        <v>0</v>
      </c>
      <c r="G25" s="152">
        <v>0</v>
      </c>
      <c r="H25" s="152">
        <v>0</v>
      </c>
    </row>
    <row r="26" spans="1:8" customFormat="1" ht="18" customHeight="1">
      <c r="A26" s="94">
        <v>22</v>
      </c>
      <c r="B26" s="192" t="s">
        <v>928</v>
      </c>
      <c r="C26" s="152">
        <v>0</v>
      </c>
      <c r="D26" s="152">
        <v>0</v>
      </c>
      <c r="E26" s="152">
        <v>0</v>
      </c>
      <c r="F26" s="152">
        <v>0</v>
      </c>
      <c r="G26" s="152">
        <v>0</v>
      </c>
      <c r="H26" s="152">
        <v>0</v>
      </c>
    </row>
    <row r="27" spans="1:8" customFormat="1" ht="18" customHeight="1">
      <c r="A27" s="94">
        <v>23</v>
      </c>
      <c r="B27" s="99" t="s">
        <v>929</v>
      </c>
      <c r="C27" s="152">
        <v>0</v>
      </c>
      <c r="D27" s="152">
        <v>0</v>
      </c>
      <c r="E27" s="152">
        <v>0</v>
      </c>
      <c r="F27" s="152">
        <v>0</v>
      </c>
      <c r="G27" s="152">
        <v>0</v>
      </c>
      <c r="H27" s="152">
        <v>0</v>
      </c>
    </row>
    <row r="28" spans="1:8" customFormat="1" ht="18" customHeight="1">
      <c r="A28" s="94">
        <v>24</v>
      </c>
      <c r="B28" s="192" t="s">
        <v>930</v>
      </c>
      <c r="C28" s="152">
        <v>0</v>
      </c>
      <c r="D28" s="152">
        <v>0</v>
      </c>
      <c r="E28" s="152">
        <v>0</v>
      </c>
      <c r="F28" s="152">
        <v>0</v>
      </c>
      <c r="G28" s="152">
        <v>0</v>
      </c>
      <c r="H28" s="152">
        <v>0</v>
      </c>
    </row>
    <row r="29" spans="1:8" customFormat="1" ht="28.5" customHeight="1">
      <c r="A29" s="94">
        <v>25</v>
      </c>
      <c r="B29" s="221" t="s">
        <v>931</v>
      </c>
      <c r="C29" s="152">
        <v>0</v>
      </c>
      <c r="D29" s="152">
        <v>0</v>
      </c>
      <c r="E29" s="152">
        <v>0</v>
      </c>
      <c r="F29" s="152">
        <v>0</v>
      </c>
      <c r="G29" s="152">
        <v>0</v>
      </c>
      <c r="H29" s="152">
        <v>0</v>
      </c>
    </row>
    <row r="30" spans="1:8" customFormat="1" ht="18" customHeight="1">
      <c r="A30" s="94">
        <v>26</v>
      </c>
      <c r="B30" s="99" t="s">
        <v>932</v>
      </c>
      <c r="C30" s="152">
        <v>0</v>
      </c>
      <c r="D30" s="152">
        <v>0</v>
      </c>
      <c r="E30" s="152">
        <v>0</v>
      </c>
      <c r="F30" s="152">
        <v>0</v>
      </c>
      <c r="G30" s="152">
        <v>0</v>
      </c>
      <c r="H30" s="152">
        <v>0</v>
      </c>
    </row>
    <row r="31" spans="1:8" customFormat="1" ht="18" customHeight="1">
      <c r="A31" s="94">
        <v>27</v>
      </c>
      <c r="B31" s="99" t="s">
        <v>933</v>
      </c>
      <c r="C31" s="152">
        <v>0</v>
      </c>
      <c r="D31" s="152">
        <v>0</v>
      </c>
      <c r="E31" s="152">
        <v>0</v>
      </c>
      <c r="F31" s="152">
        <v>0</v>
      </c>
      <c r="G31" s="152">
        <v>0</v>
      </c>
      <c r="H31" s="152">
        <v>0</v>
      </c>
    </row>
    <row r="32" spans="1:8" customFormat="1" ht="18" customHeight="1">
      <c r="A32" s="94">
        <v>28</v>
      </c>
      <c r="B32" s="99" t="s">
        <v>934</v>
      </c>
      <c r="C32" s="218">
        <f t="shared" ref="C32:H32" si="4">SUM(C5,C6,C9,C11,C13,C16,C18,C20,C27,C29,C30,C31)</f>
        <v>0</v>
      </c>
      <c r="D32" s="218">
        <f t="shared" si="4"/>
        <v>0</v>
      </c>
      <c r="E32" s="218">
        <f t="shared" si="4"/>
        <v>0</v>
      </c>
      <c r="F32" s="218">
        <f t="shared" si="4"/>
        <v>0</v>
      </c>
      <c r="G32" s="218">
        <f t="shared" si="4"/>
        <v>0</v>
      </c>
      <c r="H32" s="218">
        <f t="shared" si="4"/>
        <v>0</v>
      </c>
    </row>
    <row r="33" spans="1:9" customFormat="1" ht="18" customHeight="1">
      <c r="A33" s="94">
        <v>29</v>
      </c>
      <c r="B33" s="192" t="s">
        <v>935</v>
      </c>
      <c r="C33" s="152">
        <v>0</v>
      </c>
      <c r="D33" s="152">
        <v>0</v>
      </c>
      <c r="E33" s="152">
        <v>0</v>
      </c>
      <c r="F33" s="152">
        <v>0</v>
      </c>
      <c r="G33" s="152">
        <v>0</v>
      </c>
      <c r="H33" s="152">
        <v>0</v>
      </c>
    </row>
    <row r="34" spans="1:9" customFormat="1">
      <c r="I34" s="48" t="s">
        <v>12</v>
      </c>
    </row>
    <row r="35" spans="1:9" ht="12.75" customHeight="1"/>
    <row r="36" spans="1:9" ht="12.75" customHeight="1"/>
    <row r="37" spans="1:9" ht="12.75" customHeight="1"/>
    <row r="38" spans="1:9" ht="12.75" customHeight="1"/>
    <row r="39" spans="1:9" ht="12.75" customHeight="1"/>
    <row r="40" spans="1:9" ht="12.75" customHeight="1"/>
    <row r="41" spans="1:9" ht="12.75" customHeight="1"/>
    <row r="42" spans="1:9" ht="12.75" customHeight="1"/>
    <row r="43" spans="1:9" ht="12.75" customHeight="1"/>
    <row r="44" spans="1:9" ht="12.75" customHeight="1"/>
    <row r="45" spans="1:9" ht="12.75" customHeight="1"/>
    <row r="46" spans="1:9" ht="12.75" customHeight="1"/>
    <row r="47" spans="1:9" ht="12.75" customHeight="1"/>
    <row r="48" spans="1:9" ht="12.75" customHeight="1"/>
    <row r="49" ht="12.75" customHeight="1"/>
    <row r="50" ht="12.75" customHeight="1"/>
    <row r="51" ht="12.75" customHeight="1"/>
    <row r="52" ht="12.75" customHeight="1"/>
    <row r="53" ht="12.75" customHeight="1"/>
  </sheetData>
  <mergeCells count="4">
    <mergeCell ref="A1:H1"/>
    <mergeCell ref="A2:H2"/>
    <mergeCell ref="A3:A4"/>
    <mergeCell ref="B3:B4"/>
  </mergeCells>
  <phoneticPr fontId="9" type="noConversion"/>
  <printOptions horizontalCentered="1"/>
  <pageMargins left="0.511811023622047" right="0.511811023622047" top="0.78740157480314998" bottom="0.511811023622047" header="0.511811023622047" footer="0.511811023622047"/>
  <pageSetup paperSize="9" scale="77" orientation="landscape"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03">
    <tabColor rgb="FF002060"/>
  </sheetPr>
  <dimension ref="A1:J22"/>
  <sheetViews>
    <sheetView showGridLines="0" zoomScaleSheetLayoutView="115" workbookViewId="0">
      <selection activeCell="H27" sqref="H27"/>
    </sheetView>
  </sheetViews>
  <sheetFormatPr defaultRowHeight="14.25"/>
  <cols>
    <col min="1" max="1" width="5.25" style="182" customWidth="1"/>
    <col min="2" max="2" width="41.625" style="182" customWidth="1"/>
    <col min="3" max="9" width="13.125" style="182" customWidth="1"/>
    <col min="10" max="16384" width="9" style="182"/>
  </cols>
  <sheetData>
    <row r="1" spans="1:9" ht="20.100000000000001" customHeight="1">
      <c r="A1" s="544" t="s">
        <v>936</v>
      </c>
      <c r="B1" s="544"/>
      <c r="C1" s="544"/>
      <c r="D1" s="544"/>
      <c r="E1" s="544"/>
      <c r="F1" s="544"/>
      <c r="G1" s="544"/>
      <c r="H1" s="544"/>
      <c r="I1" s="544"/>
    </row>
    <row r="2" spans="1:9" ht="25.5" customHeight="1">
      <c r="A2" s="531" t="s">
        <v>937</v>
      </c>
      <c r="B2" s="531"/>
      <c r="C2" s="531"/>
      <c r="D2" s="531"/>
      <c r="E2" s="531"/>
      <c r="F2" s="531"/>
      <c r="G2" s="531"/>
      <c r="H2" s="531"/>
      <c r="I2" s="531"/>
    </row>
    <row r="3" spans="1:9" ht="21.75" customHeight="1">
      <c r="A3" s="559" t="s">
        <v>395</v>
      </c>
      <c r="B3" s="559" t="s">
        <v>397</v>
      </c>
      <c r="C3" s="558" t="s">
        <v>938</v>
      </c>
      <c r="D3" s="558"/>
      <c r="E3" s="558"/>
      <c r="F3" s="558" t="s">
        <v>939</v>
      </c>
      <c r="G3" s="558"/>
      <c r="H3" s="558"/>
      <c r="I3" s="561" t="s">
        <v>685</v>
      </c>
    </row>
    <row r="4" spans="1:9" ht="21.75" customHeight="1">
      <c r="A4" s="560"/>
      <c r="B4" s="560"/>
      <c r="C4" s="143" t="s">
        <v>149</v>
      </c>
      <c r="D4" s="143" t="s">
        <v>634</v>
      </c>
      <c r="E4" s="143" t="s">
        <v>685</v>
      </c>
      <c r="F4" s="143" t="s">
        <v>149</v>
      </c>
      <c r="G4" s="143" t="s">
        <v>634</v>
      </c>
      <c r="H4" s="143" t="s">
        <v>685</v>
      </c>
      <c r="I4" s="603"/>
    </row>
    <row r="5" spans="1:9" ht="21.75" customHeight="1">
      <c r="A5" s="602"/>
      <c r="B5" s="602"/>
      <c r="C5" s="143">
        <v>1</v>
      </c>
      <c r="D5" s="143">
        <v>2</v>
      </c>
      <c r="E5" s="143" t="s">
        <v>940</v>
      </c>
      <c r="F5" s="143">
        <v>4</v>
      </c>
      <c r="G5" s="143">
        <v>5</v>
      </c>
      <c r="H5" s="143" t="s">
        <v>941</v>
      </c>
      <c r="I5" s="143" t="s">
        <v>942</v>
      </c>
    </row>
    <row r="6" spans="1:9" ht="18.75" customHeight="1">
      <c r="A6" s="143">
        <v>1</v>
      </c>
      <c r="B6" s="222" t="s">
        <v>943</v>
      </c>
      <c r="C6" s="120">
        <v>0</v>
      </c>
      <c r="D6" s="120">
        <v>0</v>
      </c>
      <c r="E6" s="120">
        <f>D6-C6</f>
        <v>0</v>
      </c>
      <c r="F6" s="120">
        <v>0</v>
      </c>
      <c r="G6" s="120">
        <v>0</v>
      </c>
      <c r="H6" s="120">
        <f>G6-F6</f>
        <v>0</v>
      </c>
      <c r="I6" s="120">
        <f>E6+H6</f>
        <v>0</v>
      </c>
    </row>
    <row r="7" spans="1:9" ht="18.75" customHeight="1">
      <c r="A7" s="143">
        <v>2</v>
      </c>
      <c r="B7" s="192" t="s">
        <v>944</v>
      </c>
      <c r="C7" s="120">
        <v>0</v>
      </c>
      <c r="D7" s="120">
        <v>0</v>
      </c>
      <c r="E7" s="120">
        <f t="shared" ref="E7:E16" si="0">D7-C7</f>
        <v>0</v>
      </c>
      <c r="F7" s="120">
        <v>0</v>
      </c>
      <c r="G7" s="120">
        <v>0</v>
      </c>
      <c r="H7" s="120">
        <f t="shared" ref="H7:H16" si="1">G7-F7</f>
        <v>0</v>
      </c>
      <c r="I7" s="120">
        <f t="shared" ref="I7:I16" si="2">E7+H7</f>
        <v>0</v>
      </c>
    </row>
    <row r="8" spans="1:9" ht="18.75" customHeight="1">
      <c r="A8" s="143">
        <v>3</v>
      </c>
      <c r="B8" s="123" t="s">
        <v>945</v>
      </c>
      <c r="C8" s="120">
        <v>0</v>
      </c>
      <c r="D8" s="120">
        <v>0</v>
      </c>
      <c r="E8" s="120">
        <f t="shared" si="0"/>
        <v>0</v>
      </c>
      <c r="F8" s="120">
        <v>0</v>
      </c>
      <c r="G8" s="120">
        <v>0</v>
      </c>
      <c r="H8" s="120">
        <f t="shared" si="1"/>
        <v>0</v>
      </c>
      <c r="I8" s="120">
        <f t="shared" si="2"/>
        <v>0</v>
      </c>
    </row>
    <row r="9" spans="1:9" ht="18.75" customHeight="1">
      <c r="A9" s="143">
        <v>4</v>
      </c>
      <c r="B9" s="222" t="s">
        <v>946</v>
      </c>
      <c r="C9" s="120">
        <v>0</v>
      </c>
      <c r="D9" s="120">
        <v>0</v>
      </c>
      <c r="E9" s="120">
        <f t="shared" si="0"/>
        <v>0</v>
      </c>
      <c r="F9" s="120">
        <v>0</v>
      </c>
      <c r="G9" s="120">
        <v>0</v>
      </c>
      <c r="H9" s="120">
        <f t="shared" si="1"/>
        <v>0</v>
      </c>
      <c r="I9" s="120">
        <f t="shared" si="2"/>
        <v>0</v>
      </c>
    </row>
    <row r="10" spans="1:9" ht="18.75" customHeight="1">
      <c r="A10" s="143">
        <v>5</v>
      </c>
      <c r="B10" s="192" t="s">
        <v>947</v>
      </c>
      <c r="C10" s="120">
        <v>0</v>
      </c>
      <c r="D10" s="120">
        <v>0</v>
      </c>
      <c r="E10" s="120">
        <f t="shared" si="0"/>
        <v>0</v>
      </c>
      <c r="F10" s="120">
        <v>0</v>
      </c>
      <c r="G10" s="120">
        <v>0</v>
      </c>
      <c r="H10" s="120">
        <f t="shared" si="1"/>
        <v>0</v>
      </c>
      <c r="I10" s="120">
        <f t="shared" si="2"/>
        <v>0</v>
      </c>
    </row>
    <row r="11" spans="1:9" ht="18.75" customHeight="1">
      <c r="A11" s="143">
        <v>6</v>
      </c>
      <c r="B11" s="222" t="s">
        <v>948</v>
      </c>
      <c r="C11" s="120">
        <v>0</v>
      </c>
      <c r="D11" s="120">
        <v>0</v>
      </c>
      <c r="E11" s="120">
        <f t="shared" si="0"/>
        <v>0</v>
      </c>
      <c r="F11" s="120">
        <v>0</v>
      </c>
      <c r="G11" s="120">
        <v>0</v>
      </c>
      <c r="H11" s="120">
        <f t="shared" si="1"/>
        <v>0</v>
      </c>
      <c r="I11" s="120">
        <f t="shared" si="2"/>
        <v>0</v>
      </c>
    </row>
    <row r="12" spans="1:9" ht="18.75" customHeight="1">
      <c r="A12" s="143">
        <v>7</v>
      </c>
      <c r="B12" s="192" t="s">
        <v>949</v>
      </c>
      <c r="C12" s="120">
        <v>0</v>
      </c>
      <c r="D12" s="120">
        <v>0</v>
      </c>
      <c r="E12" s="120">
        <f t="shared" si="0"/>
        <v>0</v>
      </c>
      <c r="F12" s="120">
        <v>0</v>
      </c>
      <c r="G12" s="120">
        <v>0</v>
      </c>
      <c r="H12" s="120">
        <f t="shared" si="1"/>
        <v>0</v>
      </c>
      <c r="I12" s="120">
        <f t="shared" si="2"/>
        <v>0</v>
      </c>
    </row>
    <row r="13" spans="1:9" ht="18.75" customHeight="1">
      <c r="A13" s="143">
        <v>8</v>
      </c>
      <c r="B13" s="222" t="s">
        <v>950</v>
      </c>
      <c r="C13" s="120">
        <f>C14+C15</f>
        <v>0</v>
      </c>
      <c r="D13" s="120">
        <f>D14+D15</f>
        <v>0</v>
      </c>
      <c r="E13" s="120">
        <f t="shared" si="0"/>
        <v>0</v>
      </c>
      <c r="F13" s="120">
        <f>F14+F15</f>
        <v>0</v>
      </c>
      <c r="G13" s="120">
        <f>G14+G15</f>
        <v>0</v>
      </c>
      <c r="H13" s="120">
        <f t="shared" si="1"/>
        <v>0</v>
      </c>
      <c r="I13" s="120">
        <f t="shared" si="2"/>
        <v>0</v>
      </c>
    </row>
    <row r="14" spans="1:9" ht="18.75" customHeight="1">
      <c r="A14" s="143">
        <v>9</v>
      </c>
      <c r="B14" s="192" t="s">
        <v>951</v>
      </c>
      <c r="C14" s="120">
        <v>0</v>
      </c>
      <c r="D14" s="120">
        <v>0</v>
      </c>
      <c r="E14" s="120">
        <f t="shared" si="0"/>
        <v>0</v>
      </c>
      <c r="F14" s="120">
        <v>0</v>
      </c>
      <c r="G14" s="120">
        <v>0</v>
      </c>
      <c r="H14" s="120">
        <f t="shared" si="1"/>
        <v>0</v>
      </c>
      <c r="I14" s="120">
        <f t="shared" si="2"/>
        <v>0</v>
      </c>
    </row>
    <row r="15" spans="1:9" ht="18.75" customHeight="1">
      <c r="A15" s="143">
        <v>10</v>
      </c>
      <c r="B15" s="192" t="s">
        <v>952</v>
      </c>
      <c r="C15" s="120">
        <v>0</v>
      </c>
      <c r="D15" s="120">
        <v>0</v>
      </c>
      <c r="E15" s="120">
        <f t="shared" si="0"/>
        <v>0</v>
      </c>
      <c r="F15" s="120">
        <v>0</v>
      </c>
      <c r="G15" s="120">
        <v>0</v>
      </c>
      <c r="H15" s="120">
        <f t="shared" si="1"/>
        <v>0</v>
      </c>
      <c r="I15" s="120">
        <f t="shared" si="2"/>
        <v>0</v>
      </c>
    </row>
    <row r="16" spans="1:9" ht="18.75" customHeight="1">
      <c r="A16" s="143">
        <v>11</v>
      </c>
      <c r="B16" s="222" t="s">
        <v>953</v>
      </c>
      <c r="C16" s="120">
        <v>0</v>
      </c>
      <c r="D16" s="120">
        <v>0</v>
      </c>
      <c r="E16" s="120">
        <f t="shared" si="0"/>
        <v>0</v>
      </c>
      <c r="F16" s="120">
        <v>0</v>
      </c>
      <c r="G16" s="120">
        <v>0</v>
      </c>
      <c r="H16" s="120">
        <f t="shared" si="1"/>
        <v>0</v>
      </c>
      <c r="I16" s="120">
        <f t="shared" si="2"/>
        <v>0</v>
      </c>
    </row>
    <row r="17" spans="1:10" ht="18.75" customHeight="1">
      <c r="A17" s="143">
        <v>12</v>
      </c>
      <c r="B17" s="222" t="s">
        <v>954</v>
      </c>
      <c r="C17" s="120">
        <v>0</v>
      </c>
      <c r="D17" s="120">
        <v>0</v>
      </c>
      <c r="E17" s="120">
        <f>D17-C17</f>
        <v>0</v>
      </c>
      <c r="F17" s="120">
        <v>0</v>
      </c>
      <c r="G17" s="120">
        <v>0</v>
      </c>
      <c r="H17" s="120">
        <f>G17-F17</f>
        <v>0</v>
      </c>
      <c r="I17" s="120">
        <f>E17+H17</f>
        <v>0</v>
      </c>
    </row>
    <row r="18" spans="1:10" ht="18.75" customHeight="1">
      <c r="A18" s="143">
        <v>13</v>
      </c>
      <c r="B18" s="222" t="s">
        <v>955</v>
      </c>
      <c r="C18" s="120">
        <v>0</v>
      </c>
      <c r="D18" s="120">
        <v>0</v>
      </c>
      <c r="E18" s="120">
        <f>D18-C18</f>
        <v>0</v>
      </c>
      <c r="F18" s="120">
        <v>0</v>
      </c>
      <c r="G18" s="120">
        <v>0</v>
      </c>
      <c r="H18" s="120">
        <f>G18-F18</f>
        <v>0</v>
      </c>
      <c r="I18" s="120">
        <f>E18+H18</f>
        <v>0</v>
      </c>
    </row>
    <row r="19" spans="1:10" ht="18.75" customHeight="1">
      <c r="A19" s="143">
        <v>14</v>
      </c>
      <c r="B19" s="222" t="s">
        <v>956</v>
      </c>
      <c r="C19" s="120">
        <v>0</v>
      </c>
      <c r="D19" s="120">
        <v>0</v>
      </c>
      <c r="E19" s="120">
        <f>D19-C19</f>
        <v>0</v>
      </c>
      <c r="F19" s="120">
        <v>0</v>
      </c>
      <c r="G19" s="120">
        <v>0</v>
      </c>
      <c r="H19" s="120">
        <f>G19-F19</f>
        <v>0</v>
      </c>
      <c r="I19" s="120">
        <f>E19+H19</f>
        <v>0</v>
      </c>
    </row>
    <row r="20" spans="1:10" ht="18.75" customHeight="1">
      <c r="A20" s="143">
        <v>15</v>
      </c>
      <c r="B20" s="222" t="s">
        <v>806</v>
      </c>
      <c r="C20" s="120">
        <v>0</v>
      </c>
      <c r="D20" s="120">
        <v>0</v>
      </c>
      <c r="E20" s="120">
        <f>D20-C20</f>
        <v>0</v>
      </c>
      <c r="F20" s="120">
        <v>0</v>
      </c>
      <c r="G20" s="120">
        <v>0</v>
      </c>
      <c r="H20" s="120">
        <f>G20-F20</f>
        <v>0</v>
      </c>
      <c r="I20" s="120">
        <f>E20+H20</f>
        <v>0</v>
      </c>
    </row>
    <row r="21" spans="1:10" ht="18.75" customHeight="1">
      <c r="A21" s="143">
        <v>16</v>
      </c>
      <c r="B21" s="222" t="s">
        <v>957</v>
      </c>
      <c r="C21" s="120">
        <f>SUM(C20,C16,C13,C11,C9,C6,C17,C18,C19)</f>
        <v>0</v>
      </c>
      <c r="D21" s="120">
        <f t="shared" ref="D21:I21" si="3">SUM(D20,D16,D13,D11,D9,D6,D17,D18,D19)</f>
        <v>0</v>
      </c>
      <c r="E21" s="120">
        <f t="shared" si="3"/>
        <v>0</v>
      </c>
      <c r="F21" s="120">
        <f t="shared" si="3"/>
        <v>0</v>
      </c>
      <c r="G21" s="120">
        <f t="shared" si="3"/>
        <v>0</v>
      </c>
      <c r="H21" s="120">
        <f t="shared" si="3"/>
        <v>0</v>
      </c>
      <c r="I21" s="120">
        <f t="shared" si="3"/>
        <v>0</v>
      </c>
    </row>
    <row r="22" spans="1:10">
      <c r="J22" s="48" t="s">
        <v>12</v>
      </c>
    </row>
  </sheetData>
  <mergeCells count="7">
    <mergeCell ref="A1:I1"/>
    <mergeCell ref="A2:I2"/>
    <mergeCell ref="A3:A5"/>
    <mergeCell ref="B3:B5"/>
    <mergeCell ref="C3:E3"/>
    <mergeCell ref="F3:H3"/>
    <mergeCell ref="I3:I4"/>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04">
    <tabColor rgb="FF002060"/>
  </sheetPr>
  <dimension ref="A1:D28"/>
  <sheetViews>
    <sheetView showGridLines="0" topLeftCell="A17" zoomScaleSheetLayoutView="115" workbookViewId="0">
      <selection activeCell="H27" sqref="H27"/>
    </sheetView>
  </sheetViews>
  <sheetFormatPr defaultRowHeight="14.25"/>
  <cols>
    <col min="1" max="1" width="5.25" style="164" customWidth="1"/>
    <col min="2" max="2" width="66.125" style="223" customWidth="1"/>
    <col min="3" max="3" width="19.25" style="224" customWidth="1"/>
    <col min="4" max="16384" width="9" style="164"/>
  </cols>
  <sheetData>
    <row r="1" spans="1:3" s="223" customFormat="1" ht="20.100000000000001" customHeight="1">
      <c r="A1" s="544" t="s">
        <v>958</v>
      </c>
      <c r="B1" s="544"/>
      <c r="C1" s="544"/>
    </row>
    <row r="2" spans="1:3" ht="25.5" customHeight="1">
      <c r="A2" s="604" t="s">
        <v>959</v>
      </c>
      <c r="B2" s="604"/>
      <c r="C2" s="604"/>
    </row>
    <row r="3" spans="1:3" ht="18.75" customHeight="1">
      <c r="A3" s="170" t="s">
        <v>395</v>
      </c>
      <c r="B3" s="170" t="s">
        <v>397</v>
      </c>
      <c r="C3" s="116" t="s">
        <v>767</v>
      </c>
    </row>
    <row r="4" spans="1:3" ht="18.75" customHeight="1">
      <c r="A4" s="166">
        <v>1</v>
      </c>
      <c r="B4" s="178" t="s">
        <v>960</v>
      </c>
      <c r="C4" s="120">
        <f>C5+C11</f>
        <v>0</v>
      </c>
    </row>
    <row r="5" spans="1:3" ht="18.75" customHeight="1">
      <c r="A5" s="166">
        <v>2</v>
      </c>
      <c r="B5" s="178" t="s">
        <v>961</v>
      </c>
      <c r="C5" s="120">
        <f>SUM(C6:C10)</f>
        <v>0</v>
      </c>
    </row>
    <row r="6" spans="1:3" ht="18.75" customHeight="1">
      <c r="A6" s="166">
        <v>3</v>
      </c>
      <c r="B6" s="178" t="s">
        <v>962</v>
      </c>
      <c r="C6" s="120">
        <v>0</v>
      </c>
    </row>
    <row r="7" spans="1:3" ht="18.75" customHeight="1">
      <c r="A7" s="166">
        <v>4</v>
      </c>
      <c r="B7" s="178" t="s">
        <v>963</v>
      </c>
      <c r="C7" s="120">
        <v>0</v>
      </c>
    </row>
    <row r="8" spans="1:3" ht="18.75" customHeight="1">
      <c r="A8" s="166">
        <v>5</v>
      </c>
      <c r="B8" s="178" t="s">
        <v>964</v>
      </c>
      <c r="C8" s="120">
        <v>0</v>
      </c>
    </row>
    <row r="9" spans="1:3" ht="18.75" customHeight="1">
      <c r="A9" s="166">
        <v>6</v>
      </c>
      <c r="B9" s="178" t="s">
        <v>965</v>
      </c>
      <c r="C9" s="120">
        <v>0</v>
      </c>
    </row>
    <row r="10" spans="1:3" ht="18.75" customHeight="1">
      <c r="A10" s="166">
        <v>7</v>
      </c>
      <c r="B10" s="178" t="s">
        <v>966</v>
      </c>
      <c r="C10" s="120">
        <v>0</v>
      </c>
    </row>
    <row r="11" spans="1:3" ht="18.75" customHeight="1">
      <c r="A11" s="166">
        <v>8</v>
      </c>
      <c r="B11" s="178" t="s">
        <v>967</v>
      </c>
      <c r="C11" s="120">
        <v>0</v>
      </c>
    </row>
    <row r="12" spans="1:3" ht="18.75" customHeight="1">
      <c r="A12" s="166">
        <v>9</v>
      </c>
      <c r="B12" s="178" t="s">
        <v>968</v>
      </c>
      <c r="C12" s="120">
        <f>C13+C19</f>
        <v>0</v>
      </c>
    </row>
    <row r="13" spans="1:3" ht="18.75" customHeight="1">
      <c r="A13" s="166">
        <v>10</v>
      </c>
      <c r="B13" s="178" t="s">
        <v>969</v>
      </c>
      <c r="C13" s="120">
        <f>SUM(C14:C18)</f>
        <v>0</v>
      </c>
    </row>
    <row r="14" spans="1:3" ht="18.75" customHeight="1">
      <c r="A14" s="166">
        <v>11</v>
      </c>
      <c r="B14" s="178" t="s">
        <v>970</v>
      </c>
      <c r="C14" s="120">
        <v>0</v>
      </c>
    </row>
    <row r="15" spans="1:3" ht="18.75" customHeight="1">
      <c r="A15" s="166">
        <v>12</v>
      </c>
      <c r="B15" s="178" t="s">
        <v>971</v>
      </c>
      <c r="C15" s="120">
        <v>0</v>
      </c>
    </row>
    <row r="16" spans="1:3" ht="18.75" customHeight="1">
      <c r="A16" s="166">
        <v>13</v>
      </c>
      <c r="B16" s="178" t="s">
        <v>972</v>
      </c>
      <c r="C16" s="120">
        <v>0</v>
      </c>
    </row>
    <row r="17" spans="1:4" ht="18.75" customHeight="1">
      <c r="A17" s="166">
        <v>14</v>
      </c>
      <c r="B17" s="178" t="s">
        <v>973</v>
      </c>
      <c r="C17" s="120">
        <v>0</v>
      </c>
    </row>
    <row r="18" spans="1:4" ht="18.75" customHeight="1">
      <c r="A18" s="166">
        <v>15</v>
      </c>
      <c r="B18" s="178" t="s">
        <v>974</v>
      </c>
      <c r="C18" s="120">
        <v>0</v>
      </c>
    </row>
    <row r="19" spans="1:4" ht="18.75" customHeight="1">
      <c r="A19" s="166">
        <v>16</v>
      </c>
      <c r="B19" s="178" t="s">
        <v>975</v>
      </c>
      <c r="C19" s="120">
        <v>0</v>
      </c>
    </row>
    <row r="20" spans="1:4" ht="18.75" customHeight="1">
      <c r="A20" s="166">
        <v>17</v>
      </c>
      <c r="B20" s="178" t="s">
        <v>976</v>
      </c>
      <c r="C20" s="120">
        <f>C4-C12</f>
        <v>0</v>
      </c>
    </row>
    <row r="21" spans="1:4" ht="18.75" customHeight="1">
      <c r="A21" s="166">
        <v>18</v>
      </c>
      <c r="B21" s="178" t="s">
        <v>977</v>
      </c>
      <c r="C21" s="120">
        <f>SUM(C22:C24)</f>
        <v>0</v>
      </c>
    </row>
    <row r="22" spans="1:4" ht="18.75" customHeight="1">
      <c r="A22" s="166">
        <v>19</v>
      </c>
      <c r="B22" s="178" t="s">
        <v>978</v>
      </c>
      <c r="C22" s="120">
        <v>0</v>
      </c>
    </row>
    <row r="23" spans="1:4" ht="18.75" customHeight="1">
      <c r="A23" s="166">
        <v>20</v>
      </c>
      <c r="B23" s="179" t="s">
        <v>979</v>
      </c>
      <c r="C23" s="120">
        <v>0</v>
      </c>
    </row>
    <row r="24" spans="1:4" ht="18.75" customHeight="1">
      <c r="A24" s="166">
        <v>21</v>
      </c>
      <c r="B24" s="179" t="s">
        <v>980</v>
      </c>
      <c r="C24" s="120">
        <v>0</v>
      </c>
    </row>
    <row r="25" spans="1:4" ht="18.75" customHeight="1">
      <c r="A25" s="166">
        <v>22</v>
      </c>
      <c r="B25" s="178" t="s">
        <v>981</v>
      </c>
      <c r="C25" s="120">
        <v>0</v>
      </c>
    </row>
    <row r="26" spans="1:4" ht="18.75" customHeight="1">
      <c r="A26" s="166">
        <v>23</v>
      </c>
      <c r="B26" s="178" t="s">
        <v>982</v>
      </c>
      <c r="C26" s="120">
        <v>0</v>
      </c>
    </row>
    <row r="27" spans="1:4" ht="18.75" customHeight="1">
      <c r="A27" s="166">
        <v>24</v>
      </c>
      <c r="B27" s="178" t="s">
        <v>983</v>
      </c>
      <c r="C27" s="120">
        <f>C21-C25-C26</f>
        <v>0</v>
      </c>
    </row>
    <row r="28" spans="1:4" s="167" customFormat="1" ht="14.25" customHeight="1">
      <c r="A28" s="605"/>
      <c r="B28" s="605"/>
      <c r="C28" s="605"/>
      <c r="D28" s="48" t="s">
        <v>12</v>
      </c>
    </row>
  </sheetData>
  <mergeCells count="3">
    <mergeCell ref="A1:C1"/>
    <mergeCell ref="A2:C2"/>
    <mergeCell ref="A28:C28"/>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05">
    <tabColor rgb="FF002060"/>
  </sheetPr>
  <dimension ref="A1:H48"/>
  <sheetViews>
    <sheetView showGridLines="0" zoomScaleSheetLayoutView="115" workbookViewId="0">
      <selection activeCell="H27" sqref="H27"/>
    </sheetView>
  </sheetViews>
  <sheetFormatPr defaultRowHeight="14.25"/>
  <cols>
    <col min="1" max="1" width="5.25" style="153" customWidth="1"/>
    <col min="2" max="2" width="20.625" style="153" bestFit="1" customWidth="1"/>
    <col min="3" max="4" width="13.375" style="153" customWidth="1"/>
    <col min="5" max="7" width="12.625" style="153" customWidth="1"/>
    <col min="8" max="16384" width="9" style="153"/>
  </cols>
  <sheetData>
    <row r="1" spans="1:7" ht="20.100000000000001" customHeight="1">
      <c r="A1" s="544" t="s">
        <v>984</v>
      </c>
      <c r="B1" s="544"/>
      <c r="C1" s="544"/>
      <c r="D1" s="544"/>
      <c r="E1" s="544"/>
      <c r="F1" s="544"/>
      <c r="G1" s="544"/>
    </row>
    <row r="2" spans="1:7" ht="25.5" customHeight="1">
      <c r="A2" s="541" t="s">
        <v>985</v>
      </c>
      <c r="B2" s="541"/>
      <c r="C2" s="541"/>
      <c r="D2" s="541"/>
      <c r="E2" s="541"/>
      <c r="F2" s="541"/>
      <c r="G2" s="541"/>
    </row>
    <row r="3" spans="1:7" ht="15.75" customHeight="1">
      <c r="A3" s="551" t="s">
        <v>986</v>
      </c>
      <c r="B3" s="608" t="s">
        <v>397</v>
      </c>
      <c r="C3" s="609"/>
      <c r="D3" s="610"/>
      <c r="E3" s="174" t="s">
        <v>147</v>
      </c>
      <c r="F3" s="174" t="s">
        <v>634</v>
      </c>
      <c r="G3" s="174" t="s">
        <v>791</v>
      </c>
    </row>
    <row r="4" spans="1:7" ht="15.75" customHeight="1">
      <c r="A4" s="607"/>
      <c r="B4" s="611"/>
      <c r="C4" s="612"/>
      <c r="D4" s="613"/>
      <c r="E4" s="166">
        <v>1</v>
      </c>
      <c r="F4" s="166">
        <v>2</v>
      </c>
      <c r="G4" s="166" t="s">
        <v>987</v>
      </c>
    </row>
    <row r="5" spans="1:7" ht="15" customHeight="1">
      <c r="A5" s="225">
        <v>1</v>
      </c>
      <c r="B5" s="614" t="s">
        <v>988</v>
      </c>
      <c r="C5" s="614"/>
      <c r="D5" s="614"/>
      <c r="E5" s="209">
        <v>0</v>
      </c>
      <c r="F5" s="209">
        <v>0</v>
      </c>
      <c r="G5" s="209">
        <v>0</v>
      </c>
    </row>
    <row r="6" spans="1:7" ht="15" customHeight="1">
      <c r="A6" s="225">
        <v>2</v>
      </c>
      <c r="B6" s="606" t="s">
        <v>989</v>
      </c>
      <c r="C6" s="606"/>
      <c r="D6" s="606"/>
      <c r="E6" s="209">
        <v>0</v>
      </c>
      <c r="F6" s="209">
        <v>0</v>
      </c>
      <c r="G6" s="209">
        <v>0</v>
      </c>
    </row>
    <row r="7" spans="1:7" ht="15" customHeight="1">
      <c r="A7" s="225">
        <v>3</v>
      </c>
      <c r="B7" s="615" t="s">
        <v>990</v>
      </c>
      <c r="C7" s="614" t="s">
        <v>991</v>
      </c>
      <c r="D7" s="614"/>
      <c r="E7" s="209">
        <v>0</v>
      </c>
      <c r="F7" s="209">
        <v>0</v>
      </c>
      <c r="G7" s="209">
        <v>0</v>
      </c>
    </row>
    <row r="8" spans="1:7" ht="15" customHeight="1">
      <c r="A8" s="225">
        <v>4</v>
      </c>
      <c r="B8" s="615"/>
      <c r="C8" s="614" t="s">
        <v>992</v>
      </c>
      <c r="D8" s="212" t="s">
        <v>993</v>
      </c>
      <c r="E8" s="209">
        <v>0</v>
      </c>
      <c r="F8" s="209">
        <v>0</v>
      </c>
      <c r="G8" s="209">
        <v>0</v>
      </c>
    </row>
    <row r="9" spans="1:7" ht="15" customHeight="1">
      <c r="A9" s="225">
        <v>5</v>
      </c>
      <c r="B9" s="615"/>
      <c r="C9" s="614"/>
      <c r="D9" s="212" t="s">
        <v>994</v>
      </c>
      <c r="E9" s="209">
        <v>0</v>
      </c>
      <c r="F9" s="209">
        <v>0</v>
      </c>
      <c r="G9" s="209">
        <v>0</v>
      </c>
    </row>
    <row r="10" spans="1:7" ht="15" customHeight="1">
      <c r="A10" s="225">
        <v>6</v>
      </c>
      <c r="B10" s="615" t="s">
        <v>995</v>
      </c>
      <c r="C10" s="614" t="s">
        <v>993</v>
      </c>
      <c r="D10" s="614"/>
      <c r="E10" s="209">
        <v>0</v>
      </c>
      <c r="F10" s="209">
        <v>0</v>
      </c>
      <c r="G10" s="209">
        <v>0</v>
      </c>
    </row>
    <row r="11" spans="1:7" ht="15" customHeight="1">
      <c r="A11" s="225">
        <v>7</v>
      </c>
      <c r="B11" s="615"/>
      <c r="C11" s="614" t="s">
        <v>994</v>
      </c>
      <c r="D11" s="614"/>
      <c r="E11" s="209">
        <v>0</v>
      </c>
      <c r="F11" s="209">
        <v>0</v>
      </c>
      <c r="G11" s="209">
        <v>0</v>
      </c>
    </row>
    <row r="12" spans="1:7" ht="15" customHeight="1">
      <c r="A12" s="225">
        <v>8</v>
      </c>
      <c r="B12" s="615" t="s">
        <v>996</v>
      </c>
      <c r="C12" s="614" t="s">
        <v>997</v>
      </c>
      <c r="D12" s="614"/>
      <c r="E12" s="209">
        <v>0</v>
      </c>
      <c r="F12" s="209">
        <v>0</v>
      </c>
      <c r="G12" s="209">
        <v>0</v>
      </c>
    </row>
    <row r="13" spans="1:7" ht="15" customHeight="1">
      <c r="A13" s="225">
        <v>9</v>
      </c>
      <c r="B13" s="615"/>
      <c r="C13" s="614" t="s">
        <v>998</v>
      </c>
      <c r="D13" s="614"/>
      <c r="E13" s="209">
        <v>0</v>
      </c>
      <c r="F13" s="209">
        <v>0</v>
      </c>
      <c r="G13" s="209">
        <v>0</v>
      </c>
    </row>
    <row r="14" spans="1:7" ht="15" customHeight="1">
      <c r="A14" s="225">
        <v>10</v>
      </c>
      <c r="B14" s="616" t="s">
        <v>999</v>
      </c>
      <c r="C14" s="614" t="s">
        <v>991</v>
      </c>
      <c r="D14" s="614"/>
      <c r="E14" s="209">
        <v>0</v>
      </c>
      <c r="F14" s="209">
        <v>0</v>
      </c>
      <c r="G14" s="209">
        <v>0</v>
      </c>
    </row>
    <row r="15" spans="1:7" ht="15" customHeight="1">
      <c r="A15" s="225">
        <v>11</v>
      </c>
      <c r="B15" s="617"/>
      <c r="C15" s="614" t="s">
        <v>992</v>
      </c>
      <c r="D15" s="212" t="s">
        <v>993</v>
      </c>
      <c r="E15" s="209">
        <v>0</v>
      </c>
      <c r="F15" s="209">
        <v>0</v>
      </c>
      <c r="G15" s="209">
        <v>0</v>
      </c>
    </row>
    <row r="16" spans="1:7" ht="15" customHeight="1">
      <c r="A16" s="225">
        <v>12</v>
      </c>
      <c r="B16" s="618"/>
      <c r="C16" s="614"/>
      <c r="D16" s="212" t="s">
        <v>994</v>
      </c>
      <c r="E16" s="209">
        <v>0</v>
      </c>
      <c r="F16" s="209">
        <v>0</v>
      </c>
      <c r="G16" s="209">
        <v>0</v>
      </c>
    </row>
    <row r="17" spans="1:7" ht="15" customHeight="1">
      <c r="A17" s="225">
        <v>13</v>
      </c>
      <c r="B17" s="606" t="s">
        <v>1000</v>
      </c>
      <c r="C17" s="606"/>
      <c r="D17" s="606"/>
      <c r="E17" s="209">
        <v>0</v>
      </c>
      <c r="F17" s="209">
        <v>0</v>
      </c>
      <c r="G17" s="209">
        <v>0</v>
      </c>
    </row>
    <row r="18" spans="1:7" ht="15" customHeight="1">
      <c r="A18" s="225">
        <v>14</v>
      </c>
      <c r="B18" s="606" t="s">
        <v>1001</v>
      </c>
      <c r="C18" s="606"/>
      <c r="D18" s="606"/>
      <c r="E18" s="209">
        <v>0</v>
      </c>
      <c r="F18" s="209">
        <v>0</v>
      </c>
      <c r="G18" s="209">
        <v>0</v>
      </c>
    </row>
    <row r="19" spans="1:7" ht="15" customHeight="1">
      <c r="A19" s="225">
        <v>15</v>
      </c>
      <c r="B19" s="606" t="s">
        <v>1002</v>
      </c>
      <c r="C19" s="606"/>
      <c r="D19" s="606"/>
      <c r="E19" s="209">
        <v>0</v>
      </c>
      <c r="F19" s="209">
        <v>0</v>
      </c>
      <c r="G19" s="209">
        <v>0</v>
      </c>
    </row>
    <row r="20" spans="1:7" ht="15" customHeight="1">
      <c r="A20" s="225">
        <v>16</v>
      </c>
      <c r="B20" s="606" t="s">
        <v>1003</v>
      </c>
      <c r="C20" s="606"/>
      <c r="D20" s="606"/>
      <c r="E20" s="209">
        <v>0</v>
      </c>
      <c r="F20" s="209">
        <v>0</v>
      </c>
      <c r="G20" s="209">
        <v>0</v>
      </c>
    </row>
    <row r="21" spans="1:7" ht="15" customHeight="1">
      <c r="A21" s="225">
        <v>17</v>
      </c>
      <c r="B21" s="619" t="s">
        <v>1004</v>
      </c>
      <c r="C21" s="619"/>
      <c r="D21" s="619"/>
      <c r="E21" s="209">
        <v>0</v>
      </c>
      <c r="F21" s="209">
        <v>0</v>
      </c>
      <c r="G21" s="209">
        <v>0</v>
      </c>
    </row>
    <row r="22" spans="1:7" ht="15" customHeight="1">
      <c r="A22" s="225">
        <v>18</v>
      </c>
      <c r="B22" s="619" t="s">
        <v>1005</v>
      </c>
      <c r="C22" s="619"/>
      <c r="D22" s="619"/>
      <c r="E22" s="209">
        <v>0</v>
      </c>
      <c r="F22" s="209">
        <v>0</v>
      </c>
      <c r="G22" s="209">
        <v>0</v>
      </c>
    </row>
    <row r="23" spans="1:7" ht="15" customHeight="1">
      <c r="A23" s="225">
        <v>19</v>
      </c>
      <c r="B23" s="606" t="s">
        <v>1006</v>
      </c>
      <c r="C23" s="606"/>
      <c r="D23" s="606"/>
      <c r="E23" s="209">
        <v>0</v>
      </c>
      <c r="F23" s="209">
        <v>0</v>
      </c>
      <c r="G23" s="209">
        <v>0</v>
      </c>
    </row>
    <row r="24" spans="1:7" ht="15" customHeight="1">
      <c r="A24" s="225">
        <v>20</v>
      </c>
      <c r="B24" s="606" t="s">
        <v>679</v>
      </c>
      <c r="C24" s="606"/>
      <c r="D24" s="606"/>
      <c r="E24" s="209">
        <v>0</v>
      </c>
      <c r="F24" s="209">
        <v>0</v>
      </c>
      <c r="G24" s="209">
        <v>0</v>
      </c>
    </row>
    <row r="25" spans="1:7" ht="15" customHeight="1">
      <c r="A25" s="225">
        <v>21</v>
      </c>
      <c r="B25" s="614" t="s">
        <v>1007</v>
      </c>
      <c r="C25" s="614"/>
      <c r="D25" s="614"/>
      <c r="E25" s="209">
        <v>0</v>
      </c>
      <c r="F25" s="209">
        <v>0</v>
      </c>
      <c r="G25" s="209">
        <v>0</v>
      </c>
    </row>
    <row r="26" spans="1:7" ht="15" customHeight="1">
      <c r="A26" s="225">
        <v>22</v>
      </c>
      <c r="B26" s="606" t="s">
        <v>1008</v>
      </c>
      <c r="C26" s="606"/>
      <c r="D26" s="606"/>
      <c r="E26" s="209">
        <v>0</v>
      </c>
      <c r="F26" s="209">
        <v>0</v>
      </c>
      <c r="G26" s="209">
        <v>0</v>
      </c>
    </row>
    <row r="27" spans="1:7" ht="15" customHeight="1">
      <c r="A27" s="225">
        <v>23</v>
      </c>
      <c r="B27" s="606" t="s">
        <v>1009</v>
      </c>
      <c r="C27" s="606"/>
      <c r="D27" s="606"/>
      <c r="E27" s="209">
        <v>0</v>
      </c>
      <c r="F27" s="209">
        <v>0</v>
      </c>
      <c r="G27" s="209">
        <v>0</v>
      </c>
    </row>
    <row r="28" spans="1:7" ht="15" customHeight="1">
      <c r="A28" s="225">
        <v>24</v>
      </c>
      <c r="B28" s="606" t="s">
        <v>1010</v>
      </c>
      <c r="C28" s="606"/>
      <c r="D28" s="606"/>
      <c r="E28" s="209">
        <v>0</v>
      </c>
      <c r="F28" s="209">
        <v>0</v>
      </c>
      <c r="G28" s="209">
        <v>0</v>
      </c>
    </row>
    <row r="29" spans="1:7" ht="15" customHeight="1">
      <c r="A29" s="225">
        <v>25</v>
      </c>
      <c r="B29" s="606" t="s">
        <v>671</v>
      </c>
      <c r="C29" s="606"/>
      <c r="D29" s="606"/>
      <c r="E29" s="209">
        <v>0</v>
      </c>
      <c r="F29" s="209">
        <v>0</v>
      </c>
      <c r="G29" s="209">
        <v>0</v>
      </c>
    </row>
    <row r="30" spans="1:7" ht="15" customHeight="1">
      <c r="A30" s="225">
        <v>26</v>
      </c>
      <c r="B30" s="614" t="s">
        <v>1011</v>
      </c>
      <c r="C30" s="614"/>
      <c r="D30" s="614"/>
      <c r="E30" s="209">
        <v>0</v>
      </c>
      <c r="F30" s="209">
        <v>0</v>
      </c>
      <c r="G30" s="209">
        <v>0</v>
      </c>
    </row>
    <row r="31" spans="1:7" ht="15" customHeight="1">
      <c r="A31" s="225">
        <v>27</v>
      </c>
      <c r="B31" s="606" t="s">
        <v>1012</v>
      </c>
      <c r="C31" s="606"/>
      <c r="D31" s="606"/>
      <c r="E31" s="209">
        <v>0</v>
      </c>
      <c r="F31" s="209">
        <v>0</v>
      </c>
      <c r="G31" s="209">
        <v>0</v>
      </c>
    </row>
    <row r="32" spans="1:7" ht="15" customHeight="1">
      <c r="A32" s="225">
        <v>28</v>
      </c>
      <c r="B32" s="606" t="s">
        <v>1013</v>
      </c>
      <c r="C32" s="606"/>
      <c r="D32" s="606"/>
      <c r="E32" s="209">
        <v>0</v>
      </c>
      <c r="F32" s="209">
        <v>0</v>
      </c>
      <c r="G32" s="209">
        <v>0</v>
      </c>
    </row>
    <row r="33" spans="1:8" ht="15" customHeight="1">
      <c r="A33" s="225">
        <v>29</v>
      </c>
      <c r="B33" s="606" t="s">
        <v>1014</v>
      </c>
      <c r="C33" s="606"/>
      <c r="D33" s="606"/>
      <c r="E33" s="209">
        <v>0</v>
      </c>
      <c r="F33" s="209">
        <v>0</v>
      </c>
      <c r="G33" s="209">
        <v>0</v>
      </c>
    </row>
    <row r="34" spans="1:8" ht="15" customHeight="1">
      <c r="A34" s="225">
        <v>30</v>
      </c>
      <c r="B34" s="606" t="s">
        <v>671</v>
      </c>
      <c r="C34" s="606"/>
      <c r="D34" s="606"/>
      <c r="E34" s="209">
        <v>0</v>
      </c>
      <c r="F34" s="209">
        <v>0</v>
      </c>
      <c r="G34" s="209">
        <v>0</v>
      </c>
    </row>
    <row r="35" spans="1:8" ht="15" customHeight="1">
      <c r="A35" s="225">
        <v>31</v>
      </c>
      <c r="B35" s="614" t="s">
        <v>1015</v>
      </c>
      <c r="C35" s="614"/>
      <c r="D35" s="614"/>
      <c r="E35" s="209">
        <v>0</v>
      </c>
      <c r="F35" s="209">
        <v>0</v>
      </c>
      <c r="G35" s="209">
        <v>0</v>
      </c>
    </row>
    <row r="36" spans="1:8" ht="15" customHeight="1">
      <c r="A36" s="225">
        <v>32</v>
      </c>
      <c r="B36" s="606" t="s">
        <v>1016</v>
      </c>
      <c r="C36" s="606"/>
      <c r="D36" s="606"/>
      <c r="E36" s="209">
        <v>0</v>
      </c>
      <c r="F36" s="209">
        <v>0</v>
      </c>
      <c r="G36" s="209">
        <v>0</v>
      </c>
    </row>
    <row r="37" spans="1:8" ht="15" customHeight="1">
      <c r="A37" s="225">
        <v>33</v>
      </c>
      <c r="B37" s="606" t="s">
        <v>1017</v>
      </c>
      <c r="C37" s="606"/>
      <c r="D37" s="606"/>
      <c r="E37" s="209">
        <v>0</v>
      </c>
      <c r="F37" s="209">
        <v>0</v>
      </c>
      <c r="G37" s="209">
        <v>0</v>
      </c>
    </row>
    <row r="38" spans="1:8" ht="15" customHeight="1">
      <c r="A38" s="225">
        <v>34</v>
      </c>
      <c r="B38" s="606" t="s">
        <v>1018</v>
      </c>
      <c r="C38" s="606"/>
      <c r="D38" s="606"/>
      <c r="E38" s="209">
        <v>0</v>
      </c>
      <c r="F38" s="209">
        <v>0</v>
      </c>
      <c r="G38" s="209">
        <v>0</v>
      </c>
    </row>
    <row r="39" spans="1:8" ht="15" customHeight="1">
      <c r="A39" s="225">
        <v>35</v>
      </c>
      <c r="B39" s="614" t="s">
        <v>1019</v>
      </c>
      <c r="C39" s="614"/>
      <c r="D39" s="614"/>
      <c r="E39" s="209">
        <v>0</v>
      </c>
      <c r="F39" s="209">
        <v>0</v>
      </c>
      <c r="G39" s="209">
        <v>0</v>
      </c>
    </row>
    <row r="40" spans="1:8" ht="15" customHeight="1">
      <c r="A40" s="225">
        <v>36</v>
      </c>
      <c r="B40" s="606" t="s">
        <v>1020</v>
      </c>
      <c r="C40" s="606"/>
      <c r="D40" s="606"/>
      <c r="E40" s="209">
        <v>0</v>
      </c>
      <c r="F40" s="209">
        <v>0</v>
      </c>
      <c r="G40" s="209">
        <v>0</v>
      </c>
    </row>
    <row r="41" spans="1:8" ht="15" customHeight="1">
      <c r="A41" s="225">
        <v>37</v>
      </c>
      <c r="B41" s="606" t="s">
        <v>1021</v>
      </c>
      <c r="C41" s="606"/>
      <c r="D41" s="606"/>
      <c r="E41" s="209">
        <v>0</v>
      </c>
      <c r="F41" s="209">
        <v>0</v>
      </c>
      <c r="G41" s="209">
        <v>0</v>
      </c>
    </row>
    <row r="42" spans="1:8" ht="15" customHeight="1">
      <c r="A42" s="225">
        <v>38</v>
      </c>
      <c r="B42" s="606" t="s">
        <v>1018</v>
      </c>
      <c r="C42" s="606"/>
      <c r="D42" s="606"/>
      <c r="E42" s="209">
        <v>0</v>
      </c>
      <c r="F42" s="209">
        <v>0</v>
      </c>
      <c r="G42" s="209">
        <v>0</v>
      </c>
    </row>
    <row r="43" spans="1:8" ht="15" customHeight="1">
      <c r="A43" s="225">
        <v>39</v>
      </c>
      <c r="B43" s="614" t="s">
        <v>1022</v>
      </c>
      <c r="C43" s="614"/>
      <c r="D43" s="614"/>
      <c r="E43" s="209">
        <v>0</v>
      </c>
      <c r="F43" s="209">
        <v>0</v>
      </c>
      <c r="G43" s="209">
        <v>0</v>
      </c>
    </row>
    <row r="44" spans="1:8" ht="15" customHeight="1">
      <c r="A44" s="225">
        <v>40</v>
      </c>
      <c r="B44" s="606" t="s">
        <v>1023</v>
      </c>
      <c r="C44" s="606"/>
      <c r="D44" s="606"/>
      <c r="E44" s="209">
        <v>0</v>
      </c>
      <c r="F44" s="209">
        <v>0</v>
      </c>
      <c r="G44" s="209">
        <v>0</v>
      </c>
    </row>
    <row r="45" spans="1:8" ht="15" customHeight="1">
      <c r="A45" s="225">
        <v>41</v>
      </c>
      <c r="B45" s="606" t="s">
        <v>1024</v>
      </c>
      <c r="C45" s="606"/>
      <c r="D45" s="606"/>
      <c r="E45" s="209">
        <v>0</v>
      </c>
      <c r="F45" s="209">
        <v>0</v>
      </c>
      <c r="G45" s="209">
        <v>0</v>
      </c>
    </row>
    <row r="46" spans="1:8" ht="15" customHeight="1">
      <c r="A46" s="225">
        <v>42</v>
      </c>
      <c r="B46" s="614" t="s">
        <v>1025</v>
      </c>
      <c r="C46" s="614"/>
      <c r="D46" s="614"/>
      <c r="E46" s="209">
        <v>0</v>
      </c>
      <c r="F46" s="209">
        <v>0</v>
      </c>
      <c r="G46" s="209">
        <v>0</v>
      </c>
    </row>
    <row r="47" spans="1:8" ht="15" customHeight="1">
      <c r="A47" s="225">
        <v>43</v>
      </c>
      <c r="B47" s="614" t="s">
        <v>1026</v>
      </c>
      <c r="C47" s="614"/>
      <c r="D47" s="614"/>
      <c r="E47" s="209">
        <v>0</v>
      </c>
      <c r="F47" s="209">
        <v>0</v>
      </c>
      <c r="G47" s="209">
        <v>0</v>
      </c>
    </row>
    <row r="48" spans="1:8" s="167" customFormat="1" ht="14.25" customHeight="1">
      <c r="A48" s="605"/>
      <c r="B48" s="605"/>
      <c r="C48" s="605"/>
      <c r="D48" s="605"/>
      <c r="E48" s="605"/>
      <c r="F48" s="605"/>
      <c r="H48" s="48" t="s">
        <v>12</v>
      </c>
    </row>
  </sheetData>
  <mergeCells count="50">
    <mergeCell ref="B47:D47"/>
    <mergeCell ref="A48:F48"/>
    <mergeCell ref="B41:D41"/>
    <mergeCell ref="B42:D42"/>
    <mergeCell ref="B43:D43"/>
    <mergeCell ref="B44:D44"/>
    <mergeCell ref="B45:D45"/>
    <mergeCell ref="B46:D46"/>
    <mergeCell ref="B40:D40"/>
    <mergeCell ref="B29:D29"/>
    <mergeCell ref="B30:D30"/>
    <mergeCell ref="B31:D31"/>
    <mergeCell ref="B32:D32"/>
    <mergeCell ref="B33:D33"/>
    <mergeCell ref="B34:D34"/>
    <mergeCell ref="B35:D35"/>
    <mergeCell ref="B36:D36"/>
    <mergeCell ref="B37:D37"/>
    <mergeCell ref="B38:D38"/>
    <mergeCell ref="B39:D39"/>
    <mergeCell ref="B28:D28"/>
    <mergeCell ref="B17:D17"/>
    <mergeCell ref="B18:D18"/>
    <mergeCell ref="B19:D19"/>
    <mergeCell ref="B20:D20"/>
    <mergeCell ref="B21:D21"/>
    <mergeCell ref="B22:D22"/>
    <mergeCell ref="B23:D23"/>
    <mergeCell ref="B24:D24"/>
    <mergeCell ref="B25:D25"/>
    <mergeCell ref="B26:D26"/>
    <mergeCell ref="B27:D27"/>
    <mergeCell ref="B12:B13"/>
    <mergeCell ref="C12:D12"/>
    <mergeCell ref="C13:D13"/>
    <mergeCell ref="B14:B16"/>
    <mergeCell ref="C14:D14"/>
    <mergeCell ref="C15:C16"/>
    <mergeCell ref="B7:B9"/>
    <mergeCell ref="C7:D7"/>
    <mergeCell ref="C8:C9"/>
    <mergeCell ref="B10:B11"/>
    <mergeCell ref="C10:D10"/>
    <mergeCell ref="C11:D11"/>
    <mergeCell ref="B6:D6"/>
    <mergeCell ref="A1:G1"/>
    <mergeCell ref="A2:G2"/>
    <mergeCell ref="A3:A4"/>
    <mergeCell ref="B3:D4"/>
    <mergeCell ref="B5:D5"/>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6">
    <tabColor rgb="FF002060"/>
    <pageSetUpPr fitToPage="1"/>
  </sheetPr>
  <dimension ref="A1:N13"/>
  <sheetViews>
    <sheetView showGridLines="0" showZeros="0" view="pageBreakPreview" zoomScale="115" zoomScaleNormal="100" zoomScaleSheetLayoutView="115" workbookViewId="0">
      <selection activeCell="I8" sqref="I8"/>
    </sheetView>
  </sheetViews>
  <sheetFormatPr defaultColWidth="12.375" defaultRowHeight="14.25"/>
  <cols>
    <col min="1" max="1" width="5.125" style="89" customWidth="1"/>
    <col min="2" max="2" width="9" style="89" customWidth="1"/>
    <col min="3" max="3" width="9.875" style="89" customWidth="1"/>
    <col min="4" max="13" width="11.5" style="89" customWidth="1"/>
    <col min="14" max="16384" width="12.375" style="89"/>
  </cols>
  <sheetData>
    <row r="1" spans="1:14" ht="20.100000000000001" customHeight="1">
      <c r="A1" s="553" t="s">
        <v>309</v>
      </c>
      <c r="B1" s="544"/>
      <c r="C1" s="544"/>
      <c r="D1" s="544"/>
      <c r="E1" s="544"/>
      <c r="F1" s="544"/>
      <c r="G1" s="544"/>
      <c r="H1" s="544"/>
      <c r="I1" s="544"/>
      <c r="J1" s="544"/>
      <c r="K1" s="544"/>
      <c r="L1" s="544"/>
      <c r="M1" s="544"/>
    </row>
    <row r="2" spans="1:14" s="140" customFormat="1" ht="25.5" customHeight="1">
      <c r="A2" s="488" t="s">
        <v>1027</v>
      </c>
      <c r="B2" s="488"/>
      <c r="C2" s="488"/>
      <c r="D2" s="488"/>
      <c r="E2" s="488"/>
      <c r="F2" s="488"/>
      <c r="G2" s="488"/>
      <c r="H2" s="488"/>
      <c r="I2" s="488"/>
      <c r="J2" s="488"/>
      <c r="K2" s="488"/>
      <c r="L2" s="488"/>
      <c r="M2" s="488"/>
    </row>
    <row r="3" spans="1:14" s="226" customFormat="1" ht="35.25" customHeight="1">
      <c r="A3" s="623" t="s">
        <v>395</v>
      </c>
      <c r="B3" s="623" t="s">
        <v>1028</v>
      </c>
      <c r="C3" s="506" t="s">
        <v>1029</v>
      </c>
      <c r="D3" s="506" t="s">
        <v>1030</v>
      </c>
      <c r="E3" s="506" t="s">
        <v>1031</v>
      </c>
      <c r="F3" s="506" t="s">
        <v>1032</v>
      </c>
      <c r="G3" s="506"/>
      <c r="H3" s="506" t="s">
        <v>1033</v>
      </c>
      <c r="I3" s="506" t="s">
        <v>1034</v>
      </c>
      <c r="J3" s="506" t="s">
        <v>1035</v>
      </c>
      <c r="K3" s="506" t="s">
        <v>1036</v>
      </c>
      <c r="L3" s="506"/>
      <c r="M3" s="506" t="s">
        <v>1037</v>
      </c>
    </row>
    <row r="4" spans="1:14" s="226" customFormat="1" ht="35.25" customHeight="1">
      <c r="A4" s="624"/>
      <c r="B4" s="624"/>
      <c r="C4" s="506"/>
      <c r="D4" s="506"/>
      <c r="E4" s="506"/>
      <c r="F4" s="105" t="s">
        <v>1038</v>
      </c>
      <c r="G4" s="105" t="s">
        <v>1039</v>
      </c>
      <c r="H4" s="506"/>
      <c r="I4" s="506"/>
      <c r="J4" s="506"/>
      <c r="K4" s="105" t="s">
        <v>1040</v>
      </c>
      <c r="L4" s="105" t="s">
        <v>1041</v>
      </c>
      <c r="M4" s="506"/>
    </row>
    <row r="5" spans="1:14" customFormat="1" ht="20.25" customHeight="1">
      <c r="A5" s="625"/>
      <c r="B5" s="625"/>
      <c r="C5" s="104">
        <v>1</v>
      </c>
      <c r="D5" s="104">
        <v>2</v>
      </c>
      <c r="E5" s="104">
        <v>3</v>
      </c>
      <c r="F5" s="104">
        <v>4</v>
      </c>
      <c r="G5" s="104">
        <v>5</v>
      </c>
      <c r="H5" s="104">
        <v>6</v>
      </c>
      <c r="I5" s="104">
        <v>7</v>
      </c>
      <c r="J5" s="104">
        <v>8</v>
      </c>
      <c r="K5" s="104">
        <v>9</v>
      </c>
      <c r="L5" s="104">
        <v>10</v>
      </c>
      <c r="M5" s="104">
        <v>11</v>
      </c>
    </row>
    <row r="6" spans="1:14" customFormat="1" ht="20.25" customHeight="1">
      <c r="A6" s="227">
        <v>1</v>
      </c>
      <c r="B6" s="230" t="s">
        <v>779</v>
      </c>
      <c r="C6" s="228">
        <v>2016</v>
      </c>
      <c r="D6" s="352"/>
      <c r="E6" s="352">
        <v>0</v>
      </c>
      <c r="F6" s="352">
        <v>0</v>
      </c>
      <c r="G6" s="352">
        <v>0</v>
      </c>
      <c r="H6" s="229" t="s">
        <v>1648</v>
      </c>
      <c r="I6" s="353">
        <f>D6</f>
        <v>0</v>
      </c>
      <c r="J6" s="353">
        <f>D6</f>
        <v>0</v>
      </c>
      <c r="K6" s="353">
        <v>0</v>
      </c>
      <c r="L6" s="353">
        <v>0</v>
      </c>
      <c r="M6" s="352" t="s">
        <v>1647</v>
      </c>
    </row>
    <row r="7" spans="1:14" customFormat="1" ht="20.25" customHeight="1">
      <c r="A7" s="340">
        <v>2</v>
      </c>
      <c r="B7" s="230" t="s">
        <v>780</v>
      </c>
      <c r="C7" s="228">
        <v>2017</v>
      </c>
      <c r="D7" s="352"/>
      <c r="E7" s="352">
        <v>0</v>
      </c>
      <c r="F7" s="352">
        <v>0</v>
      </c>
      <c r="G7" s="352">
        <v>0</v>
      </c>
      <c r="H7" s="229" t="s">
        <v>1648</v>
      </c>
      <c r="I7" s="353">
        <f t="shared" ref="I7:I9" si="0">D7</f>
        <v>0</v>
      </c>
      <c r="J7" s="353">
        <f t="shared" ref="J7:J9" si="1">D7</f>
        <v>0</v>
      </c>
      <c r="K7" s="353">
        <v>0</v>
      </c>
      <c r="L7" s="353">
        <v>0</v>
      </c>
      <c r="M7" s="352">
        <f>-D7</f>
        <v>0</v>
      </c>
    </row>
    <row r="8" spans="1:14" customFormat="1" ht="20.25" customHeight="1">
      <c r="A8" s="340">
        <v>3</v>
      </c>
      <c r="B8" s="230" t="s">
        <v>781</v>
      </c>
      <c r="C8" s="228">
        <v>2018</v>
      </c>
      <c r="D8" s="352"/>
      <c r="E8" s="352">
        <v>0</v>
      </c>
      <c r="F8" s="352">
        <v>0</v>
      </c>
      <c r="G8" s="352">
        <v>0</v>
      </c>
      <c r="H8" s="229" t="s">
        <v>1648</v>
      </c>
      <c r="I8" s="353">
        <f t="shared" si="0"/>
        <v>0</v>
      </c>
      <c r="J8" s="353">
        <f t="shared" si="1"/>
        <v>0</v>
      </c>
      <c r="K8" s="353">
        <v>0</v>
      </c>
      <c r="L8" s="353">
        <v>0</v>
      </c>
      <c r="M8" s="352">
        <f t="shared" ref="M7:M8" si="2">-D8</f>
        <v>0</v>
      </c>
    </row>
    <row r="9" spans="1:14" customFormat="1" ht="20.25" customHeight="1">
      <c r="A9" s="340">
        <v>4</v>
      </c>
      <c r="B9" s="230" t="s">
        <v>782</v>
      </c>
      <c r="C9" s="228">
        <v>2019</v>
      </c>
      <c r="D9" s="352"/>
      <c r="E9" s="352">
        <v>0</v>
      </c>
      <c r="F9" s="352">
        <v>0</v>
      </c>
      <c r="G9" s="352">
        <v>0</v>
      </c>
      <c r="H9" s="229" t="s">
        <v>1648</v>
      </c>
      <c r="I9" s="353">
        <f t="shared" si="0"/>
        <v>0</v>
      </c>
      <c r="J9" s="353">
        <f t="shared" si="1"/>
        <v>0</v>
      </c>
      <c r="K9" s="353">
        <v>0</v>
      </c>
      <c r="L9" s="353">
        <v>0</v>
      </c>
      <c r="M9" s="352">
        <f>-D9</f>
        <v>0</v>
      </c>
    </row>
    <row r="10" spans="1:14" customFormat="1" ht="20.25" customHeight="1">
      <c r="A10" s="340">
        <v>5</v>
      </c>
      <c r="B10" s="230" t="s">
        <v>783</v>
      </c>
      <c r="C10" s="228">
        <v>2020</v>
      </c>
      <c r="D10" s="352">
        <v>-1000000</v>
      </c>
      <c r="E10" s="352">
        <v>0</v>
      </c>
      <c r="F10" s="352">
        <v>0</v>
      </c>
      <c r="G10" s="352">
        <v>0</v>
      </c>
      <c r="H10" s="229" t="s">
        <v>1648</v>
      </c>
      <c r="I10" s="353">
        <f>D10</f>
        <v>-1000000</v>
      </c>
      <c r="J10" s="352">
        <f>D10</f>
        <v>-1000000</v>
      </c>
      <c r="K10" s="353">
        <v>0</v>
      </c>
      <c r="L10" s="353">
        <v>0</v>
      </c>
      <c r="M10" s="352">
        <v>500000</v>
      </c>
    </row>
    <row r="11" spans="1:14" customFormat="1" ht="20.25" customHeight="1">
      <c r="A11" s="340">
        <v>6</v>
      </c>
      <c r="B11" s="230" t="s">
        <v>1042</v>
      </c>
      <c r="C11" s="228">
        <v>2021</v>
      </c>
      <c r="D11" s="352">
        <v>500000</v>
      </c>
      <c r="E11" s="352">
        <v>0</v>
      </c>
      <c r="F11" s="352">
        <v>0</v>
      </c>
      <c r="G11" s="352">
        <v>0</v>
      </c>
      <c r="H11" s="229" t="s">
        <v>1648</v>
      </c>
      <c r="I11" s="353">
        <f>D11</f>
        <v>500000</v>
      </c>
      <c r="J11" s="352">
        <f>D11</f>
        <v>500000</v>
      </c>
      <c r="K11" s="352">
        <v>500000</v>
      </c>
      <c r="L11" s="352"/>
      <c r="M11" s="352"/>
    </row>
    <row r="12" spans="1:14" customFormat="1" ht="20.25" customHeight="1">
      <c r="A12" s="340">
        <v>7</v>
      </c>
      <c r="B12" s="620" t="s">
        <v>1043</v>
      </c>
      <c r="C12" s="621"/>
      <c r="D12" s="621"/>
      <c r="E12" s="621"/>
      <c r="F12" s="621"/>
      <c r="G12" s="621"/>
      <c r="H12" s="621"/>
      <c r="I12" s="621"/>
      <c r="J12" s="621"/>
      <c r="K12" s="621"/>
      <c r="L12" s="622"/>
      <c r="M12" s="352">
        <f>SUM(M7:M11)</f>
        <v>500000</v>
      </c>
    </row>
    <row r="13" spans="1:14">
      <c r="N13" s="48" t="s">
        <v>12</v>
      </c>
    </row>
  </sheetData>
  <mergeCells count="14">
    <mergeCell ref="J3:J4"/>
    <mergeCell ref="K3:L3"/>
    <mergeCell ref="M3:M4"/>
    <mergeCell ref="B12:L12"/>
    <mergeCell ref="A1:M1"/>
    <mergeCell ref="A2:M2"/>
    <mergeCell ref="A3:A5"/>
    <mergeCell ref="B3:B5"/>
    <mergeCell ref="C3:C4"/>
    <mergeCell ref="D3:D4"/>
    <mergeCell ref="E3:E4"/>
    <mergeCell ref="F3:G3"/>
    <mergeCell ref="H3:H4"/>
    <mergeCell ref="I3:I4"/>
  </mergeCells>
  <phoneticPr fontId="9" type="noConversion"/>
  <hyperlinks>
    <hyperlink ref="A1" location="'目录'!C19" display="深圳市嘉信现税务师事务所有限公司" xr:uid="{00000000-0004-0000-1C00-000000000000}"/>
  </hyperlinks>
  <printOptions horizontalCentered="1"/>
  <pageMargins left="0.51181102362204722" right="0.51181102362204722" top="0.78740157480314965" bottom="0.51181102362204722" header="0.51181102362204722" footer="0.51181102362204722"/>
  <pageSetup paperSize="9" scale="95" orientation="landscape" blackAndWhite="1" r:id="rId1"/>
  <headerFooter alignWithMargins="0">
    <oddFooter>&amp;C15</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7">
    <tabColor rgb="FF002060"/>
    <pageSetUpPr fitToPage="1"/>
  </sheetPr>
  <dimension ref="A1:D37"/>
  <sheetViews>
    <sheetView showGridLines="0" view="pageBreakPreview" zoomScale="99" zoomScaleNormal="100" zoomScaleSheetLayoutView="99" workbookViewId="0">
      <selection activeCell="D10" sqref="D10"/>
    </sheetView>
  </sheetViews>
  <sheetFormatPr defaultColWidth="12.875" defaultRowHeight="14.25"/>
  <cols>
    <col min="1" max="1" width="5.875" style="231" customWidth="1"/>
    <col min="2" max="2" width="68.625" style="231" customWidth="1"/>
    <col min="3" max="3" width="15.5" style="237" customWidth="1"/>
    <col min="4" max="16384" width="12.875" style="231"/>
  </cols>
  <sheetData>
    <row r="1" spans="1:3" ht="20.100000000000001" customHeight="1">
      <c r="A1" s="544" t="s">
        <v>1044</v>
      </c>
      <c r="B1" s="544"/>
      <c r="C1" s="544"/>
    </row>
    <row r="2" spans="1:3" ht="25.5" customHeight="1">
      <c r="A2" s="626" t="s">
        <v>1045</v>
      </c>
      <c r="B2" s="626"/>
      <c r="C2" s="626"/>
    </row>
    <row r="3" spans="1:3" ht="18" customHeight="1">
      <c r="A3" s="232" t="s">
        <v>395</v>
      </c>
      <c r="B3" s="232" t="s">
        <v>1046</v>
      </c>
      <c r="C3" s="116" t="s">
        <v>18</v>
      </c>
    </row>
    <row r="4" spans="1:3" ht="19.5" customHeight="1">
      <c r="A4" s="232">
        <v>1</v>
      </c>
      <c r="B4" s="233" t="s">
        <v>1047</v>
      </c>
      <c r="C4" s="128">
        <f>SUM(C5:C19)-C6</f>
        <v>0</v>
      </c>
    </row>
    <row r="5" spans="1:3" ht="19.5" customHeight="1">
      <c r="A5" s="232">
        <v>2</v>
      </c>
      <c r="B5" s="234" t="s">
        <v>1048</v>
      </c>
      <c r="C5" s="128">
        <v>0</v>
      </c>
    </row>
    <row r="6" spans="1:3" ht="24">
      <c r="A6" s="232">
        <v>3</v>
      </c>
      <c r="B6" s="234" t="s">
        <v>1049</v>
      </c>
      <c r="C6" s="128">
        <v>0</v>
      </c>
    </row>
    <row r="7" spans="1:3" ht="19.5" customHeight="1">
      <c r="A7" s="232">
        <v>4</v>
      </c>
      <c r="B7" s="235" t="s">
        <v>1050</v>
      </c>
      <c r="C7" s="128">
        <v>0</v>
      </c>
    </row>
    <row r="8" spans="1:3" ht="24">
      <c r="A8" s="232">
        <v>5</v>
      </c>
      <c r="B8" s="235" t="s">
        <v>1051</v>
      </c>
      <c r="C8" s="128">
        <v>0</v>
      </c>
    </row>
    <row r="9" spans="1:3" ht="24">
      <c r="A9" s="232">
        <v>6</v>
      </c>
      <c r="B9" s="235" t="s">
        <v>1052</v>
      </c>
      <c r="C9" s="128">
        <v>0</v>
      </c>
    </row>
    <row r="10" spans="1:3" ht="19.5" customHeight="1">
      <c r="A10" s="232">
        <v>7</v>
      </c>
      <c r="B10" s="235" t="s">
        <v>1053</v>
      </c>
      <c r="C10" s="128">
        <v>0</v>
      </c>
    </row>
    <row r="11" spans="1:3" ht="19.5" customHeight="1">
      <c r="A11" s="232">
        <v>8</v>
      </c>
      <c r="B11" s="235" t="s">
        <v>1054</v>
      </c>
      <c r="C11" s="128">
        <v>0</v>
      </c>
    </row>
    <row r="12" spans="1:3" ht="19.5" customHeight="1">
      <c r="A12" s="232">
        <v>9</v>
      </c>
      <c r="B12" s="234" t="s">
        <v>1055</v>
      </c>
      <c r="C12" s="128">
        <v>0</v>
      </c>
    </row>
    <row r="13" spans="1:3" ht="19.5" customHeight="1">
      <c r="A13" s="232">
        <v>10</v>
      </c>
      <c r="B13" s="234" t="s">
        <v>1056</v>
      </c>
      <c r="C13" s="128">
        <v>0</v>
      </c>
    </row>
    <row r="14" spans="1:3" ht="19.5" customHeight="1">
      <c r="A14" s="232">
        <v>11</v>
      </c>
      <c r="B14" s="234" t="s">
        <v>1057</v>
      </c>
      <c r="C14" s="128">
        <v>0</v>
      </c>
    </row>
    <row r="15" spans="1:3" ht="19.5" customHeight="1">
      <c r="A15" s="232">
        <v>12</v>
      </c>
      <c r="B15" s="234" t="s">
        <v>1058</v>
      </c>
      <c r="C15" s="128">
        <v>0</v>
      </c>
    </row>
    <row r="16" spans="1:3" ht="19.5" customHeight="1">
      <c r="A16" s="232">
        <v>13</v>
      </c>
      <c r="B16" s="234" t="s">
        <v>1059</v>
      </c>
      <c r="C16" s="128">
        <v>0</v>
      </c>
    </row>
    <row r="17" spans="1:3" ht="19.5" customHeight="1">
      <c r="A17" s="232">
        <v>14</v>
      </c>
      <c r="B17" s="234" t="s">
        <v>1060</v>
      </c>
      <c r="C17" s="128">
        <v>0</v>
      </c>
    </row>
    <row r="18" spans="1:3" ht="19.5" customHeight="1">
      <c r="A18" s="232">
        <v>15</v>
      </c>
      <c r="B18" s="234" t="s">
        <v>1061</v>
      </c>
      <c r="C18" s="128">
        <v>0</v>
      </c>
    </row>
    <row r="19" spans="1:3" ht="19.5" customHeight="1">
      <c r="A19" s="232">
        <v>16</v>
      </c>
      <c r="B19" s="234" t="s">
        <v>466</v>
      </c>
      <c r="C19" s="128">
        <v>0</v>
      </c>
    </row>
    <row r="20" spans="1:3" ht="19.5" customHeight="1">
      <c r="A20" s="232">
        <v>17</v>
      </c>
      <c r="B20" s="236" t="s">
        <v>1062</v>
      </c>
      <c r="C20" s="128">
        <f>SUM(C21,C22,C26,C27)</f>
        <v>0</v>
      </c>
    </row>
    <row r="21" spans="1:3" ht="19.5" customHeight="1">
      <c r="A21" s="232">
        <v>18</v>
      </c>
      <c r="B21" s="234" t="s">
        <v>1063</v>
      </c>
      <c r="C21" s="128">
        <v>0</v>
      </c>
    </row>
    <row r="22" spans="1:3" ht="19.5" customHeight="1">
      <c r="A22" s="232">
        <v>19</v>
      </c>
      <c r="B22" s="234" t="s">
        <v>1064</v>
      </c>
      <c r="C22" s="128">
        <v>0</v>
      </c>
    </row>
    <row r="23" spans="1:3" ht="19.5" customHeight="1">
      <c r="A23" s="232">
        <v>20</v>
      </c>
      <c r="B23" s="235" t="s">
        <v>1065</v>
      </c>
      <c r="C23" s="128">
        <v>0</v>
      </c>
    </row>
    <row r="24" spans="1:3" ht="19.5" customHeight="1">
      <c r="A24" s="232">
        <v>21</v>
      </c>
      <c r="B24" s="235" t="s">
        <v>1066</v>
      </c>
      <c r="C24" s="128">
        <v>0</v>
      </c>
    </row>
    <row r="25" spans="1:3" ht="19.5" customHeight="1">
      <c r="A25" s="232">
        <v>22</v>
      </c>
      <c r="B25" s="235" t="s">
        <v>1067</v>
      </c>
      <c r="C25" s="128">
        <v>0</v>
      </c>
    </row>
    <row r="26" spans="1:3" ht="19.5" customHeight="1">
      <c r="A26" s="232">
        <v>23</v>
      </c>
      <c r="B26" s="234" t="s">
        <v>1068</v>
      </c>
      <c r="C26" s="128">
        <v>0</v>
      </c>
    </row>
    <row r="27" spans="1:3" ht="19.5" customHeight="1">
      <c r="A27" s="232">
        <v>24</v>
      </c>
      <c r="B27" s="234" t="s">
        <v>1069</v>
      </c>
      <c r="C27" s="128">
        <v>0</v>
      </c>
    </row>
    <row r="28" spans="1:3" ht="19.5" customHeight="1">
      <c r="A28" s="232">
        <v>24.1</v>
      </c>
      <c r="B28" s="235" t="s">
        <v>1070</v>
      </c>
      <c r="C28" s="128">
        <v>0</v>
      </c>
    </row>
    <row r="29" spans="1:3" ht="19.5" customHeight="1">
      <c r="A29" s="232">
        <v>24.2</v>
      </c>
      <c r="B29" s="235" t="s">
        <v>1071</v>
      </c>
      <c r="C29" s="128">
        <v>0</v>
      </c>
    </row>
    <row r="30" spans="1:3" ht="19.5" customHeight="1">
      <c r="A30" s="232">
        <v>25</v>
      </c>
      <c r="B30" s="236" t="s">
        <v>1072</v>
      </c>
      <c r="C30" s="128">
        <f>SUM(C31:C35)</f>
        <v>0</v>
      </c>
    </row>
    <row r="31" spans="1:3" ht="19.5" customHeight="1">
      <c r="A31" s="232">
        <v>26</v>
      </c>
      <c r="B31" s="234" t="s">
        <v>1073</v>
      </c>
      <c r="C31" s="128">
        <v>0</v>
      </c>
    </row>
    <row r="32" spans="1:3" ht="24">
      <c r="A32" s="232">
        <v>27</v>
      </c>
      <c r="B32" s="234" t="s">
        <v>1074</v>
      </c>
      <c r="C32" s="128">
        <v>0</v>
      </c>
    </row>
    <row r="33" spans="1:4" ht="24">
      <c r="A33" s="232">
        <v>28</v>
      </c>
      <c r="B33" s="234" t="s">
        <v>1075</v>
      </c>
      <c r="C33" s="128">
        <v>0</v>
      </c>
    </row>
    <row r="34" spans="1:4" ht="19.5" customHeight="1">
      <c r="A34" s="232">
        <v>29</v>
      </c>
      <c r="B34" s="234" t="s">
        <v>1076</v>
      </c>
      <c r="C34" s="128">
        <v>0</v>
      </c>
    </row>
    <row r="35" spans="1:4" ht="19.5" customHeight="1">
      <c r="A35" s="232">
        <v>30</v>
      </c>
      <c r="B35" s="234" t="s">
        <v>1077</v>
      </c>
      <c r="C35" s="128">
        <v>0</v>
      </c>
    </row>
    <row r="36" spans="1:4" ht="19.5" customHeight="1">
      <c r="A36" s="232">
        <v>31</v>
      </c>
      <c r="B36" s="234" t="s">
        <v>1078</v>
      </c>
      <c r="C36" s="128">
        <f>C4+C20+C30</f>
        <v>0</v>
      </c>
    </row>
    <row r="37" spans="1:4">
      <c r="D37"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scale="96" orientation="portrait" blackAndWhite="1"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08">
    <tabColor rgb="FF002060"/>
  </sheetPr>
  <dimension ref="A1:T19"/>
  <sheetViews>
    <sheetView showGridLines="0" showZeros="0" view="pageBreakPreview" topLeftCell="D1" zoomScale="85" zoomScaleNormal="100" zoomScaleSheetLayoutView="85" workbookViewId="0">
      <selection activeCell="H27" sqref="H27"/>
    </sheetView>
  </sheetViews>
  <sheetFormatPr defaultRowHeight="14.25"/>
  <cols>
    <col min="1" max="1" width="4.75" style="239" bestFit="1" customWidth="1"/>
    <col min="2" max="2" width="18" style="239" customWidth="1"/>
    <col min="3" max="3" width="11.75" style="239" customWidth="1"/>
    <col min="4" max="18" width="9.125" style="239" customWidth="1"/>
    <col min="19" max="19" width="10.875" style="239" customWidth="1"/>
    <col min="20" max="16384" width="9" style="239"/>
  </cols>
  <sheetData>
    <row r="1" spans="1:20" s="238" customFormat="1" ht="20.100000000000001" customHeight="1">
      <c r="A1" s="627" t="s">
        <v>1079</v>
      </c>
      <c r="B1" s="627"/>
      <c r="C1" s="627"/>
      <c r="D1" s="627"/>
      <c r="E1" s="627"/>
      <c r="F1" s="627"/>
      <c r="G1" s="627"/>
      <c r="H1" s="627"/>
      <c r="I1" s="627"/>
      <c r="J1" s="627"/>
      <c r="K1" s="627"/>
      <c r="L1" s="627"/>
      <c r="M1" s="627"/>
      <c r="N1" s="627"/>
      <c r="O1" s="627"/>
      <c r="P1" s="627"/>
      <c r="Q1" s="627"/>
      <c r="R1" s="627"/>
    </row>
    <row r="2" spans="1:20" ht="25.5" customHeight="1">
      <c r="A2" s="628" t="s">
        <v>1080</v>
      </c>
      <c r="B2" s="628"/>
      <c r="C2" s="628"/>
      <c r="D2" s="628"/>
      <c r="E2" s="628"/>
      <c r="F2" s="628"/>
      <c r="G2" s="628"/>
      <c r="H2" s="628"/>
      <c r="I2" s="628"/>
      <c r="J2" s="628"/>
      <c r="K2" s="628"/>
      <c r="L2" s="628"/>
      <c r="M2" s="628"/>
      <c r="N2" s="628"/>
      <c r="O2" s="628"/>
      <c r="P2" s="628"/>
      <c r="Q2" s="628"/>
      <c r="R2" s="628"/>
    </row>
    <row r="3" spans="1:20" ht="51" customHeight="1">
      <c r="A3" s="629" t="s">
        <v>986</v>
      </c>
      <c r="B3" s="631" t="s">
        <v>1081</v>
      </c>
      <c r="C3" s="631" t="s">
        <v>1082</v>
      </c>
      <c r="D3" s="631" t="s">
        <v>1083</v>
      </c>
      <c r="E3" s="631" t="s">
        <v>1084</v>
      </c>
      <c r="F3" s="631" t="s">
        <v>1085</v>
      </c>
      <c r="G3" s="633" t="s">
        <v>1086</v>
      </c>
      <c r="H3" s="634"/>
      <c r="I3" s="633" t="s">
        <v>1087</v>
      </c>
      <c r="J3" s="635"/>
      <c r="K3" s="634"/>
      <c r="L3" s="635" t="s">
        <v>1088</v>
      </c>
      <c r="M3" s="635"/>
      <c r="N3" s="635"/>
      <c r="O3" s="635"/>
      <c r="P3" s="635"/>
      <c r="Q3" s="634"/>
      <c r="R3" s="639" t="s">
        <v>1089</v>
      </c>
    </row>
    <row r="4" spans="1:20" ht="81.75" customHeight="1">
      <c r="A4" s="630"/>
      <c r="B4" s="632"/>
      <c r="C4" s="632"/>
      <c r="D4" s="632"/>
      <c r="E4" s="632"/>
      <c r="F4" s="632"/>
      <c r="G4" s="240" t="s">
        <v>1090</v>
      </c>
      <c r="H4" s="240" t="s">
        <v>1091</v>
      </c>
      <c r="I4" s="240" t="s">
        <v>1092</v>
      </c>
      <c r="J4" s="240" t="s">
        <v>1093</v>
      </c>
      <c r="K4" s="240" t="s">
        <v>1094</v>
      </c>
      <c r="L4" s="240" t="s">
        <v>1095</v>
      </c>
      <c r="M4" s="240" t="s">
        <v>1096</v>
      </c>
      <c r="N4" s="240" t="s">
        <v>1097</v>
      </c>
      <c r="O4" s="240" t="s">
        <v>1098</v>
      </c>
      <c r="P4" s="240" t="s">
        <v>1099</v>
      </c>
      <c r="Q4" s="240" t="s">
        <v>1094</v>
      </c>
      <c r="R4" s="639"/>
    </row>
    <row r="5" spans="1:20" ht="36">
      <c r="A5" s="630"/>
      <c r="B5" s="241">
        <v>1</v>
      </c>
      <c r="C5" s="241">
        <v>2</v>
      </c>
      <c r="D5" s="242">
        <v>3</v>
      </c>
      <c r="E5" s="241">
        <v>4</v>
      </c>
      <c r="F5" s="242">
        <v>5</v>
      </c>
      <c r="G5" s="241">
        <v>6</v>
      </c>
      <c r="H5" s="242">
        <v>7</v>
      </c>
      <c r="I5" s="241">
        <v>8</v>
      </c>
      <c r="J5" s="242">
        <v>9</v>
      </c>
      <c r="K5" s="242" t="s">
        <v>1100</v>
      </c>
      <c r="L5" s="242">
        <v>11</v>
      </c>
      <c r="M5" s="242">
        <v>12</v>
      </c>
      <c r="N5" s="242" t="s">
        <v>1101</v>
      </c>
      <c r="O5" s="242" t="s">
        <v>1102</v>
      </c>
      <c r="P5" s="242">
        <v>15</v>
      </c>
      <c r="Q5" s="242" t="s">
        <v>1103</v>
      </c>
      <c r="R5" s="242" t="s">
        <v>1104</v>
      </c>
      <c r="T5" s="243"/>
    </row>
    <row r="6" spans="1:20" ht="21" customHeight="1">
      <c r="A6" s="232">
        <v>1</v>
      </c>
      <c r="B6" s="244">
        <v>0</v>
      </c>
      <c r="C6" s="244">
        <v>0</v>
      </c>
      <c r="D6" s="244">
        <v>0</v>
      </c>
      <c r="E6" s="128">
        <v>0</v>
      </c>
      <c r="F6" s="245">
        <v>0</v>
      </c>
      <c r="G6" s="246">
        <v>0</v>
      </c>
      <c r="H6" s="128">
        <v>0</v>
      </c>
      <c r="I6" s="128">
        <v>0</v>
      </c>
      <c r="J6" s="128">
        <v>0</v>
      </c>
      <c r="K6" s="128">
        <f>MIN(I6:J6)</f>
        <v>0</v>
      </c>
      <c r="L6" s="128">
        <v>0</v>
      </c>
      <c r="M6" s="247">
        <v>0</v>
      </c>
      <c r="N6" s="248">
        <f>ROUND((M6*E6),2)</f>
        <v>0</v>
      </c>
      <c r="O6" s="248">
        <f>L6-N6</f>
        <v>0</v>
      </c>
      <c r="P6" s="249">
        <v>0</v>
      </c>
      <c r="Q6" s="128">
        <f>MIN(O6:P6)</f>
        <v>0</v>
      </c>
      <c r="R6" s="248">
        <f>Q6+K6+H6</f>
        <v>0</v>
      </c>
    </row>
    <row r="7" spans="1:20" ht="21" customHeight="1">
      <c r="A7" s="232">
        <v>2</v>
      </c>
      <c r="B7" s="244">
        <v>0</v>
      </c>
      <c r="C7" s="244">
        <v>0</v>
      </c>
      <c r="D7" s="244">
        <v>0</v>
      </c>
      <c r="E7" s="128">
        <v>0</v>
      </c>
      <c r="F7" s="245">
        <v>0</v>
      </c>
      <c r="G7" s="246">
        <v>0</v>
      </c>
      <c r="H7" s="128">
        <v>0</v>
      </c>
      <c r="I7" s="128">
        <v>0</v>
      </c>
      <c r="J7" s="128">
        <v>0</v>
      </c>
      <c r="K7" s="128">
        <f t="shared" ref="K7:K12" si="0">MIN(I7:J7)</f>
        <v>0</v>
      </c>
      <c r="L7" s="128">
        <v>0</v>
      </c>
      <c r="M7" s="247">
        <v>0</v>
      </c>
      <c r="N7" s="248">
        <f t="shared" ref="N7:N12" si="1">ROUND((M7*E7),2)</f>
        <v>0</v>
      </c>
      <c r="O7" s="248">
        <f t="shared" ref="O7:O12" si="2">L7-N7</f>
        <v>0</v>
      </c>
      <c r="P7" s="249">
        <v>0</v>
      </c>
      <c r="Q7" s="128">
        <f t="shared" ref="Q7:Q12" si="3">MIN(O7:P7)</f>
        <v>0</v>
      </c>
      <c r="R7" s="248">
        <f t="shared" ref="R7:R12" si="4">Q7+K7+H7</f>
        <v>0</v>
      </c>
    </row>
    <row r="8" spans="1:20" ht="21" customHeight="1">
      <c r="A8" s="232">
        <v>3</v>
      </c>
      <c r="B8" s="244">
        <v>0</v>
      </c>
      <c r="C8" s="244">
        <v>0</v>
      </c>
      <c r="D8" s="244">
        <v>0</v>
      </c>
      <c r="E8" s="128">
        <v>0</v>
      </c>
      <c r="F8" s="245">
        <v>0</v>
      </c>
      <c r="G8" s="246">
        <v>0</v>
      </c>
      <c r="H8" s="128">
        <v>0</v>
      </c>
      <c r="I8" s="128">
        <v>0</v>
      </c>
      <c r="J8" s="128">
        <v>0</v>
      </c>
      <c r="K8" s="128">
        <f t="shared" si="0"/>
        <v>0</v>
      </c>
      <c r="L8" s="128">
        <v>0</v>
      </c>
      <c r="M8" s="247">
        <v>0</v>
      </c>
      <c r="N8" s="248">
        <f t="shared" si="1"/>
        <v>0</v>
      </c>
      <c r="O8" s="248">
        <f t="shared" si="2"/>
        <v>0</v>
      </c>
      <c r="P8" s="249">
        <v>0</v>
      </c>
      <c r="Q8" s="128">
        <f t="shared" si="3"/>
        <v>0</v>
      </c>
      <c r="R8" s="248">
        <f t="shared" si="4"/>
        <v>0</v>
      </c>
    </row>
    <row r="9" spans="1:20" ht="21" customHeight="1">
      <c r="A9" s="232">
        <v>4</v>
      </c>
      <c r="B9" s="244">
        <v>0</v>
      </c>
      <c r="C9" s="244">
        <v>0</v>
      </c>
      <c r="D9" s="244">
        <v>0</v>
      </c>
      <c r="E9" s="128">
        <v>0</v>
      </c>
      <c r="F9" s="245">
        <v>0</v>
      </c>
      <c r="G9" s="246">
        <v>0</v>
      </c>
      <c r="H9" s="128">
        <v>0</v>
      </c>
      <c r="I9" s="128">
        <v>0</v>
      </c>
      <c r="J9" s="128">
        <v>0</v>
      </c>
      <c r="K9" s="128">
        <f t="shared" si="0"/>
        <v>0</v>
      </c>
      <c r="L9" s="128">
        <v>0</v>
      </c>
      <c r="M9" s="247">
        <v>0</v>
      </c>
      <c r="N9" s="248">
        <f t="shared" si="1"/>
        <v>0</v>
      </c>
      <c r="O9" s="248">
        <f t="shared" si="2"/>
        <v>0</v>
      </c>
      <c r="P9" s="249">
        <v>0</v>
      </c>
      <c r="Q9" s="128">
        <f t="shared" si="3"/>
        <v>0</v>
      </c>
      <c r="R9" s="248">
        <f t="shared" si="4"/>
        <v>0</v>
      </c>
    </row>
    <row r="10" spans="1:20" ht="21" customHeight="1">
      <c r="A10" s="232">
        <v>5</v>
      </c>
      <c r="B10" s="244">
        <v>0</v>
      </c>
      <c r="C10" s="244">
        <v>0</v>
      </c>
      <c r="D10" s="244">
        <v>0</v>
      </c>
      <c r="E10" s="128">
        <v>0</v>
      </c>
      <c r="F10" s="245">
        <v>0</v>
      </c>
      <c r="G10" s="246">
        <v>0</v>
      </c>
      <c r="H10" s="128">
        <v>0</v>
      </c>
      <c r="I10" s="128">
        <v>0</v>
      </c>
      <c r="J10" s="128">
        <v>0</v>
      </c>
      <c r="K10" s="128">
        <f t="shared" si="0"/>
        <v>0</v>
      </c>
      <c r="L10" s="128">
        <v>0</v>
      </c>
      <c r="M10" s="247">
        <v>0</v>
      </c>
      <c r="N10" s="248">
        <f t="shared" si="1"/>
        <v>0</v>
      </c>
      <c r="O10" s="248">
        <f t="shared" si="2"/>
        <v>0</v>
      </c>
      <c r="P10" s="249">
        <v>0</v>
      </c>
      <c r="Q10" s="128">
        <f t="shared" si="3"/>
        <v>0</v>
      </c>
      <c r="R10" s="248">
        <f t="shared" si="4"/>
        <v>0</v>
      </c>
    </row>
    <row r="11" spans="1:20" ht="21" customHeight="1">
      <c r="A11" s="232">
        <v>6</v>
      </c>
      <c r="B11" s="244">
        <v>0</v>
      </c>
      <c r="C11" s="244">
        <v>0</v>
      </c>
      <c r="D11" s="244">
        <v>0</v>
      </c>
      <c r="E11" s="128">
        <v>0</v>
      </c>
      <c r="F11" s="245">
        <v>0</v>
      </c>
      <c r="G11" s="246">
        <v>0</v>
      </c>
      <c r="H11" s="128">
        <v>0</v>
      </c>
      <c r="I11" s="128">
        <v>0</v>
      </c>
      <c r="J11" s="128">
        <v>0</v>
      </c>
      <c r="K11" s="128">
        <f t="shared" si="0"/>
        <v>0</v>
      </c>
      <c r="L11" s="128">
        <v>0</v>
      </c>
      <c r="M11" s="247">
        <v>0</v>
      </c>
      <c r="N11" s="248">
        <f t="shared" si="1"/>
        <v>0</v>
      </c>
      <c r="O11" s="248">
        <f t="shared" si="2"/>
        <v>0</v>
      </c>
      <c r="P11" s="249">
        <v>0</v>
      </c>
      <c r="Q11" s="128">
        <f t="shared" si="3"/>
        <v>0</v>
      </c>
      <c r="R11" s="248">
        <f t="shared" si="4"/>
        <v>0</v>
      </c>
    </row>
    <row r="12" spans="1:20" ht="21" customHeight="1">
      <c r="A12" s="232">
        <v>7</v>
      </c>
      <c r="B12" s="244">
        <v>0</v>
      </c>
      <c r="C12" s="244">
        <v>0</v>
      </c>
      <c r="D12" s="244">
        <v>0</v>
      </c>
      <c r="E12" s="128">
        <v>0</v>
      </c>
      <c r="F12" s="245">
        <v>0</v>
      </c>
      <c r="G12" s="246">
        <v>0</v>
      </c>
      <c r="H12" s="128">
        <v>0</v>
      </c>
      <c r="I12" s="128">
        <v>0</v>
      </c>
      <c r="J12" s="128">
        <v>0</v>
      </c>
      <c r="K12" s="128">
        <f t="shared" si="0"/>
        <v>0</v>
      </c>
      <c r="L12" s="128">
        <v>0</v>
      </c>
      <c r="M12" s="247">
        <v>0</v>
      </c>
      <c r="N12" s="248">
        <f t="shared" si="1"/>
        <v>0</v>
      </c>
      <c r="O12" s="248">
        <f t="shared" si="2"/>
        <v>0</v>
      </c>
      <c r="P12" s="249">
        <v>0</v>
      </c>
      <c r="Q12" s="128">
        <f t="shared" si="3"/>
        <v>0</v>
      </c>
      <c r="R12" s="248">
        <f t="shared" si="4"/>
        <v>0</v>
      </c>
    </row>
    <row r="13" spans="1:20" ht="21" customHeight="1">
      <c r="A13" s="232">
        <v>8</v>
      </c>
      <c r="B13" s="250" t="s">
        <v>1089</v>
      </c>
      <c r="C13" s="640"/>
      <c r="D13" s="641"/>
      <c r="E13" s="641"/>
      <c r="F13" s="641"/>
      <c r="G13" s="641"/>
      <c r="H13" s="641"/>
      <c r="I13" s="641"/>
      <c r="J13" s="641"/>
      <c r="K13" s="641"/>
      <c r="L13" s="641"/>
      <c r="M13" s="641"/>
      <c r="N13" s="641"/>
      <c r="O13" s="641"/>
      <c r="P13" s="642"/>
      <c r="Q13" s="120">
        <f>SUM(Q6:Q12)</f>
        <v>0</v>
      </c>
      <c r="R13" s="120">
        <f>SUM(R6:R12)</f>
        <v>0</v>
      </c>
    </row>
    <row r="14" spans="1:20" ht="21" customHeight="1">
      <c r="A14" s="232">
        <v>9</v>
      </c>
      <c r="B14" s="643" t="s">
        <v>1105</v>
      </c>
      <c r="C14" s="644"/>
      <c r="D14" s="644"/>
      <c r="E14" s="644"/>
      <c r="F14" s="644"/>
      <c r="G14" s="644"/>
      <c r="H14" s="644"/>
      <c r="I14" s="644"/>
      <c r="J14" s="644"/>
      <c r="K14" s="644"/>
      <c r="L14" s="644"/>
      <c r="M14" s="644"/>
      <c r="N14" s="644"/>
      <c r="O14" s="644"/>
      <c r="P14" s="644"/>
      <c r="Q14" s="645"/>
      <c r="R14" s="251">
        <v>0</v>
      </c>
      <c r="S14" s="48"/>
    </row>
    <row r="15" spans="1:20" ht="21" customHeight="1">
      <c r="A15" s="232">
        <v>10</v>
      </c>
      <c r="B15" s="636" t="s">
        <v>1106</v>
      </c>
      <c r="C15" s="637"/>
      <c r="D15" s="637"/>
      <c r="E15" s="637"/>
      <c r="F15" s="637"/>
      <c r="G15" s="637"/>
      <c r="H15" s="637"/>
      <c r="I15" s="637"/>
      <c r="J15" s="637"/>
      <c r="K15" s="637"/>
      <c r="L15" s="637"/>
      <c r="M15" s="637"/>
      <c r="N15" s="637"/>
      <c r="O15" s="637"/>
      <c r="P15" s="637"/>
      <c r="Q15" s="638"/>
      <c r="R15" s="251">
        <v>0</v>
      </c>
      <c r="S15" s="48"/>
    </row>
    <row r="16" spans="1:20" ht="21" customHeight="1">
      <c r="A16" s="232">
        <v>11</v>
      </c>
      <c r="B16" s="636" t="s">
        <v>1107</v>
      </c>
      <c r="C16" s="637"/>
      <c r="D16" s="637"/>
      <c r="E16" s="637"/>
      <c r="F16" s="637"/>
      <c r="G16" s="637"/>
      <c r="H16" s="637"/>
      <c r="I16" s="637"/>
      <c r="J16" s="637"/>
      <c r="K16" s="637"/>
      <c r="L16" s="637"/>
      <c r="M16" s="637"/>
      <c r="N16" s="637"/>
      <c r="O16" s="637"/>
      <c r="P16" s="637"/>
      <c r="Q16" s="638"/>
      <c r="R16" s="251">
        <v>0</v>
      </c>
      <c r="S16" s="48"/>
    </row>
    <row r="17" spans="1:19" ht="21" customHeight="1">
      <c r="A17" s="232">
        <v>12</v>
      </c>
      <c r="B17" s="636" t="s">
        <v>1108</v>
      </c>
      <c r="C17" s="637"/>
      <c r="D17" s="637"/>
      <c r="E17" s="637"/>
      <c r="F17" s="637"/>
      <c r="G17" s="637"/>
      <c r="H17" s="637"/>
      <c r="I17" s="637"/>
      <c r="J17" s="637"/>
      <c r="K17" s="637"/>
      <c r="L17" s="637"/>
      <c r="M17" s="637"/>
      <c r="N17" s="637"/>
      <c r="O17" s="637"/>
      <c r="P17" s="637"/>
      <c r="Q17" s="638"/>
      <c r="R17" s="251">
        <v>0</v>
      </c>
      <c r="S17" s="48"/>
    </row>
    <row r="18" spans="1:19" ht="21" customHeight="1">
      <c r="A18" s="232">
        <v>13</v>
      </c>
      <c r="B18" s="636" t="s">
        <v>1109</v>
      </c>
      <c r="C18" s="637"/>
      <c r="D18" s="637"/>
      <c r="E18" s="637"/>
      <c r="F18" s="637"/>
      <c r="G18" s="637"/>
      <c r="H18" s="637"/>
      <c r="I18" s="637"/>
      <c r="J18" s="637"/>
      <c r="K18" s="637"/>
      <c r="L18" s="637"/>
      <c r="M18" s="637"/>
      <c r="N18" s="637"/>
      <c r="O18" s="637"/>
      <c r="P18" s="637"/>
      <c r="Q18" s="638"/>
      <c r="R18" s="251">
        <v>0</v>
      </c>
      <c r="S18" s="48"/>
    </row>
    <row r="19" spans="1:19">
      <c r="S19" s="48" t="s">
        <v>12</v>
      </c>
    </row>
  </sheetData>
  <mergeCells count="18">
    <mergeCell ref="B17:Q17"/>
    <mergeCell ref="B18:Q18"/>
    <mergeCell ref="L3:Q3"/>
    <mergeCell ref="R3:R4"/>
    <mergeCell ref="C13:P13"/>
    <mergeCell ref="B14:Q14"/>
    <mergeCell ref="B15:Q15"/>
    <mergeCell ref="B16:Q16"/>
    <mergeCell ref="A1:R1"/>
    <mergeCell ref="A2:R2"/>
    <mergeCell ref="A3:A5"/>
    <mergeCell ref="B3:B4"/>
    <mergeCell ref="C3:C4"/>
    <mergeCell ref="D3:D4"/>
    <mergeCell ref="E3:E4"/>
    <mergeCell ref="F3:F4"/>
    <mergeCell ref="G3:H3"/>
    <mergeCell ref="I3:K3"/>
  </mergeCells>
  <phoneticPr fontId="9" type="noConversion"/>
  <printOptions horizontalCentered="1"/>
  <pageMargins left="0.511811023622047" right="0.511811023622047" top="0.78740157480314998" bottom="0.511811023622047" header="0.511811023622047" footer="0.511811023622047"/>
  <pageSetup paperSize="9" scale="81" orientation="landscape" blackAndWhite="1" r:id="rId1"/>
  <headerFooter alignWithMargins="0"/>
  <colBreaks count="1" manualBreakCount="1">
    <brk id="18"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
    <tabColor rgb="FF002060"/>
  </sheetPr>
  <dimension ref="A1:D56"/>
  <sheetViews>
    <sheetView showGridLines="0" zoomScaleNormal="100" workbookViewId="0">
      <selection activeCell="H27" sqref="H27"/>
    </sheetView>
  </sheetViews>
  <sheetFormatPr defaultRowHeight="14.25"/>
  <cols>
    <col min="1" max="1" width="4.75" style="265" customWidth="1"/>
    <col min="2" max="2" width="64.75" style="265" customWidth="1"/>
    <col min="3" max="3" width="19.25" style="265" customWidth="1"/>
    <col min="4" max="4" width="7" style="253" customWidth="1"/>
    <col min="5" max="251" width="9" style="253"/>
    <col min="252" max="252" width="4.75" style="253" customWidth="1"/>
    <col min="253" max="253" width="33" style="253" customWidth="1"/>
    <col min="254" max="254" width="35.75" style="253" customWidth="1"/>
    <col min="255" max="255" width="25.625" style="253" customWidth="1"/>
    <col min="256" max="507" width="9" style="253"/>
    <col min="508" max="508" width="4.75" style="253" customWidth="1"/>
    <col min="509" max="509" width="33" style="253" customWidth="1"/>
    <col min="510" max="510" width="35.75" style="253" customWidth="1"/>
    <col min="511" max="511" width="25.625" style="253" customWidth="1"/>
    <col min="512" max="763" width="9" style="253"/>
    <col min="764" max="764" width="4.75" style="253" customWidth="1"/>
    <col min="765" max="765" width="33" style="253" customWidth="1"/>
    <col min="766" max="766" width="35.75" style="253" customWidth="1"/>
    <col min="767" max="767" width="25.625" style="253" customWidth="1"/>
    <col min="768" max="1019" width="9" style="253"/>
    <col min="1020" max="1020" width="4.75" style="253" customWidth="1"/>
    <col min="1021" max="1021" width="33" style="253" customWidth="1"/>
    <col min="1022" max="1022" width="35.75" style="253" customWidth="1"/>
    <col min="1023" max="1023" width="25.625" style="253" customWidth="1"/>
    <col min="1024" max="1275" width="9" style="253"/>
    <col min="1276" max="1276" width="4.75" style="253" customWidth="1"/>
    <col min="1277" max="1277" width="33" style="253" customWidth="1"/>
    <col min="1278" max="1278" width="35.75" style="253" customWidth="1"/>
    <col min="1279" max="1279" width="25.625" style="253" customWidth="1"/>
    <col min="1280" max="1531" width="9" style="253"/>
    <col min="1532" max="1532" width="4.75" style="253" customWidth="1"/>
    <col min="1533" max="1533" width="33" style="253" customWidth="1"/>
    <col min="1534" max="1534" width="35.75" style="253" customWidth="1"/>
    <col min="1535" max="1535" width="25.625" style="253" customWidth="1"/>
    <col min="1536" max="1787" width="9" style="253"/>
    <col min="1788" max="1788" width="4.75" style="253" customWidth="1"/>
    <col min="1789" max="1789" width="33" style="253" customWidth="1"/>
    <col min="1790" max="1790" width="35.75" style="253" customWidth="1"/>
    <col min="1791" max="1791" width="25.625" style="253" customWidth="1"/>
    <col min="1792" max="2043" width="9" style="253"/>
    <col min="2044" max="2044" width="4.75" style="253" customWidth="1"/>
    <col min="2045" max="2045" width="33" style="253" customWidth="1"/>
    <col min="2046" max="2046" width="35.75" style="253" customWidth="1"/>
    <col min="2047" max="2047" width="25.625" style="253" customWidth="1"/>
    <col min="2048" max="2299" width="9" style="253"/>
    <col min="2300" max="2300" width="4.75" style="253" customWidth="1"/>
    <col min="2301" max="2301" width="33" style="253" customWidth="1"/>
    <col min="2302" max="2302" width="35.75" style="253" customWidth="1"/>
    <col min="2303" max="2303" width="25.625" style="253" customWidth="1"/>
    <col min="2304" max="2555" width="9" style="253"/>
    <col min="2556" max="2556" width="4.75" style="253" customWidth="1"/>
    <col min="2557" max="2557" width="33" style="253" customWidth="1"/>
    <col min="2558" max="2558" width="35.75" style="253" customWidth="1"/>
    <col min="2559" max="2559" width="25.625" style="253" customWidth="1"/>
    <col min="2560" max="2811" width="9" style="253"/>
    <col min="2812" max="2812" width="4.75" style="253" customWidth="1"/>
    <col min="2813" max="2813" width="33" style="253" customWidth="1"/>
    <col min="2814" max="2814" width="35.75" style="253" customWidth="1"/>
    <col min="2815" max="2815" width="25.625" style="253" customWidth="1"/>
    <col min="2816" max="3067" width="9" style="253"/>
    <col min="3068" max="3068" width="4.75" style="253" customWidth="1"/>
    <col min="3069" max="3069" width="33" style="253" customWidth="1"/>
    <col min="3070" max="3070" width="35.75" style="253" customWidth="1"/>
    <col min="3071" max="3071" width="25.625" style="253" customWidth="1"/>
    <col min="3072" max="3323" width="9" style="253"/>
    <col min="3324" max="3324" width="4.75" style="253" customWidth="1"/>
    <col min="3325" max="3325" width="33" style="253" customWidth="1"/>
    <col min="3326" max="3326" width="35.75" style="253" customWidth="1"/>
    <col min="3327" max="3327" width="25.625" style="253" customWidth="1"/>
    <col min="3328" max="3579" width="9" style="253"/>
    <col min="3580" max="3580" width="4.75" style="253" customWidth="1"/>
    <col min="3581" max="3581" width="33" style="253" customWidth="1"/>
    <col min="3582" max="3582" width="35.75" style="253" customWidth="1"/>
    <col min="3583" max="3583" width="25.625" style="253" customWidth="1"/>
    <col min="3584" max="3835" width="9" style="253"/>
    <col min="3836" max="3836" width="4.75" style="253" customWidth="1"/>
    <col min="3837" max="3837" width="33" style="253" customWidth="1"/>
    <col min="3838" max="3838" width="35.75" style="253" customWidth="1"/>
    <col min="3839" max="3839" width="25.625" style="253" customWidth="1"/>
    <col min="3840" max="4091" width="9" style="253"/>
    <col min="4092" max="4092" width="4.75" style="253" customWidth="1"/>
    <col min="4093" max="4093" width="33" style="253" customWidth="1"/>
    <col min="4094" max="4094" width="35.75" style="253" customWidth="1"/>
    <col min="4095" max="4095" width="25.625" style="253" customWidth="1"/>
    <col min="4096" max="4347" width="9" style="253"/>
    <col min="4348" max="4348" width="4.75" style="253" customWidth="1"/>
    <col min="4349" max="4349" width="33" style="253" customWidth="1"/>
    <col min="4350" max="4350" width="35.75" style="253" customWidth="1"/>
    <col min="4351" max="4351" width="25.625" style="253" customWidth="1"/>
    <col min="4352" max="4603" width="9" style="253"/>
    <col min="4604" max="4604" width="4.75" style="253" customWidth="1"/>
    <col min="4605" max="4605" width="33" style="253" customWidth="1"/>
    <col min="4606" max="4606" width="35.75" style="253" customWidth="1"/>
    <col min="4607" max="4607" width="25.625" style="253" customWidth="1"/>
    <col min="4608" max="4859" width="9" style="253"/>
    <col min="4860" max="4860" width="4.75" style="253" customWidth="1"/>
    <col min="4861" max="4861" width="33" style="253" customWidth="1"/>
    <col min="4862" max="4862" width="35.75" style="253" customWidth="1"/>
    <col min="4863" max="4863" width="25.625" style="253" customWidth="1"/>
    <col min="4864" max="5115" width="9" style="253"/>
    <col min="5116" max="5116" width="4.75" style="253" customWidth="1"/>
    <col min="5117" max="5117" width="33" style="253" customWidth="1"/>
    <col min="5118" max="5118" width="35.75" style="253" customWidth="1"/>
    <col min="5119" max="5119" width="25.625" style="253" customWidth="1"/>
    <col min="5120" max="5371" width="9" style="253"/>
    <col min="5372" max="5372" width="4.75" style="253" customWidth="1"/>
    <col min="5373" max="5373" width="33" style="253" customWidth="1"/>
    <col min="5374" max="5374" width="35.75" style="253" customWidth="1"/>
    <col min="5375" max="5375" width="25.625" style="253" customWidth="1"/>
    <col min="5376" max="5627" width="9" style="253"/>
    <col min="5628" max="5628" width="4.75" style="253" customWidth="1"/>
    <col min="5629" max="5629" width="33" style="253" customWidth="1"/>
    <col min="5630" max="5630" width="35.75" style="253" customWidth="1"/>
    <col min="5631" max="5631" width="25.625" style="253" customWidth="1"/>
    <col min="5632" max="5883" width="9" style="253"/>
    <col min="5884" max="5884" width="4.75" style="253" customWidth="1"/>
    <col min="5885" max="5885" width="33" style="253" customWidth="1"/>
    <col min="5886" max="5886" width="35.75" style="253" customWidth="1"/>
    <col min="5887" max="5887" width="25.625" style="253" customWidth="1"/>
    <col min="5888" max="6139" width="9" style="253"/>
    <col min="6140" max="6140" width="4.75" style="253" customWidth="1"/>
    <col min="6141" max="6141" width="33" style="253" customWidth="1"/>
    <col min="6142" max="6142" width="35.75" style="253" customWidth="1"/>
    <col min="6143" max="6143" width="25.625" style="253" customWidth="1"/>
    <col min="6144" max="6395" width="9" style="253"/>
    <col min="6396" max="6396" width="4.75" style="253" customWidth="1"/>
    <col min="6397" max="6397" width="33" style="253" customWidth="1"/>
    <col min="6398" max="6398" width="35.75" style="253" customWidth="1"/>
    <col min="6399" max="6399" width="25.625" style="253" customWidth="1"/>
    <col min="6400" max="6651" width="9" style="253"/>
    <col min="6652" max="6652" width="4.75" style="253" customWidth="1"/>
    <col min="6653" max="6653" width="33" style="253" customWidth="1"/>
    <col min="6654" max="6654" width="35.75" style="253" customWidth="1"/>
    <col min="6655" max="6655" width="25.625" style="253" customWidth="1"/>
    <col min="6656" max="6907" width="9" style="253"/>
    <col min="6908" max="6908" width="4.75" style="253" customWidth="1"/>
    <col min="6909" max="6909" width="33" style="253" customWidth="1"/>
    <col min="6910" max="6910" width="35.75" style="253" customWidth="1"/>
    <col min="6911" max="6911" width="25.625" style="253" customWidth="1"/>
    <col min="6912" max="7163" width="9" style="253"/>
    <col min="7164" max="7164" width="4.75" style="253" customWidth="1"/>
    <col min="7165" max="7165" width="33" style="253" customWidth="1"/>
    <col min="7166" max="7166" width="35.75" style="253" customWidth="1"/>
    <col min="7167" max="7167" width="25.625" style="253" customWidth="1"/>
    <col min="7168" max="7419" width="9" style="253"/>
    <col min="7420" max="7420" width="4.75" style="253" customWidth="1"/>
    <col min="7421" max="7421" width="33" style="253" customWidth="1"/>
    <col min="7422" max="7422" width="35.75" style="253" customWidth="1"/>
    <col min="7423" max="7423" width="25.625" style="253" customWidth="1"/>
    <col min="7424" max="7675" width="9" style="253"/>
    <col min="7676" max="7676" width="4.75" style="253" customWidth="1"/>
    <col min="7677" max="7677" width="33" style="253" customWidth="1"/>
    <col min="7678" max="7678" width="35.75" style="253" customWidth="1"/>
    <col min="7679" max="7679" width="25.625" style="253" customWidth="1"/>
    <col min="7680" max="7931" width="9" style="253"/>
    <col min="7932" max="7932" width="4.75" style="253" customWidth="1"/>
    <col min="7933" max="7933" width="33" style="253" customWidth="1"/>
    <col min="7934" max="7934" width="35.75" style="253" customWidth="1"/>
    <col min="7935" max="7935" width="25.625" style="253" customWidth="1"/>
    <col min="7936" max="8187" width="9" style="253"/>
    <col min="8188" max="8188" width="4.75" style="253" customWidth="1"/>
    <col min="8189" max="8189" width="33" style="253" customWidth="1"/>
    <col min="8190" max="8190" width="35.75" style="253" customWidth="1"/>
    <col min="8191" max="8191" width="25.625" style="253" customWidth="1"/>
    <col min="8192" max="8443" width="9" style="253"/>
    <col min="8444" max="8444" width="4.75" style="253" customWidth="1"/>
    <col min="8445" max="8445" width="33" style="253" customWidth="1"/>
    <col min="8446" max="8446" width="35.75" style="253" customWidth="1"/>
    <col min="8447" max="8447" width="25.625" style="253" customWidth="1"/>
    <col min="8448" max="8699" width="9" style="253"/>
    <col min="8700" max="8700" width="4.75" style="253" customWidth="1"/>
    <col min="8701" max="8701" width="33" style="253" customWidth="1"/>
    <col min="8702" max="8702" width="35.75" style="253" customWidth="1"/>
    <col min="8703" max="8703" width="25.625" style="253" customWidth="1"/>
    <col min="8704" max="8955" width="9" style="253"/>
    <col min="8956" max="8956" width="4.75" style="253" customWidth="1"/>
    <col min="8957" max="8957" width="33" style="253" customWidth="1"/>
    <col min="8958" max="8958" width="35.75" style="253" customWidth="1"/>
    <col min="8959" max="8959" width="25.625" style="253" customWidth="1"/>
    <col min="8960" max="9211" width="9" style="253"/>
    <col min="9212" max="9212" width="4.75" style="253" customWidth="1"/>
    <col min="9213" max="9213" width="33" style="253" customWidth="1"/>
    <col min="9214" max="9214" width="35.75" style="253" customWidth="1"/>
    <col min="9215" max="9215" width="25.625" style="253" customWidth="1"/>
    <col min="9216" max="9467" width="9" style="253"/>
    <col min="9468" max="9468" width="4.75" style="253" customWidth="1"/>
    <col min="9469" max="9469" width="33" style="253" customWidth="1"/>
    <col min="9470" max="9470" width="35.75" style="253" customWidth="1"/>
    <col min="9471" max="9471" width="25.625" style="253" customWidth="1"/>
    <col min="9472" max="9723" width="9" style="253"/>
    <col min="9724" max="9724" width="4.75" style="253" customWidth="1"/>
    <col min="9725" max="9725" width="33" style="253" customWidth="1"/>
    <col min="9726" max="9726" width="35.75" style="253" customWidth="1"/>
    <col min="9727" max="9727" width="25.625" style="253" customWidth="1"/>
    <col min="9728" max="9979" width="9" style="253"/>
    <col min="9980" max="9980" width="4.75" style="253" customWidth="1"/>
    <col min="9981" max="9981" width="33" style="253" customWidth="1"/>
    <col min="9982" max="9982" width="35.75" style="253" customWidth="1"/>
    <col min="9983" max="9983" width="25.625" style="253" customWidth="1"/>
    <col min="9984" max="10235" width="9" style="253"/>
    <col min="10236" max="10236" width="4.75" style="253" customWidth="1"/>
    <col min="10237" max="10237" width="33" style="253" customWidth="1"/>
    <col min="10238" max="10238" width="35.75" style="253" customWidth="1"/>
    <col min="10239" max="10239" width="25.625" style="253" customWidth="1"/>
    <col min="10240" max="10491" width="9" style="253"/>
    <col min="10492" max="10492" width="4.75" style="253" customWidth="1"/>
    <col min="10493" max="10493" width="33" style="253" customWidth="1"/>
    <col min="10494" max="10494" width="35.75" style="253" customWidth="1"/>
    <col min="10495" max="10495" width="25.625" style="253" customWidth="1"/>
    <col min="10496" max="10747" width="9" style="253"/>
    <col min="10748" max="10748" width="4.75" style="253" customWidth="1"/>
    <col min="10749" max="10749" width="33" style="253" customWidth="1"/>
    <col min="10750" max="10750" width="35.75" style="253" customWidth="1"/>
    <col min="10751" max="10751" width="25.625" style="253" customWidth="1"/>
    <col min="10752" max="11003" width="9" style="253"/>
    <col min="11004" max="11004" width="4.75" style="253" customWidth="1"/>
    <col min="11005" max="11005" width="33" style="253" customWidth="1"/>
    <col min="11006" max="11006" width="35.75" style="253" customWidth="1"/>
    <col min="11007" max="11007" width="25.625" style="253" customWidth="1"/>
    <col min="11008" max="11259" width="9" style="253"/>
    <col min="11260" max="11260" width="4.75" style="253" customWidth="1"/>
    <col min="11261" max="11261" width="33" style="253" customWidth="1"/>
    <col min="11262" max="11262" width="35.75" style="253" customWidth="1"/>
    <col min="11263" max="11263" width="25.625" style="253" customWidth="1"/>
    <col min="11264" max="11515" width="9" style="253"/>
    <col min="11516" max="11516" width="4.75" style="253" customWidth="1"/>
    <col min="11517" max="11517" width="33" style="253" customWidth="1"/>
    <col min="11518" max="11518" width="35.75" style="253" customWidth="1"/>
    <col min="11519" max="11519" width="25.625" style="253" customWidth="1"/>
    <col min="11520" max="11771" width="9" style="253"/>
    <col min="11772" max="11772" width="4.75" style="253" customWidth="1"/>
    <col min="11773" max="11773" width="33" style="253" customWidth="1"/>
    <col min="11774" max="11774" width="35.75" style="253" customWidth="1"/>
    <col min="11775" max="11775" width="25.625" style="253" customWidth="1"/>
    <col min="11776" max="12027" width="9" style="253"/>
    <col min="12028" max="12028" width="4.75" style="253" customWidth="1"/>
    <col min="12029" max="12029" width="33" style="253" customWidth="1"/>
    <col min="12030" max="12030" width="35.75" style="253" customWidth="1"/>
    <col min="12031" max="12031" width="25.625" style="253" customWidth="1"/>
    <col min="12032" max="12283" width="9" style="253"/>
    <col min="12284" max="12284" width="4.75" style="253" customWidth="1"/>
    <col min="12285" max="12285" width="33" style="253" customWidth="1"/>
    <col min="12286" max="12286" width="35.75" style="253" customWidth="1"/>
    <col min="12287" max="12287" width="25.625" style="253" customWidth="1"/>
    <col min="12288" max="12539" width="9" style="253"/>
    <col min="12540" max="12540" width="4.75" style="253" customWidth="1"/>
    <col min="12541" max="12541" width="33" style="253" customWidth="1"/>
    <col min="12542" max="12542" width="35.75" style="253" customWidth="1"/>
    <col min="12543" max="12543" width="25.625" style="253" customWidth="1"/>
    <col min="12544" max="12795" width="9" style="253"/>
    <col min="12796" max="12796" width="4.75" style="253" customWidth="1"/>
    <col min="12797" max="12797" width="33" style="253" customWidth="1"/>
    <col min="12798" max="12798" width="35.75" style="253" customWidth="1"/>
    <col min="12799" max="12799" width="25.625" style="253" customWidth="1"/>
    <col min="12800" max="13051" width="9" style="253"/>
    <col min="13052" max="13052" width="4.75" style="253" customWidth="1"/>
    <col min="13053" max="13053" width="33" style="253" customWidth="1"/>
    <col min="13054" max="13054" width="35.75" style="253" customWidth="1"/>
    <col min="13055" max="13055" width="25.625" style="253" customWidth="1"/>
    <col min="13056" max="13307" width="9" style="253"/>
    <col min="13308" max="13308" width="4.75" style="253" customWidth="1"/>
    <col min="13309" max="13309" width="33" style="253" customWidth="1"/>
    <col min="13310" max="13310" width="35.75" style="253" customWidth="1"/>
    <col min="13311" max="13311" width="25.625" style="253" customWidth="1"/>
    <col min="13312" max="13563" width="9" style="253"/>
    <col min="13564" max="13564" width="4.75" style="253" customWidth="1"/>
    <col min="13565" max="13565" width="33" style="253" customWidth="1"/>
    <col min="13566" max="13566" width="35.75" style="253" customWidth="1"/>
    <col min="13567" max="13567" width="25.625" style="253" customWidth="1"/>
    <col min="13568" max="13819" width="9" style="253"/>
    <col min="13820" max="13820" width="4.75" style="253" customWidth="1"/>
    <col min="13821" max="13821" width="33" style="253" customWidth="1"/>
    <col min="13822" max="13822" width="35.75" style="253" customWidth="1"/>
    <col min="13823" max="13823" width="25.625" style="253" customWidth="1"/>
    <col min="13824" max="14075" width="9" style="253"/>
    <col min="14076" max="14076" width="4.75" style="253" customWidth="1"/>
    <col min="14077" max="14077" width="33" style="253" customWidth="1"/>
    <col min="14078" max="14078" width="35.75" style="253" customWidth="1"/>
    <col min="14079" max="14079" width="25.625" style="253" customWidth="1"/>
    <col min="14080" max="14331" width="9" style="253"/>
    <col min="14332" max="14332" width="4.75" style="253" customWidth="1"/>
    <col min="14333" max="14333" width="33" style="253" customWidth="1"/>
    <col min="14334" max="14334" width="35.75" style="253" customWidth="1"/>
    <col min="14335" max="14335" width="25.625" style="253" customWidth="1"/>
    <col min="14336" max="14587" width="9" style="253"/>
    <col min="14588" max="14588" width="4.75" style="253" customWidth="1"/>
    <col min="14589" max="14589" width="33" style="253" customWidth="1"/>
    <col min="14590" max="14590" width="35.75" style="253" customWidth="1"/>
    <col min="14591" max="14591" width="25.625" style="253" customWidth="1"/>
    <col min="14592" max="14843" width="9" style="253"/>
    <col min="14844" max="14844" width="4.75" style="253" customWidth="1"/>
    <col min="14845" max="14845" width="33" style="253" customWidth="1"/>
    <col min="14846" max="14846" width="35.75" style="253" customWidth="1"/>
    <col min="14847" max="14847" width="25.625" style="253" customWidth="1"/>
    <col min="14848" max="15099" width="9" style="253"/>
    <col min="15100" max="15100" width="4.75" style="253" customWidth="1"/>
    <col min="15101" max="15101" width="33" style="253" customWidth="1"/>
    <col min="15102" max="15102" width="35.75" style="253" customWidth="1"/>
    <col min="15103" max="15103" width="25.625" style="253" customWidth="1"/>
    <col min="15104" max="15355" width="9" style="253"/>
    <col min="15356" max="15356" width="4.75" style="253" customWidth="1"/>
    <col min="15357" max="15357" width="33" style="253" customWidth="1"/>
    <col min="15358" max="15358" width="35.75" style="253" customWidth="1"/>
    <col min="15359" max="15359" width="25.625" style="253" customWidth="1"/>
    <col min="15360" max="15611" width="9" style="253"/>
    <col min="15612" max="15612" width="4.75" style="253" customWidth="1"/>
    <col min="15613" max="15613" width="33" style="253" customWidth="1"/>
    <col min="15614" max="15614" width="35.75" style="253" customWidth="1"/>
    <col min="15615" max="15615" width="25.625" style="253" customWidth="1"/>
    <col min="15616" max="15867" width="9" style="253"/>
    <col min="15868" max="15868" width="4.75" style="253" customWidth="1"/>
    <col min="15869" max="15869" width="33" style="253" customWidth="1"/>
    <col min="15870" max="15870" width="35.75" style="253" customWidth="1"/>
    <col min="15871" max="15871" width="25.625" style="253" customWidth="1"/>
    <col min="15872" max="16123" width="9" style="253"/>
    <col min="16124" max="16124" width="4.75" style="253" customWidth="1"/>
    <col min="16125" max="16125" width="33" style="253" customWidth="1"/>
    <col min="16126" max="16126" width="35.75" style="253" customWidth="1"/>
    <col min="16127" max="16127" width="25.625" style="253" customWidth="1"/>
    <col min="16128" max="16384" width="9" style="253"/>
  </cols>
  <sheetData>
    <row r="1" spans="1:3">
      <c r="A1" s="252" t="s">
        <v>1110</v>
      </c>
      <c r="B1" s="253"/>
      <c r="C1" s="253"/>
    </row>
    <row r="2" spans="1:3" ht="20.25">
      <c r="A2" s="646" t="s">
        <v>1111</v>
      </c>
      <c r="B2" s="646"/>
      <c r="C2" s="646"/>
    </row>
    <row r="3" spans="1:3" ht="12.95" customHeight="1">
      <c r="A3" s="254" t="s">
        <v>1112</v>
      </c>
      <c r="B3" s="255" t="s">
        <v>1113</v>
      </c>
      <c r="C3" s="256" t="s">
        <v>1114</v>
      </c>
    </row>
    <row r="4" spans="1:3" ht="12.95" customHeight="1">
      <c r="A4" s="257">
        <v>1</v>
      </c>
      <c r="B4" s="258" t="s">
        <v>1115</v>
      </c>
      <c r="C4" s="259" t="s">
        <v>1504</v>
      </c>
    </row>
    <row r="5" spans="1:3" ht="12.95" customHeight="1">
      <c r="A5" s="257">
        <v>2</v>
      </c>
      <c r="B5" s="258" t="s">
        <v>1116</v>
      </c>
      <c r="C5" s="260">
        <v>0</v>
      </c>
    </row>
    <row r="6" spans="1:3" ht="12.95" customHeight="1">
      <c r="A6" s="257">
        <v>3</v>
      </c>
      <c r="B6" s="261" t="s">
        <v>1117</v>
      </c>
      <c r="C6" s="260">
        <v>0</v>
      </c>
    </row>
    <row r="7" spans="1:3" ht="12.95" customHeight="1">
      <c r="A7" s="257">
        <v>4</v>
      </c>
      <c r="B7" s="262" t="s">
        <v>1118</v>
      </c>
      <c r="C7" s="260">
        <v>0</v>
      </c>
    </row>
    <row r="8" spans="1:3" ht="12.95" customHeight="1">
      <c r="A8" s="257">
        <v>5</v>
      </c>
      <c r="B8" s="262" t="s">
        <v>1119</v>
      </c>
      <c r="C8" s="260">
        <v>0</v>
      </c>
    </row>
    <row r="9" spans="1:3" ht="12.95" customHeight="1">
      <c r="A9" s="257">
        <v>6</v>
      </c>
      <c r="B9" s="262" t="s">
        <v>1120</v>
      </c>
      <c r="C9" s="260">
        <v>0</v>
      </c>
    </row>
    <row r="10" spans="1:3" ht="12.95" customHeight="1">
      <c r="A10" s="257">
        <v>7</v>
      </c>
      <c r="B10" s="261" t="s">
        <v>1121</v>
      </c>
      <c r="C10" s="260">
        <v>0</v>
      </c>
    </row>
    <row r="11" spans="1:3" ht="12.95" customHeight="1">
      <c r="A11" s="257">
        <v>8</v>
      </c>
      <c r="B11" s="262" t="s">
        <v>1122</v>
      </c>
      <c r="C11" s="260">
        <v>0</v>
      </c>
    </row>
    <row r="12" spans="1:3" ht="12.95" customHeight="1">
      <c r="A12" s="257">
        <v>9</v>
      </c>
      <c r="B12" s="262" t="s">
        <v>1123</v>
      </c>
      <c r="C12" s="260">
        <v>0</v>
      </c>
    </row>
    <row r="13" spans="1:3" ht="12.95" customHeight="1">
      <c r="A13" s="257">
        <v>10</v>
      </c>
      <c r="B13" s="262" t="s">
        <v>1124</v>
      </c>
      <c r="C13" s="260">
        <v>0</v>
      </c>
    </row>
    <row r="14" spans="1:3" ht="12.95" customHeight="1">
      <c r="A14" s="257">
        <v>11</v>
      </c>
      <c r="B14" s="262" t="s">
        <v>1125</v>
      </c>
      <c r="C14" s="260">
        <v>0</v>
      </c>
    </row>
    <row r="15" spans="1:3" ht="12.95" customHeight="1">
      <c r="A15" s="257">
        <v>12</v>
      </c>
      <c r="B15" s="262" t="s">
        <v>1126</v>
      </c>
      <c r="C15" s="260">
        <v>0</v>
      </c>
    </row>
    <row r="16" spans="1:3" ht="12.95" customHeight="1">
      <c r="A16" s="257">
        <v>13</v>
      </c>
      <c r="B16" s="262" t="s">
        <v>1127</v>
      </c>
      <c r="C16" s="260">
        <v>0</v>
      </c>
    </row>
    <row r="17" spans="1:3" ht="12.95" customHeight="1">
      <c r="A17" s="257">
        <v>14</v>
      </c>
      <c r="B17" s="262" t="s">
        <v>1128</v>
      </c>
      <c r="C17" s="260">
        <v>0</v>
      </c>
    </row>
    <row r="18" spans="1:3" ht="12.95" customHeight="1">
      <c r="A18" s="257">
        <v>15</v>
      </c>
      <c r="B18" s="262" t="s">
        <v>1129</v>
      </c>
      <c r="C18" s="260">
        <v>0</v>
      </c>
    </row>
    <row r="19" spans="1:3" ht="12.95" customHeight="1">
      <c r="A19" s="257">
        <v>16</v>
      </c>
      <c r="B19" s="261" t="s">
        <v>1130</v>
      </c>
      <c r="C19" s="260">
        <v>0</v>
      </c>
    </row>
    <row r="20" spans="1:3" ht="12.95" customHeight="1">
      <c r="A20" s="257">
        <v>17</v>
      </c>
      <c r="B20" s="262" t="s">
        <v>1131</v>
      </c>
      <c r="C20" s="260">
        <v>0</v>
      </c>
    </row>
    <row r="21" spans="1:3" ht="12.95" customHeight="1">
      <c r="A21" s="257">
        <v>18</v>
      </c>
      <c r="B21" s="262" t="s">
        <v>1132</v>
      </c>
      <c r="C21" s="260">
        <v>0</v>
      </c>
    </row>
    <row r="22" spans="1:3" ht="12.95" customHeight="1">
      <c r="A22" s="257">
        <v>19</v>
      </c>
      <c r="B22" s="261" t="s">
        <v>1133</v>
      </c>
      <c r="C22" s="260">
        <v>0</v>
      </c>
    </row>
    <row r="23" spans="1:3" ht="12.95" customHeight="1">
      <c r="A23" s="257">
        <v>20</v>
      </c>
      <c r="B23" s="262" t="s">
        <v>1134</v>
      </c>
      <c r="C23" s="260">
        <v>0</v>
      </c>
    </row>
    <row r="24" spans="1:3" ht="12.95" customHeight="1">
      <c r="A24" s="257">
        <v>21</v>
      </c>
      <c r="B24" s="262" t="s">
        <v>1135</v>
      </c>
      <c r="C24" s="260">
        <v>0</v>
      </c>
    </row>
    <row r="25" spans="1:3" ht="24">
      <c r="A25" s="257">
        <v>22</v>
      </c>
      <c r="B25" s="262" t="s">
        <v>1136</v>
      </c>
      <c r="C25" s="260">
        <v>0</v>
      </c>
    </row>
    <row r="26" spans="1:3" ht="12.95" customHeight="1">
      <c r="A26" s="257">
        <v>23</v>
      </c>
      <c r="B26" s="261" t="s">
        <v>1137</v>
      </c>
      <c r="C26" s="260">
        <v>0</v>
      </c>
    </row>
    <row r="27" spans="1:3" ht="12.95" customHeight="1">
      <c r="A27" s="257">
        <v>24</v>
      </c>
      <c r="B27" s="262" t="s">
        <v>1138</v>
      </c>
      <c r="C27" s="260">
        <v>0</v>
      </c>
    </row>
    <row r="28" spans="1:3" ht="12.95" customHeight="1">
      <c r="A28" s="257">
        <v>25</v>
      </c>
      <c r="B28" s="262" t="s">
        <v>1139</v>
      </c>
      <c r="C28" s="260">
        <v>0</v>
      </c>
    </row>
    <row r="29" spans="1:3" ht="12.95" customHeight="1">
      <c r="A29" s="257">
        <v>26</v>
      </c>
      <c r="B29" s="262" t="s">
        <v>1140</v>
      </c>
      <c r="C29" s="260">
        <v>0</v>
      </c>
    </row>
    <row r="30" spans="1:3" ht="12.95" customHeight="1">
      <c r="A30" s="257">
        <v>27</v>
      </c>
      <c r="B30" s="262" t="s">
        <v>1141</v>
      </c>
      <c r="C30" s="260">
        <v>0</v>
      </c>
    </row>
    <row r="31" spans="1:3" ht="12.95" customHeight="1">
      <c r="A31" s="257">
        <v>28</v>
      </c>
      <c r="B31" s="261" t="s">
        <v>1142</v>
      </c>
      <c r="C31" s="260">
        <v>0</v>
      </c>
    </row>
    <row r="32" spans="1:3" ht="12.95" customHeight="1">
      <c r="A32" s="257">
        <v>29</v>
      </c>
      <c r="B32" s="262" t="s">
        <v>1143</v>
      </c>
      <c r="C32" s="260">
        <v>0</v>
      </c>
    </row>
    <row r="33" spans="1:3" ht="12.95" customHeight="1">
      <c r="A33" s="257">
        <v>30</v>
      </c>
      <c r="B33" s="262" t="s">
        <v>1144</v>
      </c>
      <c r="C33" s="260">
        <v>0</v>
      </c>
    </row>
    <row r="34" spans="1:3" ht="12.95" customHeight="1">
      <c r="A34" s="257">
        <v>31</v>
      </c>
      <c r="B34" s="262" t="s">
        <v>1145</v>
      </c>
      <c r="C34" s="260">
        <v>0</v>
      </c>
    </row>
    <row r="35" spans="1:3" ht="12.95" customHeight="1">
      <c r="A35" s="257">
        <v>32</v>
      </c>
      <c r="B35" s="262" t="s">
        <v>1146</v>
      </c>
      <c r="C35" s="260">
        <v>0</v>
      </c>
    </row>
    <row r="36" spans="1:3" ht="12.95" customHeight="1">
      <c r="A36" s="257">
        <v>33</v>
      </c>
      <c r="B36" s="262" t="s">
        <v>1147</v>
      </c>
      <c r="C36" s="260">
        <v>0</v>
      </c>
    </row>
    <row r="37" spans="1:3" ht="12.95" customHeight="1">
      <c r="A37" s="257">
        <v>34</v>
      </c>
      <c r="B37" s="261" t="s">
        <v>1148</v>
      </c>
      <c r="C37" s="260">
        <v>0</v>
      </c>
    </row>
    <row r="38" spans="1:3" ht="12.95" customHeight="1">
      <c r="A38" s="257">
        <v>35</v>
      </c>
      <c r="B38" s="258" t="s">
        <v>1149</v>
      </c>
      <c r="C38" s="260">
        <v>0</v>
      </c>
    </row>
    <row r="39" spans="1:3" ht="12.95" customHeight="1">
      <c r="A39" s="257">
        <v>36</v>
      </c>
      <c r="B39" s="261" t="s">
        <v>1150</v>
      </c>
      <c r="C39" s="260">
        <v>0</v>
      </c>
    </row>
    <row r="40" spans="1:3" ht="12.95" customHeight="1">
      <c r="A40" s="257">
        <v>37</v>
      </c>
      <c r="B40" s="261" t="s">
        <v>1151</v>
      </c>
      <c r="C40" s="260">
        <v>0</v>
      </c>
    </row>
    <row r="41" spans="1:3" ht="12.95" customHeight="1">
      <c r="A41" s="257">
        <v>38</v>
      </c>
      <c r="B41" s="262" t="s">
        <v>1152</v>
      </c>
      <c r="C41" s="260">
        <v>0</v>
      </c>
    </row>
    <row r="42" spans="1:3" ht="12.95" customHeight="1">
      <c r="A42" s="257">
        <v>39</v>
      </c>
      <c r="B42" s="261" t="s">
        <v>1153</v>
      </c>
      <c r="C42" s="260">
        <v>0</v>
      </c>
    </row>
    <row r="43" spans="1:3" ht="12.95" customHeight="1">
      <c r="A43" s="257">
        <v>40</v>
      </c>
      <c r="B43" s="258" t="s">
        <v>1154</v>
      </c>
      <c r="C43" s="260">
        <v>0</v>
      </c>
    </row>
    <row r="44" spans="1:3" ht="12.95" customHeight="1">
      <c r="A44" s="257">
        <v>41</v>
      </c>
      <c r="B44" s="261" t="s">
        <v>1155</v>
      </c>
      <c r="C44" s="260">
        <v>0</v>
      </c>
    </row>
    <row r="45" spans="1:3" ht="12.95" customHeight="1">
      <c r="A45" s="257">
        <v>42</v>
      </c>
      <c r="B45" s="261" t="s">
        <v>1156</v>
      </c>
      <c r="C45" s="260">
        <v>0</v>
      </c>
    </row>
    <row r="46" spans="1:3" ht="12.95" customHeight="1">
      <c r="A46" s="257">
        <v>43</v>
      </c>
      <c r="B46" s="258" t="s">
        <v>1157</v>
      </c>
      <c r="C46" s="260">
        <v>0</v>
      </c>
    </row>
    <row r="47" spans="1:3" ht="12.95" customHeight="1">
      <c r="A47" s="257">
        <v>44</v>
      </c>
      <c r="B47" s="258" t="s">
        <v>1158</v>
      </c>
      <c r="C47" s="260">
        <v>0</v>
      </c>
    </row>
    <row r="48" spans="1:3" ht="12.95" customHeight="1">
      <c r="A48" s="257">
        <v>45</v>
      </c>
      <c r="B48" s="258" t="s">
        <v>1159</v>
      </c>
      <c r="C48" s="260">
        <v>0</v>
      </c>
    </row>
    <row r="49" spans="1:4" ht="12.95" customHeight="1">
      <c r="A49" s="257">
        <v>46</v>
      </c>
      <c r="B49" s="261" t="s">
        <v>1160</v>
      </c>
      <c r="C49" s="260">
        <v>0</v>
      </c>
    </row>
    <row r="50" spans="1:4" ht="12.95" customHeight="1">
      <c r="A50" s="257">
        <v>47</v>
      </c>
      <c r="B50" s="258" t="s">
        <v>1161</v>
      </c>
      <c r="C50" s="260">
        <v>0</v>
      </c>
    </row>
    <row r="51" spans="1:4" ht="12.95" customHeight="1">
      <c r="A51" s="257">
        <v>48</v>
      </c>
      <c r="B51" s="261" t="s">
        <v>1162</v>
      </c>
      <c r="C51" s="260">
        <v>0</v>
      </c>
    </row>
    <row r="52" spans="1:4" ht="12.95" customHeight="1">
      <c r="A52" s="257">
        <v>49</v>
      </c>
      <c r="B52" s="261" t="s">
        <v>1163</v>
      </c>
      <c r="C52" s="260">
        <v>0</v>
      </c>
    </row>
    <row r="53" spans="1:4" ht="12.95" customHeight="1">
      <c r="A53" s="257">
        <v>50</v>
      </c>
      <c r="B53" s="258" t="s">
        <v>1164</v>
      </c>
      <c r="C53" s="263">
        <v>0.75</v>
      </c>
    </row>
    <row r="54" spans="1:4" ht="12.95" customHeight="1">
      <c r="A54" s="257">
        <v>51</v>
      </c>
      <c r="B54" s="258" t="s">
        <v>1165</v>
      </c>
      <c r="C54" s="260">
        <v>0</v>
      </c>
    </row>
    <row r="55" spans="1:4" ht="24" customHeight="1">
      <c r="A55" s="257">
        <v>52</v>
      </c>
      <c r="B55" s="258" t="s">
        <v>1166</v>
      </c>
      <c r="C55" s="260">
        <v>0</v>
      </c>
    </row>
    <row r="56" spans="1:4">
      <c r="A56" s="264"/>
      <c r="C56" s="264"/>
      <c r="D56" s="48" t="s">
        <v>12</v>
      </c>
    </row>
  </sheetData>
  <mergeCells count="1">
    <mergeCell ref="A2:C2"/>
  </mergeCells>
  <phoneticPr fontId="9" type="noConversion"/>
  <hyperlinks>
    <hyperlink ref="A1" location="'目录'!C20" display="深圳市嘉信现税务师事务所有限公司" xr:uid="{00000000-0004-0000-1F00-000000000000}"/>
  </hyperlinks>
  <printOptions horizontalCentered="1"/>
  <pageMargins left="0.78740157480314965" right="0.51181102362204722" top="0.51181102362204722" bottom="0.51181102362204722" header="0.51181102362204722" footer="0.51181102362204722"/>
  <pageSetup paperSize="9" fitToHeight="0" orientation="portrait" blackAndWhite="1" r:id="rId1"/>
  <headerFooter alignWithMargins="0"/>
  <rowBreaks count="1" manualBreakCount="1">
    <brk id="55" max="3" man="1"/>
  </rowBreaks>
  <colBreaks count="1" manualBreakCount="1">
    <brk id="3"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12">
    <tabColor rgb="FF002060"/>
  </sheetPr>
  <dimension ref="A1:N38"/>
  <sheetViews>
    <sheetView showGridLines="0" zoomScaleNormal="100" zoomScaleSheetLayoutView="100" workbookViewId="0">
      <selection activeCell="H27" sqref="H27"/>
    </sheetView>
  </sheetViews>
  <sheetFormatPr defaultColWidth="9.375" defaultRowHeight="24" customHeight="1"/>
  <cols>
    <col min="1" max="1" width="5.25" style="238" customWidth="1"/>
    <col min="2" max="2" width="17.75" style="271" customWidth="1"/>
    <col min="3" max="5" width="13.375" style="272" customWidth="1"/>
    <col min="6" max="12" width="13.25" style="272" customWidth="1"/>
    <col min="13" max="13" width="13.25" style="238" customWidth="1"/>
    <col min="14" max="16384" width="9.375" style="238"/>
  </cols>
  <sheetData>
    <row r="1" spans="1:13" ht="20.100000000000001" customHeight="1">
      <c r="A1" s="627" t="s">
        <v>1167</v>
      </c>
      <c r="B1" s="627"/>
      <c r="C1" s="627"/>
      <c r="D1" s="627"/>
      <c r="E1" s="627"/>
      <c r="F1" s="627"/>
      <c r="G1" s="627"/>
      <c r="H1" s="627"/>
      <c r="I1" s="627"/>
      <c r="J1" s="627"/>
      <c r="K1" s="627"/>
      <c r="L1" s="627"/>
      <c r="M1" s="627"/>
    </row>
    <row r="2" spans="1:13" s="266" customFormat="1" ht="25.5" customHeight="1">
      <c r="A2" s="626" t="s">
        <v>1168</v>
      </c>
      <c r="B2" s="626"/>
      <c r="C2" s="626"/>
      <c r="D2" s="626"/>
      <c r="E2" s="626"/>
      <c r="F2" s="626"/>
      <c r="G2" s="626"/>
      <c r="H2" s="626"/>
      <c r="I2" s="626"/>
      <c r="J2" s="626"/>
      <c r="K2" s="626"/>
      <c r="L2" s="626"/>
      <c r="M2" s="626"/>
    </row>
    <row r="3" spans="1:13" s="267" customFormat="1" ht="16.5" customHeight="1">
      <c r="A3" s="648" t="s">
        <v>395</v>
      </c>
      <c r="B3" s="639" t="s">
        <v>397</v>
      </c>
      <c r="C3" s="578" t="s">
        <v>1169</v>
      </c>
      <c r="D3" s="578" t="s">
        <v>1170</v>
      </c>
      <c r="E3" s="578" t="s">
        <v>1171</v>
      </c>
      <c r="F3" s="578" t="s">
        <v>1172</v>
      </c>
      <c r="G3" s="578" t="s">
        <v>1173</v>
      </c>
      <c r="H3" s="578" t="s">
        <v>1174</v>
      </c>
      <c r="I3" s="578" t="s">
        <v>1175</v>
      </c>
      <c r="J3" s="578" t="s">
        <v>1176</v>
      </c>
      <c r="K3" s="578" t="s">
        <v>1177</v>
      </c>
      <c r="L3" s="578"/>
      <c r="M3" s="598" t="s">
        <v>1178</v>
      </c>
    </row>
    <row r="4" spans="1:13" s="267" customFormat="1" ht="16.5" customHeight="1">
      <c r="A4" s="648"/>
      <c r="B4" s="639"/>
      <c r="C4" s="578"/>
      <c r="D4" s="578"/>
      <c r="E4" s="578"/>
      <c r="F4" s="578"/>
      <c r="G4" s="578"/>
      <c r="H4" s="578"/>
      <c r="I4" s="578"/>
      <c r="J4" s="578"/>
      <c r="K4" s="207" t="s">
        <v>1179</v>
      </c>
      <c r="L4" s="207" t="s">
        <v>1180</v>
      </c>
      <c r="M4" s="598"/>
    </row>
    <row r="5" spans="1:13" s="267" customFormat="1" ht="16.5" customHeight="1">
      <c r="A5" s="648"/>
      <c r="B5" s="639"/>
      <c r="C5" s="225">
        <v>1</v>
      </c>
      <c r="D5" s="225">
        <v>2</v>
      </c>
      <c r="E5" s="225">
        <v>3</v>
      </c>
      <c r="F5" s="225">
        <v>4</v>
      </c>
      <c r="G5" s="225">
        <v>5</v>
      </c>
      <c r="H5" s="225">
        <v>6</v>
      </c>
      <c r="I5" s="225">
        <v>7</v>
      </c>
      <c r="J5" s="207">
        <v>8</v>
      </c>
      <c r="K5" s="207">
        <v>9</v>
      </c>
      <c r="L5" s="207">
        <v>10</v>
      </c>
      <c r="M5" s="225" t="s">
        <v>1181</v>
      </c>
    </row>
    <row r="6" spans="1:13" s="267" customFormat="1" ht="16.5" customHeight="1">
      <c r="A6" s="232">
        <v>1</v>
      </c>
      <c r="B6" s="647" t="s">
        <v>1182</v>
      </c>
      <c r="C6" s="157" t="s">
        <v>1504</v>
      </c>
      <c r="D6" s="268" t="s">
        <v>1504</v>
      </c>
      <c r="E6" s="268" t="s">
        <v>1504</v>
      </c>
      <c r="F6" s="268">
        <v>0</v>
      </c>
      <c r="G6" s="268">
        <v>0</v>
      </c>
      <c r="H6" s="268">
        <v>0</v>
      </c>
      <c r="I6" s="268">
        <v>0</v>
      </c>
      <c r="J6" s="268">
        <v>0</v>
      </c>
      <c r="K6" s="268">
        <v>0</v>
      </c>
      <c r="L6" s="268">
        <v>0</v>
      </c>
      <c r="M6" s="268">
        <f>IF((K6+L6*50%)&lt;=0,0,(K6+L6*50%))</f>
        <v>0</v>
      </c>
    </row>
    <row r="7" spans="1:13" s="267" customFormat="1" ht="16.5" customHeight="1">
      <c r="A7" s="232">
        <v>2</v>
      </c>
      <c r="B7" s="647"/>
      <c r="C7" s="157"/>
      <c r="D7" s="268"/>
      <c r="E7" s="268"/>
      <c r="F7" s="268"/>
      <c r="G7" s="268"/>
      <c r="H7" s="268"/>
      <c r="I7" s="268"/>
      <c r="J7" s="268"/>
      <c r="K7" s="268"/>
      <c r="L7" s="268"/>
      <c r="M7" s="268">
        <f>IF((K7+L7*50%)&lt;=0,0,(K7+L7*50%))</f>
        <v>0</v>
      </c>
    </row>
    <row r="8" spans="1:13" s="267" customFormat="1" ht="16.5" customHeight="1">
      <c r="A8" s="232">
        <v>3</v>
      </c>
      <c r="B8" s="647"/>
      <c r="C8" s="157" t="s">
        <v>1183</v>
      </c>
      <c r="D8" s="157" t="s">
        <v>133</v>
      </c>
      <c r="E8" s="157" t="s">
        <v>133</v>
      </c>
      <c r="F8" s="189">
        <v>0</v>
      </c>
      <c r="G8" s="189">
        <v>0</v>
      </c>
      <c r="H8" s="189">
        <v>0</v>
      </c>
      <c r="I8" s="189">
        <v>0</v>
      </c>
      <c r="J8" s="189">
        <v>0</v>
      </c>
      <c r="K8" s="189">
        <v>0</v>
      </c>
      <c r="L8" s="189">
        <v>0</v>
      </c>
      <c r="M8" s="189">
        <v>0</v>
      </c>
    </row>
    <row r="9" spans="1:13" s="267" customFormat="1" ht="16.5" customHeight="1">
      <c r="A9" s="232">
        <v>4</v>
      </c>
      <c r="B9" s="647" t="s">
        <v>1184</v>
      </c>
      <c r="C9" s="157" t="s">
        <v>1504</v>
      </c>
      <c r="D9" s="268" t="s">
        <v>1504</v>
      </c>
      <c r="E9" s="268" t="s">
        <v>1504</v>
      </c>
      <c r="F9" s="268">
        <v>0</v>
      </c>
      <c r="G9" s="268">
        <v>0</v>
      </c>
      <c r="H9" s="268">
        <v>0</v>
      </c>
      <c r="I9" s="268">
        <v>0</v>
      </c>
      <c r="J9" s="268">
        <v>0</v>
      </c>
      <c r="K9" s="268">
        <v>0</v>
      </c>
      <c r="L9" s="268">
        <v>0</v>
      </c>
      <c r="M9" s="268">
        <f>IF((K9+L9*50%)&lt;=0,0,(K9+L9*50%))</f>
        <v>0</v>
      </c>
    </row>
    <row r="10" spans="1:13" s="267" customFormat="1" ht="16.5" customHeight="1">
      <c r="A10" s="232">
        <v>5</v>
      </c>
      <c r="B10" s="647"/>
      <c r="C10" s="157"/>
      <c r="D10" s="189"/>
      <c r="E10" s="189"/>
      <c r="F10" s="189"/>
      <c r="G10" s="189"/>
      <c r="H10" s="189"/>
      <c r="I10" s="189"/>
      <c r="J10" s="189"/>
      <c r="K10" s="189"/>
      <c r="L10" s="268"/>
      <c r="M10" s="268">
        <f>IF((K10+L10*50%)&lt;=0,0,(K10+L10*50%))</f>
        <v>0</v>
      </c>
    </row>
    <row r="11" spans="1:13" s="267" customFormat="1" ht="16.5" customHeight="1">
      <c r="A11" s="232">
        <v>6</v>
      </c>
      <c r="B11" s="647"/>
      <c r="C11" s="157" t="s">
        <v>1185</v>
      </c>
      <c r="D11" s="157" t="s">
        <v>133</v>
      </c>
      <c r="E11" s="157" t="s">
        <v>133</v>
      </c>
      <c r="F11" s="189">
        <v>0</v>
      </c>
      <c r="G11" s="189">
        <v>0</v>
      </c>
      <c r="H11" s="189">
        <v>0</v>
      </c>
      <c r="I11" s="189">
        <v>0</v>
      </c>
      <c r="J11" s="189">
        <v>0</v>
      </c>
      <c r="K11" s="189">
        <v>0</v>
      </c>
      <c r="L11" s="189">
        <v>0</v>
      </c>
      <c r="M11" s="189">
        <v>0</v>
      </c>
    </row>
    <row r="12" spans="1:13" s="267" customFormat="1" ht="16.5" customHeight="1">
      <c r="A12" s="232">
        <v>7</v>
      </c>
      <c r="B12" s="647" t="s">
        <v>1186</v>
      </c>
      <c r="C12" s="157" t="s">
        <v>1504</v>
      </c>
      <c r="D12" s="268" t="s">
        <v>1504</v>
      </c>
      <c r="E12" s="268" t="s">
        <v>1504</v>
      </c>
      <c r="F12" s="268">
        <v>0</v>
      </c>
      <c r="G12" s="268">
        <v>0</v>
      </c>
      <c r="H12" s="268">
        <v>0</v>
      </c>
      <c r="I12" s="268">
        <v>0</v>
      </c>
      <c r="J12" s="268">
        <v>0</v>
      </c>
      <c r="K12" s="268">
        <v>0</v>
      </c>
      <c r="L12" s="268">
        <v>0</v>
      </c>
      <c r="M12" s="268">
        <f>IF((K12+L12*50%)&lt;=0,0,(K12+L12*50%))</f>
        <v>0</v>
      </c>
    </row>
    <row r="13" spans="1:13" s="267" customFormat="1" ht="16.5" customHeight="1">
      <c r="A13" s="232">
        <v>8</v>
      </c>
      <c r="B13" s="647"/>
      <c r="C13" s="157"/>
      <c r="D13" s="189"/>
      <c r="E13" s="189"/>
      <c r="F13" s="189"/>
      <c r="G13" s="189"/>
      <c r="H13" s="189"/>
      <c r="I13" s="189"/>
      <c r="J13" s="189"/>
      <c r="K13" s="189"/>
      <c r="L13" s="268"/>
      <c r="M13" s="268">
        <f>IF((K13+L13*50%)&lt;=0,0,(K13+L13*50%))</f>
        <v>0</v>
      </c>
    </row>
    <row r="14" spans="1:13" s="267" customFormat="1" ht="16.5" customHeight="1">
      <c r="A14" s="232">
        <v>9</v>
      </c>
      <c r="B14" s="647"/>
      <c r="C14" s="157" t="s">
        <v>1185</v>
      </c>
      <c r="D14" s="157" t="s">
        <v>133</v>
      </c>
      <c r="E14" s="157" t="s">
        <v>133</v>
      </c>
      <c r="F14" s="189">
        <v>0</v>
      </c>
      <c r="G14" s="189">
        <v>0</v>
      </c>
      <c r="H14" s="189">
        <v>0</v>
      </c>
      <c r="I14" s="189">
        <v>0</v>
      </c>
      <c r="J14" s="189">
        <v>0</v>
      </c>
      <c r="K14" s="189">
        <v>0</v>
      </c>
      <c r="L14" s="189">
        <v>0</v>
      </c>
      <c r="M14" s="189">
        <v>0</v>
      </c>
    </row>
    <row r="15" spans="1:13" s="267" customFormat="1" ht="16.5" customHeight="1">
      <c r="A15" s="232">
        <v>10</v>
      </c>
      <c r="B15" s="647" t="s">
        <v>1187</v>
      </c>
      <c r="C15" s="157">
        <v>0</v>
      </c>
      <c r="D15" s="157" t="s">
        <v>133</v>
      </c>
      <c r="E15" s="157" t="s">
        <v>133</v>
      </c>
      <c r="F15" s="189">
        <v>0</v>
      </c>
      <c r="G15" s="189">
        <v>0</v>
      </c>
      <c r="H15" s="189">
        <v>0</v>
      </c>
      <c r="I15" s="189">
        <v>0</v>
      </c>
      <c r="J15" s="189">
        <v>0</v>
      </c>
      <c r="K15" s="157" t="s">
        <v>133</v>
      </c>
      <c r="L15" s="157" t="s">
        <v>133</v>
      </c>
      <c r="M15" s="157" t="s">
        <v>133</v>
      </c>
    </row>
    <row r="16" spans="1:13" s="267" customFormat="1" ht="16.5" customHeight="1">
      <c r="A16" s="232">
        <v>11</v>
      </c>
      <c r="B16" s="647"/>
      <c r="C16" s="157">
        <v>0</v>
      </c>
      <c r="D16" s="157" t="s">
        <v>133</v>
      </c>
      <c r="E16" s="157" t="s">
        <v>133</v>
      </c>
      <c r="F16" s="189">
        <v>0</v>
      </c>
      <c r="G16" s="189">
        <v>0</v>
      </c>
      <c r="H16" s="189">
        <v>0</v>
      </c>
      <c r="I16" s="189">
        <v>0</v>
      </c>
      <c r="J16" s="189">
        <v>0</v>
      </c>
      <c r="K16" s="157" t="s">
        <v>133</v>
      </c>
      <c r="L16" s="157" t="s">
        <v>133</v>
      </c>
      <c r="M16" s="157" t="s">
        <v>133</v>
      </c>
    </row>
    <row r="17" spans="1:13" s="267" customFormat="1" ht="16.5" customHeight="1">
      <c r="A17" s="232">
        <v>12</v>
      </c>
      <c r="B17" s="647"/>
      <c r="C17" s="157" t="s">
        <v>1185</v>
      </c>
      <c r="D17" s="157" t="s">
        <v>133</v>
      </c>
      <c r="E17" s="157" t="s">
        <v>133</v>
      </c>
      <c r="F17" s="189">
        <v>0</v>
      </c>
      <c r="G17" s="189">
        <v>0</v>
      </c>
      <c r="H17" s="189">
        <v>0</v>
      </c>
      <c r="I17" s="189">
        <v>0</v>
      </c>
      <c r="J17" s="189">
        <v>0</v>
      </c>
      <c r="K17" s="189">
        <v>0</v>
      </c>
      <c r="L17" s="189">
        <v>0</v>
      </c>
      <c r="M17" s="189">
        <v>0</v>
      </c>
    </row>
    <row r="18" spans="1:13" s="267" customFormat="1" ht="16.5" customHeight="1">
      <c r="A18" s="232">
        <v>13</v>
      </c>
      <c r="B18" s="647" t="s">
        <v>1188</v>
      </c>
      <c r="C18" s="157">
        <v>0</v>
      </c>
      <c r="D18" s="157" t="s">
        <v>133</v>
      </c>
      <c r="E18" s="268">
        <v>0</v>
      </c>
      <c r="F18" s="268">
        <v>0</v>
      </c>
      <c r="G18" s="268">
        <v>0</v>
      </c>
      <c r="H18" s="268">
        <v>0</v>
      </c>
      <c r="I18" s="268">
        <v>0</v>
      </c>
      <c r="J18" s="268">
        <v>0</v>
      </c>
      <c r="K18" s="268">
        <v>0</v>
      </c>
      <c r="L18" s="268">
        <v>0</v>
      </c>
      <c r="M18" s="268">
        <f>IF((K18+L18*50%)&lt;=0,0,(K18+L18*50%))</f>
        <v>0</v>
      </c>
    </row>
    <row r="19" spans="1:13" s="267" customFormat="1" ht="16.5" customHeight="1">
      <c r="A19" s="232">
        <v>14</v>
      </c>
      <c r="B19" s="647"/>
      <c r="C19" s="157"/>
      <c r="D19" s="157" t="s">
        <v>133</v>
      </c>
      <c r="E19" s="268"/>
      <c r="F19" s="268"/>
      <c r="G19" s="268"/>
      <c r="H19" s="268"/>
      <c r="I19" s="268"/>
      <c r="J19" s="268"/>
      <c r="K19" s="268"/>
      <c r="L19" s="268"/>
      <c r="M19" s="268">
        <f>IF((K19+L19*50%)&lt;=0,0,(K19+L19*50%))</f>
        <v>0</v>
      </c>
    </row>
    <row r="20" spans="1:13" s="267" customFormat="1" ht="16.5" customHeight="1">
      <c r="A20" s="232">
        <v>15</v>
      </c>
      <c r="B20" s="647"/>
      <c r="C20" s="157" t="s">
        <v>1185</v>
      </c>
      <c r="D20" s="157" t="s">
        <v>133</v>
      </c>
      <c r="E20" s="157" t="s">
        <v>133</v>
      </c>
      <c r="F20" s="189">
        <v>0</v>
      </c>
      <c r="G20" s="189">
        <v>0</v>
      </c>
      <c r="H20" s="189">
        <v>0</v>
      </c>
      <c r="I20" s="189">
        <v>0</v>
      </c>
      <c r="J20" s="189">
        <v>0</v>
      </c>
      <c r="K20" s="189">
        <v>0</v>
      </c>
      <c r="L20" s="189">
        <v>0</v>
      </c>
      <c r="M20" s="189">
        <v>0</v>
      </c>
    </row>
    <row r="21" spans="1:13" s="267" customFormat="1" ht="16.5" customHeight="1">
      <c r="A21" s="232">
        <v>16</v>
      </c>
      <c r="B21" s="647" t="s">
        <v>1189</v>
      </c>
      <c r="C21" s="157">
        <v>0</v>
      </c>
      <c r="D21" s="157" t="s">
        <v>133</v>
      </c>
      <c r="E21" s="268">
        <v>0</v>
      </c>
      <c r="F21" s="268">
        <v>0</v>
      </c>
      <c r="G21" s="268">
        <v>0</v>
      </c>
      <c r="H21" s="268">
        <v>0</v>
      </c>
      <c r="I21" s="268">
        <v>0</v>
      </c>
      <c r="J21" s="268">
        <v>0</v>
      </c>
      <c r="K21" s="268">
        <v>0</v>
      </c>
      <c r="L21" s="268">
        <v>0</v>
      </c>
      <c r="M21" s="268">
        <f>IF((K21+L21*50%)&lt;=0,0,(K21+L21*50%))</f>
        <v>0</v>
      </c>
    </row>
    <row r="22" spans="1:13" s="267" customFormat="1" ht="16.5" customHeight="1">
      <c r="A22" s="232">
        <v>17</v>
      </c>
      <c r="B22" s="647"/>
      <c r="C22" s="157"/>
      <c r="D22" s="157" t="s">
        <v>133</v>
      </c>
      <c r="E22" s="189"/>
      <c r="F22" s="189"/>
      <c r="G22" s="189"/>
      <c r="H22" s="189"/>
      <c r="I22" s="189"/>
      <c r="J22" s="189"/>
      <c r="K22" s="189"/>
      <c r="L22" s="268"/>
      <c r="M22" s="268">
        <f>IF((K22+L22*50%)&lt;=0,0,(K22+L22*50%))</f>
        <v>0</v>
      </c>
    </row>
    <row r="23" spans="1:13" s="267" customFormat="1" ht="16.5" customHeight="1">
      <c r="A23" s="232">
        <v>18</v>
      </c>
      <c r="B23" s="650"/>
      <c r="C23" s="159" t="s">
        <v>1185</v>
      </c>
      <c r="D23" s="159" t="s">
        <v>133</v>
      </c>
      <c r="E23" s="159" t="s">
        <v>133</v>
      </c>
      <c r="F23" s="162">
        <v>0</v>
      </c>
      <c r="G23" s="162">
        <v>0</v>
      </c>
      <c r="H23" s="162">
        <v>0</v>
      </c>
      <c r="I23" s="162">
        <v>0</v>
      </c>
      <c r="J23" s="162">
        <v>0</v>
      </c>
      <c r="K23" s="162">
        <v>0</v>
      </c>
      <c r="L23" s="162">
        <v>0</v>
      </c>
      <c r="M23" s="162">
        <v>0</v>
      </c>
    </row>
    <row r="24" spans="1:13" s="267" customFormat="1" ht="16.5" customHeight="1">
      <c r="A24" s="232">
        <v>19</v>
      </c>
      <c r="B24" s="647" t="s">
        <v>1190</v>
      </c>
      <c r="C24" s="207"/>
      <c r="D24" s="207" t="s">
        <v>157</v>
      </c>
      <c r="E24" s="268">
        <v>0</v>
      </c>
      <c r="F24" s="268">
        <v>0</v>
      </c>
      <c r="G24" s="268">
        <v>0</v>
      </c>
      <c r="H24" s="268">
        <v>0</v>
      </c>
      <c r="I24" s="268">
        <v>0</v>
      </c>
      <c r="J24" s="268">
        <v>0</v>
      </c>
      <c r="K24" s="268">
        <v>0</v>
      </c>
      <c r="L24" s="268">
        <v>0</v>
      </c>
      <c r="M24" s="268">
        <f t="shared" ref="M24:M31" si="0">IF((K24+L24*50%)&lt;=0,0,(K24+L24*50%))</f>
        <v>0</v>
      </c>
    </row>
    <row r="25" spans="1:13" s="267" customFormat="1" ht="16.5" customHeight="1">
      <c r="A25" s="232">
        <v>20</v>
      </c>
      <c r="B25" s="647"/>
      <c r="C25" s="207"/>
      <c r="D25" s="207" t="s">
        <v>157</v>
      </c>
      <c r="E25" s="207"/>
      <c r="F25" s="207"/>
      <c r="G25" s="207"/>
      <c r="H25" s="207"/>
      <c r="I25" s="207"/>
      <c r="J25" s="207"/>
      <c r="K25" s="207"/>
      <c r="L25" s="207"/>
      <c r="M25" s="268">
        <f t="shared" si="0"/>
        <v>0</v>
      </c>
    </row>
    <row r="26" spans="1:13" s="267" customFormat="1" ht="16.5" customHeight="1">
      <c r="A26" s="232">
        <v>21</v>
      </c>
      <c r="B26" s="647"/>
      <c r="C26" s="207" t="s">
        <v>1185</v>
      </c>
      <c r="D26" s="207" t="s">
        <v>157</v>
      </c>
      <c r="E26" s="207" t="s">
        <v>157</v>
      </c>
      <c r="F26" s="207"/>
      <c r="G26" s="207"/>
      <c r="H26" s="207"/>
      <c r="I26" s="207"/>
      <c r="J26" s="207"/>
      <c r="K26" s="207"/>
      <c r="L26" s="207"/>
      <c r="M26" s="268">
        <f t="shared" si="0"/>
        <v>0</v>
      </c>
    </row>
    <row r="27" spans="1:13" s="267" customFormat="1" ht="16.5" customHeight="1">
      <c r="A27" s="232">
        <v>22</v>
      </c>
      <c r="B27" s="647" t="s">
        <v>1191</v>
      </c>
      <c r="C27" s="207"/>
      <c r="D27" s="207" t="s">
        <v>157</v>
      </c>
      <c r="E27" s="268">
        <v>0</v>
      </c>
      <c r="F27" s="268">
        <v>0</v>
      </c>
      <c r="G27" s="268">
        <v>0</v>
      </c>
      <c r="H27" s="268">
        <v>0</v>
      </c>
      <c r="I27" s="268">
        <v>0</v>
      </c>
      <c r="J27" s="268">
        <v>0</v>
      </c>
      <c r="K27" s="268">
        <v>0</v>
      </c>
      <c r="L27" s="268">
        <v>0</v>
      </c>
      <c r="M27" s="268">
        <f t="shared" si="0"/>
        <v>0</v>
      </c>
    </row>
    <row r="28" spans="1:13" ht="16.5" customHeight="1">
      <c r="A28" s="232">
        <v>23</v>
      </c>
      <c r="B28" s="647"/>
      <c r="C28" s="207"/>
      <c r="D28" s="207" t="s">
        <v>157</v>
      </c>
      <c r="E28" s="207"/>
      <c r="F28" s="207"/>
      <c r="G28" s="207"/>
      <c r="H28" s="207"/>
      <c r="I28" s="207"/>
      <c r="J28" s="207"/>
      <c r="K28" s="207"/>
      <c r="L28" s="207"/>
      <c r="M28" s="268">
        <f t="shared" si="0"/>
        <v>0</v>
      </c>
    </row>
    <row r="29" spans="1:13" ht="16.5" customHeight="1">
      <c r="A29" s="232">
        <v>24</v>
      </c>
      <c r="B29" s="647"/>
      <c r="C29" s="207" t="s">
        <v>1185</v>
      </c>
      <c r="D29" s="207" t="s">
        <v>157</v>
      </c>
      <c r="E29" s="207" t="s">
        <v>157</v>
      </c>
      <c r="F29" s="207"/>
      <c r="G29" s="207"/>
      <c r="H29" s="207"/>
      <c r="I29" s="207"/>
      <c r="J29" s="207"/>
      <c r="K29" s="207"/>
      <c r="L29" s="207"/>
      <c r="M29" s="268">
        <f t="shared" si="0"/>
        <v>0</v>
      </c>
    </row>
    <row r="30" spans="1:13" ht="16.5" customHeight="1">
      <c r="A30" s="232">
        <v>25</v>
      </c>
      <c r="B30" s="649" t="s">
        <v>806</v>
      </c>
      <c r="C30" s="269">
        <v>0</v>
      </c>
      <c r="D30" s="270"/>
      <c r="E30" s="270">
        <v>0</v>
      </c>
      <c r="F30" s="270">
        <v>0</v>
      </c>
      <c r="G30" s="270">
        <v>0</v>
      </c>
      <c r="H30" s="270">
        <v>0</v>
      </c>
      <c r="I30" s="270">
        <v>0</v>
      </c>
      <c r="J30" s="270">
        <v>0</v>
      </c>
      <c r="K30" s="270">
        <v>0</v>
      </c>
      <c r="L30" s="270">
        <v>0</v>
      </c>
      <c r="M30" s="270">
        <f t="shared" si="0"/>
        <v>0</v>
      </c>
    </row>
    <row r="31" spans="1:13" ht="16.5" customHeight="1">
      <c r="A31" s="232">
        <v>26</v>
      </c>
      <c r="B31" s="647"/>
      <c r="C31" s="157"/>
      <c r="D31" s="268"/>
      <c r="E31" s="268"/>
      <c r="F31" s="268"/>
      <c r="G31" s="268"/>
      <c r="H31" s="268"/>
      <c r="I31" s="268"/>
      <c r="J31" s="268"/>
      <c r="K31" s="268"/>
      <c r="L31" s="268"/>
      <c r="M31" s="268">
        <f t="shared" si="0"/>
        <v>0</v>
      </c>
    </row>
    <row r="32" spans="1:13" ht="16.5" customHeight="1">
      <c r="A32" s="232">
        <v>27</v>
      </c>
      <c r="B32" s="647"/>
      <c r="C32" s="157" t="s">
        <v>1185</v>
      </c>
      <c r="D32" s="157" t="s">
        <v>133</v>
      </c>
      <c r="E32" s="157" t="s">
        <v>133</v>
      </c>
      <c r="F32" s="189">
        <v>0</v>
      </c>
      <c r="G32" s="189">
        <v>0</v>
      </c>
      <c r="H32" s="189">
        <v>0</v>
      </c>
      <c r="I32" s="189">
        <v>0</v>
      </c>
      <c r="J32" s="189">
        <v>0</v>
      </c>
      <c r="K32" s="189">
        <v>0</v>
      </c>
      <c r="L32" s="189">
        <v>0</v>
      </c>
      <c r="M32" s="189">
        <v>0</v>
      </c>
    </row>
    <row r="33" spans="1:14" ht="16.5" customHeight="1">
      <c r="A33" s="232">
        <v>28</v>
      </c>
      <c r="B33" s="244" t="s">
        <v>1089</v>
      </c>
      <c r="C33" s="157" t="s">
        <v>133</v>
      </c>
      <c r="D33" s="157" t="s">
        <v>133</v>
      </c>
      <c r="E33" s="157" t="s">
        <v>133</v>
      </c>
      <c r="F33" s="268">
        <f t="shared" ref="F33:M33" si="1">SUMIF($C:$C,"小计",F:F)</f>
        <v>0</v>
      </c>
      <c r="G33" s="268">
        <f t="shared" si="1"/>
        <v>0</v>
      </c>
      <c r="H33" s="268">
        <f t="shared" si="1"/>
        <v>0</v>
      </c>
      <c r="I33" s="268">
        <f t="shared" si="1"/>
        <v>0</v>
      </c>
      <c r="J33" s="268">
        <f t="shared" si="1"/>
        <v>0</v>
      </c>
      <c r="K33" s="268">
        <f t="shared" si="1"/>
        <v>0</v>
      </c>
      <c r="L33" s="268">
        <f t="shared" si="1"/>
        <v>0</v>
      </c>
      <c r="M33" s="268">
        <f t="shared" si="1"/>
        <v>0</v>
      </c>
    </row>
    <row r="34" spans="1:14" ht="24" customHeight="1">
      <c r="N34" s="48" t="s">
        <v>12</v>
      </c>
    </row>
    <row r="38" spans="1:14" ht="14.25"/>
  </sheetData>
  <mergeCells count="23">
    <mergeCell ref="B30:B32"/>
    <mergeCell ref="B12:B14"/>
    <mergeCell ref="B15:B17"/>
    <mergeCell ref="B18:B20"/>
    <mergeCell ref="B21:B23"/>
    <mergeCell ref="B24:B26"/>
    <mergeCell ref="B27:B29"/>
    <mergeCell ref="B9:B11"/>
    <mergeCell ref="A1:M1"/>
    <mergeCell ref="A2:M2"/>
    <mergeCell ref="A3:A5"/>
    <mergeCell ref="B3:B5"/>
    <mergeCell ref="C3:C4"/>
    <mergeCell ref="D3:D4"/>
    <mergeCell ref="E3:E4"/>
    <mergeCell ref="F3:F4"/>
    <mergeCell ref="G3:G4"/>
    <mergeCell ref="H3:H4"/>
    <mergeCell ref="I3:I4"/>
    <mergeCell ref="J3:J4"/>
    <mergeCell ref="K3:L3"/>
    <mergeCell ref="M3:M4"/>
    <mergeCell ref="B6:B8"/>
  </mergeCells>
  <phoneticPr fontId="9" type="noConversion"/>
  <printOptions horizontalCentered="1"/>
  <pageMargins left="0.511811023622047" right="0.511811023622047" top="0.78740157480314998" bottom="0.511811023622047" header="0.511811023622047" footer="0.511811023622047"/>
  <pageSetup paperSize="9" scale="82" orientation="landscape" blackAndWhite="1"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13">
    <tabColor rgb="FF002060"/>
  </sheetPr>
  <dimension ref="A1:F23"/>
  <sheetViews>
    <sheetView showGridLines="0" zoomScaleSheetLayoutView="100" workbookViewId="0">
      <selection activeCell="G10" sqref="G10"/>
    </sheetView>
  </sheetViews>
  <sheetFormatPr defaultRowHeight="14.25"/>
  <cols>
    <col min="1" max="1" width="5.25" style="239" customWidth="1"/>
    <col min="2" max="2" width="41.75" style="239" customWidth="1"/>
    <col min="3" max="5" width="16.125" style="239" customWidth="1"/>
    <col min="6" max="16384" width="9" style="239"/>
  </cols>
  <sheetData>
    <row r="1" spans="1:6" ht="20.100000000000001" customHeight="1">
      <c r="A1" s="654" t="s">
        <v>1192</v>
      </c>
      <c r="B1" s="654"/>
      <c r="C1" s="654"/>
    </row>
    <row r="2" spans="1:6" s="273" customFormat="1" ht="25.5" customHeight="1">
      <c r="A2" s="628" t="s">
        <v>1193</v>
      </c>
      <c r="B2" s="628"/>
      <c r="C2" s="628"/>
      <c r="D2" s="628"/>
      <c r="E2" s="628"/>
    </row>
    <row r="3" spans="1:6" s="276" customFormat="1" ht="35.25" customHeight="1">
      <c r="A3" s="655" t="s">
        <v>395</v>
      </c>
      <c r="B3" s="655" t="s">
        <v>1028</v>
      </c>
      <c r="C3" s="274" t="s">
        <v>1194</v>
      </c>
      <c r="D3" s="275" t="s">
        <v>1195</v>
      </c>
      <c r="E3" s="275" t="s">
        <v>1196</v>
      </c>
    </row>
    <row r="4" spans="1:6" s="276" customFormat="1" ht="21" customHeight="1">
      <c r="A4" s="655"/>
      <c r="B4" s="655"/>
      <c r="C4" s="274" t="s">
        <v>1197</v>
      </c>
      <c r="D4" s="274">
        <v>2</v>
      </c>
      <c r="E4" s="274">
        <v>3</v>
      </c>
    </row>
    <row r="5" spans="1:6" s="276" customFormat="1" ht="30" customHeight="1">
      <c r="A5" s="651" t="s">
        <v>1198</v>
      </c>
      <c r="B5" s="652"/>
      <c r="C5" s="652"/>
      <c r="D5" s="652"/>
      <c r="E5" s="653"/>
    </row>
    <row r="6" spans="1:6" s="276" customFormat="1" ht="30" customHeight="1">
      <c r="A6" s="274">
        <v>1</v>
      </c>
      <c r="B6" s="277" t="s">
        <v>1199</v>
      </c>
      <c r="C6" s="152">
        <f>D6+E6</f>
        <v>0</v>
      </c>
      <c r="D6" s="152">
        <v>0</v>
      </c>
      <c r="E6" s="152">
        <v>0</v>
      </c>
    </row>
    <row r="7" spans="1:6" s="276" customFormat="1" ht="30" customHeight="1">
      <c r="A7" s="274">
        <v>2</v>
      </c>
      <c r="B7" s="277" t="s">
        <v>1200</v>
      </c>
      <c r="C7" s="278">
        <v>0.7</v>
      </c>
      <c r="D7" s="278">
        <v>0.7</v>
      </c>
      <c r="E7" s="278">
        <v>0.7</v>
      </c>
    </row>
    <row r="8" spans="1:6" s="276" customFormat="1" ht="30" customHeight="1">
      <c r="A8" s="274">
        <v>3</v>
      </c>
      <c r="B8" s="277" t="s">
        <v>1201</v>
      </c>
      <c r="C8" s="152">
        <f>ROUND(C6*C7,2)</f>
        <v>0</v>
      </c>
      <c r="D8" s="152">
        <f>ROUND(D6*D7,2)</f>
        <v>0</v>
      </c>
      <c r="E8" s="152">
        <f>ROUND(E6*E7,2)</f>
        <v>0</v>
      </c>
    </row>
    <row r="9" spans="1:6" s="276" customFormat="1" ht="30" customHeight="1">
      <c r="A9" s="274">
        <v>4</v>
      </c>
      <c r="B9" s="277" t="s">
        <v>1202</v>
      </c>
      <c r="C9" s="152">
        <v>0</v>
      </c>
      <c r="D9" s="274" t="s">
        <v>157</v>
      </c>
      <c r="E9" s="274" t="s">
        <v>157</v>
      </c>
    </row>
    <row r="10" spans="1:6" s="276" customFormat="1" ht="30" customHeight="1">
      <c r="A10" s="274">
        <v>5</v>
      </c>
      <c r="B10" s="277" t="s">
        <v>1203</v>
      </c>
      <c r="C10" s="152">
        <f>ROUND(C8+C9,2)</f>
        <v>0</v>
      </c>
      <c r="D10" s="274" t="s">
        <v>157</v>
      </c>
      <c r="E10" s="274" t="s">
        <v>157</v>
      </c>
    </row>
    <row r="11" spans="1:6" s="276" customFormat="1" ht="30" customHeight="1">
      <c r="A11" s="274">
        <v>6</v>
      </c>
      <c r="B11" s="277" t="s">
        <v>1204</v>
      </c>
      <c r="C11" s="152">
        <f>IF(C10=0,0,IF((S0!E25-S0!E26-S0!E27)&gt;0,S0!E25-S0!E26-S0!E27,0))</f>
        <v>0</v>
      </c>
      <c r="D11" s="274" t="s">
        <v>157</v>
      </c>
      <c r="E11" s="274" t="s">
        <v>157</v>
      </c>
    </row>
    <row r="12" spans="1:6" s="276" customFormat="1" ht="30" customHeight="1">
      <c r="A12" s="274">
        <v>7</v>
      </c>
      <c r="B12" s="277" t="s">
        <v>1205</v>
      </c>
      <c r="C12" s="152">
        <f>IF(C10&lt;=C11,C10,C11)</f>
        <v>0</v>
      </c>
      <c r="D12" s="152">
        <v>0</v>
      </c>
      <c r="E12" s="152">
        <v>0</v>
      </c>
    </row>
    <row r="13" spans="1:6" s="276" customFormat="1" ht="30" customHeight="1">
      <c r="A13" s="274">
        <v>8</v>
      </c>
      <c r="B13" s="277" t="s">
        <v>1206</v>
      </c>
      <c r="C13" s="152">
        <f>IF(C10&gt;C11,C10-C12,0)</f>
        <v>0</v>
      </c>
      <c r="D13" s="274" t="s">
        <v>157</v>
      </c>
      <c r="E13" s="274" t="s">
        <v>157</v>
      </c>
    </row>
    <row r="14" spans="1:6" s="276" customFormat="1" ht="30" customHeight="1">
      <c r="A14" s="651" t="s">
        <v>1207</v>
      </c>
      <c r="B14" s="652"/>
      <c r="C14" s="652"/>
      <c r="D14" s="652"/>
      <c r="E14" s="653"/>
      <c r="F14" s="239"/>
    </row>
    <row r="15" spans="1:6" ht="30" customHeight="1">
      <c r="A15" s="274">
        <v>9</v>
      </c>
      <c r="B15" s="277" t="s">
        <v>1208</v>
      </c>
      <c r="C15" s="152">
        <f>D15+E15</f>
        <v>0</v>
      </c>
      <c r="D15" s="152">
        <v>0</v>
      </c>
      <c r="E15" s="152">
        <v>0</v>
      </c>
    </row>
    <row r="16" spans="1:6" ht="30" customHeight="1">
      <c r="A16" s="274">
        <v>10</v>
      </c>
      <c r="B16" s="277" t="s">
        <v>1209</v>
      </c>
      <c r="C16" s="152">
        <f>D16+E16</f>
        <v>0</v>
      </c>
      <c r="D16" s="152">
        <v>0</v>
      </c>
      <c r="E16" s="152">
        <v>0</v>
      </c>
    </row>
    <row r="17" spans="1:6" ht="30" customHeight="1">
      <c r="A17" s="274">
        <v>11</v>
      </c>
      <c r="B17" s="277" t="s">
        <v>1210</v>
      </c>
      <c r="C17" s="152">
        <v>0</v>
      </c>
      <c r="D17" s="279" t="s">
        <v>157</v>
      </c>
      <c r="E17" s="279" t="s">
        <v>157</v>
      </c>
    </row>
    <row r="18" spans="1:6" ht="30" customHeight="1">
      <c r="A18" s="274">
        <v>12</v>
      </c>
      <c r="B18" s="277" t="s">
        <v>1211</v>
      </c>
      <c r="C18" s="152">
        <f>C16+C17</f>
        <v>0</v>
      </c>
      <c r="D18" s="279" t="s">
        <v>157</v>
      </c>
      <c r="E18" s="279" t="s">
        <v>157</v>
      </c>
    </row>
    <row r="19" spans="1:6" ht="30" customHeight="1">
      <c r="A19" s="274">
        <v>13</v>
      </c>
      <c r="B19" s="277" t="s">
        <v>1212</v>
      </c>
      <c r="C19" s="152">
        <f>IF(C15&lt;=C18,C15,C18)</f>
        <v>0</v>
      </c>
      <c r="D19" s="152">
        <v>0</v>
      </c>
      <c r="E19" s="152">
        <v>0</v>
      </c>
    </row>
    <row r="20" spans="1:6" ht="30" customHeight="1">
      <c r="A20" s="274">
        <v>14</v>
      </c>
      <c r="B20" s="277" t="s">
        <v>1213</v>
      </c>
      <c r="C20" s="152">
        <f>IF(C15&lt;=C18,C18-C15,0)</f>
        <v>0</v>
      </c>
      <c r="D20" s="279" t="s">
        <v>157</v>
      </c>
      <c r="E20" s="279" t="s">
        <v>157</v>
      </c>
    </row>
    <row r="21" spans="1:6" ht="30" customHeight="1">
      <c r="A21" s="651" t="s">
        <v>1214</v>
      </c>
      <c r="B21" s="652"/>
      <c r="C21" s="653"/>
      <c r="D21" s="280"/>
      <c r="E21" s="280"/>
    </row>
    <row r="22" spans="1:6" ht="30" customHeight="1">
      <c r="A22" s="274">
        <v>15</v>
      </c>
      <c r="B22" s="277" t="s">
        <v>1215</v>
      </c>
      <c r="C22" s="152">
        <f>C19+C12</f>
        <v>0</v>
      </c>
      <c r="D22" s="152">
        <f>D19+D12</f>
        <v>0</v>
      </c>
      <c r="E22" s="152">
        <f>E19+E12</f>
        <v>0</v>
      </c>
    </row>
    <row r="23" spans="1:6">
      <c r="D23" s="48"/>
      <c r="F23" s="48" t="s">
        <v>12</v>
      </c>
    </row>
  </sheetData>
  <mergeCells count="7">
    <mergeCell ref="A21:C21"/>
    <mergeCell ref="A1:C1"/>
    <mergeCell ref="A2:E2"/>
    <mergeCell ref="A3:A4"/>
    <mergeCell ref="B3:B4"/>
    <mergeCell ref="A5:E5"/>
    <mergeCell ref="A14:E14"/>
  </mergeCells>
  <phoneticPr fontId="9" type="noConversion"/>
  <printOptions horizontalCentered="1"/>
  <pageMargins left="0.78740157480314998" right="0.511811023622047" top="0.511811023622047" bottom="0.511811023622047" header="0.511811023622047" footer="0.511811023622047"/>
  <pageSetup paperSize="9" scale="95"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2">
    <tabColor rgb="FF002060"/>
    <pageSetUpPr fitToPage="1"/>
  </sheetPr>
  <dimension ref="A1:D42"/>
  <sheetViews>
    <sheetView showGridLines="0" view="pageBreakPreview" zoomScale="115" zoomScaleNormal="100" zoomScaleSheetLayoutView="115" workbookViewId="0">
      <selection activeCell="C7" sqref="C7"/>
    </sheetView>
  </sheetViews>
  <sheetFormatPr defaultColWidth="8.875" defaultRowHeight="12"/>
  <cols>
    <col min="1" max="1" width="9.125" style="88" customWidth="1"/>
    <col min="2" max="2" width="68.625" style="83" customWidth="1"/>
    <col min="3" max="3" width="12.75" style="88" customWidth="1"/>
    <col min="4" max="16384" width="8.875" style="83"/>
  </cols>
  <sheetData>
    <row r="1" spans="1:3" s="24" customFormat="1" ht="25.5" customHeight="1">
      <c r="A1" s="483" t="s">
        <v>262</v>
      </c>
      <c r="B1" s="483"/>
      <c r="C1" s="483"/>
    </row>
    <row r="2" spans="1:3" ht="14.25" customHeight="1">
      <c r="A2" s="81" t="s">
        <v>263</v>
      </c>
      <c r="B2" s="81" t="s">
        <v>264</v>
      </c>
      <c r="C2" s="82" t="s">
        <v>265</v>
      </c>
    </row>
    <row r="3" spans="1:3" ht="16.5" customHeight="1">
      <c r="A3" s="84" t="s">
        <v>266</v>
      </c>
      <c r="B3" s="85" t="s">
        <v>267</v>
      </c>
      <c r="C3" s="84" t="s">
        <v>268</v>
      </c>
    </row>
    <row r="4" spans="1:3" ht="16.5" customHeight="1">
      <c r="A4" s="84" t="s">
        <v>269</v>
      </c>
      <c r="B4" s="85" t="s">
        <v>270</v>
      </c>
      <c r="C4" s="84" t="s">
        <v>268</v>
      </c>
    </row>
    <row r="5" spans="1:3" ht="16.5" customHeight="1">
      <c r="A5" s="84" t="s">
        <v>271</v>
      </c>
      <c r="B5" s="86" t="s">
        <v>272</v>
      </c>
      <c r="C5" s="84" t="s">
        <v>1641</v>
      </c>
    </row>
    <row r="6" spans="1:3" ht="16.5" customHeight="1">
      <c r="A6" s="84" t="s">
        <v>273</v>
      </c>
      <c r="B6" s="86" t="s">
        <v>274</v>
      </c>
      <c r="C6" s="84" t="s">
        <v>1642</v>
      </c>
    </row>
    <row r="7" spans="1:3" ht="16.5" customHeight="1">
      <c r="A7" s="84" t="s">
        <v>275</v>
      </c>
      <c r="B7" s="86" t="s">
        <v>276</v>
      </c>
      <c r="C7" s="84" t="s">
        <v>1641</v>
      </c>
    </row>
    <row r="8" spans="1:3" ht="16.5" customHeight="1">
      <c r="A8" s="84" t="s">
        <v>277</v>
      </c>
      <c r="B8" s="86" t="s">
        <v>278</v>
      </c>
      <c r="C8" s="84" t="s">
        <v>1642</v>
      </c>
    </row>
    <row r="9" spans="1:3" ht="16.5" customHeight="1">
      <c r="A9" s="84" t="s">
        <v>279</v>
      </c>
      <c r="B9" s="86" t="s">
        <v>280</v>
      </c>
      <c r="C9" s="84" t="s">
        <v>1642</v>
      </c>
    </row>
    <row r="10" spans="1:3" ht="16.5" customHeight="1">
      <c r="A10" s="84" t="s">
        <v>281</v>
      </c>
      <c r="B10" s="86" t="s">
        <v>282</v>
      </c>
      <c r="C10" s="84" t="s">
        <v>1641</v>
      </c>
    </row>
    <row r="11" spans="1:3" ht="16.5" customHeight="1">
      <c r="A11" s="84" t="s">
        <v>283</v>
      </c>
      <c r="B11" s="86" t="s">
        <v>284</v>
      </c>
      <c r="C11" s="84" t="s">
        <v>1641</v>
      </c>
    </row>
    <row r="12" spans="1:3" ht="16.5" customHeight="1">
      <c r="A12" s="84" t="s">
        <v>285</v>
      </c>
      <c r="B12" s="87" t="s">
        <v>286</v>
      </c>
      <c r="C12" s="84" t="s">
        <v>1641</v>
      </c>
    </row>
    <row r="13" spans="1:3" ht="16.5" customHeight="1">
      <c r="A13" s="84" t="s">
        <v>287</v>
      </c>
      <c r="B13" s="87" t="s">
        <v>288</v>
      </c>
      <c r="C13" s="84" t="s">
        <v>1642</v>
      </c>
    </row>
    <row r="14" spans="1:3" ht="16.5" customHeight="1">
      <c r="A14" s="84" t="s">
        <v>289</v>
      </c>
      <c r="B14" s="87" t="s">
        <v>290</v>
      </c>
      <c r="C14" s="84" t="s">
        <v>1642</v>
      </c>
    </row>
    <row r="15" spans="1:3" ht="16.5" customHeight="1">
      <c r="A15" s="84" t="s">
        <v>291</v>
      </c>
      <c r="B15" s="87" t="s">
        <v>292</v>
      </c>
      <c r="C15" s="84" t="s">
        <v>1642</v>
      </c>
    </row>
    <row r="16" spans="1:3" ht="16.5" customHeight="1">
      <c r="A16" s="84" t="s">
        <v>293</v>
      </c>
      <c r="B16" s="87" t="s">
        <v>294</v>
      </c>
      <c r="C16" s="84" t="s">
        <v>1641</v>
      </c>
    </row>
    <row r="17" spans="1:3" ht="16.5" customHeight="1">
      <c r="A17" s="84" t="s">
        <v>295</v>
      </c>
      <c r="B17" s="87" t="s">
        <v>296</v>
      </c>
      <c r="C17" s="84" t="s">
        <v>1641</v>
      </c>
    </row>
    <row r="18" spans="1:3" ht="16.5" customHeight="1">
      <c r="A18" s="84" t="s">
        <v>297</v>
      </c>
      <c r="B18" s="87" t="s">
        <v>298</v>
      </c>
      <c r="C18" s="84" t="s">
        <v>1642</v>
      </c>
    </row>
    <row r="19" spans="1:3" ht="16.5" customHeight="1">
      <c r="A19" s="84" t="s">
        <v>299</v>
      </c>
      <c r="B19" s="87" t="s">
        <v>300</v>
      </c>
      <c r="C19" s="84" t="s">
        <v>1641</v>
      </c>
    </row>
    <row r="20" spans="1:3" ht="16.5" customHeight="1">
      <c r="A20" s="84" t="s">
        <v>301</v>
      </c>
      <c r="B20" s="87" t="s">
        <v>302</v>
      </c>
      <c r="C20" s="84" t="s">
        <v>1642</v>
      </c>
    </row>
    <row r="21" spans="1:3" ht="16.5" customHeight="1">
      <c r="A21" s="84" t="s">
        <v>303</v>
      </c>
      <c r="B21" s="87" t="s">
        <v>304</v>
      </c>
      <c r="C21" s="84" t="s">
        <v>1642</v>
      </c>
    </row>
    <row r="22" spans="1:3" ht="16.5" customHeight="1">
      <c r="A22" s="84" t="s">
        <v>305</v>
      </c>
      <c r="B22" s="87" t="s">
        <v>306</v>
      </c>
      <c r="C22" s="84" t="s">
        <v>1642</v>
      </c>
    </row>
    <row r="23" spans="1:3" ht="16.5" customHeight="1">
      <c r="A23" s="84" t="s">
        <v>307</v>
      </c>
      <c r="B23" s="87" t="s">
        <v>308</v>
      </c>
      <c r="C23" s="84" t="s">
        <v>1642</v>
      </c>
    </row>
    <row r="24" spans="1:3" ht="16.5" customHeight="1">
      <c r="A24" s="84" t="s">
        <v>309</v>
      </c>
      <c r="B24" s="86" t="s">
        <v>310</v>
      </c>
      <c r="C24" s="84" t="s">
        <v>1641</v>
      </c>
    </row>
    <row r="25" spans="1:3" ht="16.5" customHeight="1">
      <c r="A25" s="84" t="s">
        <v>311</v>
      </c>
      <c r="B25" s="86" t="s">
        <v>312</v>
      </c>
      <c r="C25" s="84" t="s">
        <v>1642</v>
      </c>
    </row>
    <row r="26" spans="1:3" ht="16.5" customHeight="1">
      <c r="A26" s="84" t="s">
        <v>313</v>
      </c>
      <c r="B26" s="87" t="s">
        <v>314</v>
      </c>
      <c r="C26" s="84" t="s">
        <v>1642</v>
      </c>
    </row>
    <row r="27" spans="1:3" ht="16.5" customHeight="1">
      <c r="A27" s="84" t="s">
        <v>315</v>
      </c>
      <c r="B27" s="87" t="s">
        <v>316</v>
      </c>
      <c r="C27" s="84" t="s">
        <v>1642</v>
      </c>
    </row>
    <row r="28" spans="1:3" ht="16.5" customHeight="1">
      <c r="A28" s="84" t="s">
        <v>317</v>
      </c>
      <c r="B28" s="86" t="s">
        <v>318</v>
      </c>
      <c r="C28" s="84" t="s">
        <v>1642</v>
      </c>
    </row>
    <row r="29" spans="1:3" ht="16.5" customHeight="1">
      <c r="A29" s="84" t="s">
        <v>319</v>
      </c>
      <c r="B29" s="86" t="s">
        <v>320</v>
      </c>
      <c r="C29" s="84" t="s">
        <v>1642</v>
      </c>
    </row>
    <row r="30" spans="1:3" ht="16.5" customHeight="1">
      <c r="A30" s="84" t="s">
        <v>321</v>
      </c>
      <c r="B30" s="86" t="s">
        <v>322</v>
      </c>
      <c r="C30" s="84" t="s">
        <v>1642</v>
      </c>
    </row>
    <row r="31" spans="1:3" ht="16.5" customHeight="1">
      <c r="A31" s="84" t="s">
        <v>323</v>
      </c>
      <c r="B31" s="87" t="s">
        <v>324</v>
      </c>
      <c r="C31" s="84" t="s">
        <v>1642</v>
      </c>
    </row>
    <row r="32" spans="1:3" ht="16.5" customHeight="1">
      <c r="A32" s="84" t="s">
        <v>325</v>
      </c>
      <c r="B32" s="87" t="s">
        <v>326</v>
      </c>
      <c r="C32" s="84" t="s">
        <v>1642</v>
      </c>
    </row>
    <row r="33" spans="1:4" ht="16.5" customHeight="1">
      <c r="A33" s="84" t="s">
        <v>327</v>
      </c>
      <c r="B33" s="86" t="s">
        <v>328</v>
      </c>
      <c r="C33" s="84" t="s">
        <v>1642</v>
      </c>
    </row>
    <row r="34" spans="1:4" ht="16.5" customHeight="1">
      <c r="A34" s="84" t="s">
        <v>329</v>
      </c>
      <c r="B34" s="86" t="s">
        <v>330</v>
      </c>
      <c r="C34" s="84" t="s">
        <v>1642</v>
      </c>
    </row>
    <row r="35" spans="1:4" ht="16.5" customHeight="1">
      <c r="A35" s="84" t="s">
        <v>331</v>
      </c>
      <c r="B35" s="87" t="s">
        <v>332</v>
      </c>
      <c r="C35" s="84" t="s">
        <v>1642</v>
      </c>
    </row>
    <row r="36" spans="1:4" ht="16.5" customHeight="1">
      <c r="A36" s="84" t="s">
        <v>333</v>
      </c>
      <c r="B36" s="87" t="s">
        <v>334</v>
      </c>
      <c r="C36" s="84" t="s">
        <v>1642</v>
      </c>
    </row>
    <row r="37" spans="1:4" ht="16.5" customHeight="1">
      <c r="A37" s="84" t="s">
        <v>335</v>
      </c>
      <c r="B37" s="87" t="s">
        <v>336</v>
      </c>
      <c r="C37" s="84" t="s">
        <v>1642</v>
      </c>
    </row>
    <row r="38" spans="1:4" ht="16.5" customHeight="1">
      <c r="A38" s="84" t="s">
        <v>337</v>
      </c>
      <c r="B38" s="86" t="s">
        <v>338</v>
      </c>
      <c r="C38" s="84" t="s">
        <v>1642</v>
      </c>
    </row>
    <row r="39" spans="1:4" ht="16.5" customHeight="1">
      <c r="A39" s="84" t="s">
        <v>339</v>
      </c>
      <c r="B39" s="87" t="s">
        <v>340</v>
      </c>
      <c r="C39" s="84" t="s">
        <v>1642</v>
      </c>
    </row>
    <row r="40" spans="1:4" ht="14.25" customHeight="1">
      <c r="A40" s="484" t="s">
        <v>341</v>
      </c>
      <c r="B40" s="484"/>
      <c r="C40" s="484"/>
    </row>
    <row r="41" spans="1:4" ht="14.25" customHeight="1">
      <c r="A41" s="484"/>
      <c r="B41" s="484"/>
      <c r="C41" s="484"/>
    </row>
    <row r="42" spans="1:4">
      <c r="D42" s="48" t="s">
        <v>12</v>
      </c>
    </row>
  </sheetData>
  <mergeCells count="2">
    <mergeCell ref="A1:C1"/>
    <mergeCell ref="A40:C41"/>
  </mergeCells>
  <phoneticPr fontId="9" type="noConversion"/>
  <printOptions horizontalCentered="1"/>
  <pageMargins left="0.78740157480314965" right="0.51181102362204722" top="0.51181102362204722" bottom="0.51181102362204722" header="0.51181102362204722" footer="0.51181102362204722"/>
  <pageSetup paperSize="9" scale="96" orientation="portrait" blackAndWhite="1" r:id="rId1"/>
  <headerFooter alignWithMargins="0">
    <oddFooter>&amp;C4</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14">
    <tabColor rgb="FF002060"/>
  </sheetPr>
  <dimension ref="A1:D42"/>
  <sheetViews>
    <sheetView showGridLines="0" zoomScaleNormal="100" zoomScaleSheetLayoutView="100" workbookViewId="0">
      <selection activeCell="C6" sqref="C6"/>
    </sheetView>
  </sheetViews>
  <sheetFormatPr defaultRowHeight="14.25"/>
  <cols>
    <col min="1" max="1" width="5.25" style="238" customWidth="1"/>
    <col min="2" max="2" width="75.625" style="238" bestFit="1" customWidth="1"/>
    <col min="3" max="3" width="15.875" style="272" customWidth="1"/>
    <col min="4" max="16384" width="9" style="238"/>
  </cols>
  <sheetData>
    <row r="1" spans="1:3">
      <c r="A1" s="654" t="s">
        <v>1216</v>
      </c>
      <c r="B1" s="654"/>
      <c r="C1" s="654"/>
    </row>
    <row r="2" spans="1:3" s="266" customFormat="1" ht="18.75">
      <c r="A2" s="626" t="s">
        <v>1217</v>
      </c>
      <c r="B2" s="626"/>
      <c r="C2" s="626"/>
    </row>
    <row r="3" spans="1:3" s="267" customFormat="1" ht="19.5" customHeight="1">
      <c r="A3" s="232" t="s">
        <v>395</v>
      </c>
      <c r="B3" s="232" t="s">
        <v>1046</v>
      </c>
      <c r="C3" s="232" t="s">
        <v>18</v>
      </c>
    </row>
    <row r="4" spans="1:3" s="267" customFormat="1" ht="18" customHeight="1">
      <c r="A4" s="232">
        <v>1</v>
      </c>
      <c r="B4" s="338" t="s">
        <v>1218</v>
      </c>
      <c r="C4" s="339">
        <v>0</v>
      </c>
    </row>
    <row r="5" spans="1:3" s="267" customFormat="1" ht="18" customHeight="1">
      <c r="A5" s="232">
        <v>2</v>
      </c>
      <c r="B5" s="338" t="s">
        <v>1219</v>
      </c>
      <c r="C5" s="339">
        <v>0</v>
      </c>
    </row>
    <row r="6" spans="1:3" s="267" customFormat="1" ht="27" customHeight="1">
      <c r="A6" s="232">
        <v>3</v>
      </c>
      <c r="B6" s="281" t="s">
        <v>1220</v>
      </c>
      <c r="C6" s="120">
        <v>0</v>
      </c>
    </row>
    <row r="7" spans="1:3" s="267" customFormat="1" ht="18" customHeight="1">
      <c r="A7" s="232">
        <v>4</v>
      </c>
      <c r="B7" s="281" t="s">
        <v>1221</v>
      </c>
      <c r="C7" s="120">
        <v>0</v>
      </c>
    </row>
    <row r="8" spans="1:3" s="267" customFormat="1" ht="18" customHeight="1">
      <c r="A8" s="232">
        <v>5</v>
      </c>
      <c r="B8" s="281" t="s">
        <v>1222</v>
      </c>
      <c r="C8" s="120">
        <v>0</v>
      </c>
    </row>
    <row r="9" spans="1:3" s="267" customFormat="1" ht="18" customHeight="1">
      <c r="A9" s="232">
        <v>6</v>
      </c>
      <c r="B9" s="281" t="s">
        <v>1223</v>
      </c>
      <c r="C9" s="120">
        <v>0</v>
      </c>
    </row>
    <row r="10" spans="1:3" s="267" customFormat="1" ht="18" customHeight="1">
      <c r="A10" s="232">
        <v>7</v>
      </c>
      <c r="B10" s="236" t="s">
        <v>1224</v>
      </c>
      <c r="C10" s="120">
        <v>0</v>
      </c>
    </row>
    <row r="11" spans="1:3" s="267" customFormat="1" ht="18" customHeight="1">
      <c r="A11" s="232">
        <v>8</v>
      </c>
      <c r="B11" s="236" t="s">
        <v>1225</v>
      </c>
      <c r="C11" s="120">
        <v>0</v>
      </c>
    </row>
    <row r="12" spans="1:3" s="267" customFormat="1" ht="18" customHeight="1">
      <c r="A12" s="232">
        <v>9</v>
      </c>
      <c r="B12" s="281" t="s">
        <v>1226</v>
      </c>
      <c r="C12" s="120">
        <v>0</v>
      </c>
    </row>
    <row r="13" spans="1:3" s="267" customFormat="1" ht="18" customHeight="1">
      <c r="A13" s="232">
        <v>10</v>
      </c>
      <c r="B13" s="281" t="s">
        <v>1227</v>
      </c>
      <c r="C13" s="120">
        <v>0</v>
      </c>
    </row>
    <row r="14" spans="1:3" s="267" customFormat="1" ht="18" customHeight="1">
      <c r="A14" s="232">
        <v>11</v>
      </c>
      <c r="B14" s="236" t="s">
        <v>1228</v>
      </c>
      <c r="C14" s="120">
        <v>0</v>
      </c>
    </row>
    <row r="15" spans="1:3" s="267" customFormat="1" ht="18" customHeight="1">
      <c r="A15" s="232">
        <v>12</v>
      </c>
      <c r="B15" s="236" t="s">
        <v>1229</v>
      </c>
      <c r="C15" s="120">
        <v>0</v>
      </c>
    </row>
    <row r="16" spans="1:3" s="267" customFormat="1" ht="18" customHeight="1">
      <c r="A16" s="232">
        <v>13</v>
      </c>
      <c r="B16" s="281" t="s">
        <v>1230</v>
      </c>
      <c r="C16" s="120">
        <v>0</v>
      </c>
    </row>
    <row r="17" spans="1:3" s="267" customFormat="1" ht="18" customHeight="1">
      <c r="A17" s="232">
        <v>14</v>
      </c>
      <c r="B17" s="281" t="s">
        <v>1231</v>
      </c>
      <c r="C17" s="120">
        <v>0</v>
      </c>
    </row>
    <row r="18" spans="1:3" s="267" customFormat="1" ht="18" customHeight="1">
      <c r="A18" s="232">
        <v>15</v>
      </c>
      <c r="B18" s="236" t="s">
        <v>1232</v>
      </c>
      <c r="C18" s="120">
        <v>0</v>
      </c>
    </row>
    <row r="19" spans="1:3" s="267" customFormat="1" ht="26.25" customHeight="1">
      <c r="A19" s="232">
        <v>16</v>
      </c>
      <c r="B19" s="236" t="s">
        <v>1233</v>
      </c>
      <c r="C19" s="120">
        <v>0</v>
      </c>
    </row>
    <row r="20" spans="1:3" s="267" customFormat="1" ht="18" customHeight="1">
      <c r="A20" s="232">
        <v>17</v>
      </c>
      <c r="B20" s="281" t="s">
        <v>1234</v>
      </c>
      <c r="C20" s="120">
        <v>0</v>
      </c>
    </row>
    <row r="21" spans="1:3" s="267" customFormat="1" ht="18" customHeight="1">
      <c r="A21" s="232">
        <v>18</v>
      </c>
      <c r="B21" s="281" t="s">
        <v>1235</v>
      </c>
      <c r="C21" s="120">
        <v>0</v>
      </c>
    </row>
    <row r="22" spans="1:3" s="267" customFormat="1" ht="18" customHeight="1">
      <c r="A22" s="232">
        <v>19</v>
      </c>
      <c r="B22" s="281" t="s">
        <v>1236</v>
      </c>
      <c r="C22" s="120">
        <v>0</v>
      </c>
    </row>
    <row r="23" spans="1:3" s="267" customFormat="1" ht="27" customHeight="1">
      <c r="A23" s="232">
        <v>20</v>
      </c>
      <c r="B23" s="281" t="s">
        <v>1237</v>
      </c>
      <c r="C23" s="120">
        <v>0</v>
      </c>
    </row>
    <row r="24" spans="1:3" s="267" customFormat="1" ht="18" customHeight="1">
      <c r="A24" s="232">
        <v>21</v>
      </c>
      <c r="B24" s="281" t="s">
        <v>1238</v>
      </c>
      <c r="C24" s="120">
        <v>0</v>
      </c>
    </row>
    <row r="25" spans="1:3" s="267" customFormat="1" ht="18" customHeight="1">
      <c r="A25" s="232">
        <v>22</v>
      </c>
      <c r="B25" s="281" t="s">
        <v>1239</v>
      </c>
      <c r="C25" s="120">
        <v>0</v>
      </c>
    </row>
    <row r="26" spans="1:3" s="267" customFormat="1" ht="18" customHeight="1">
      <c r="A26" s="232">
        <v>23</v>
      </c>
      <c r="B26" s="282" t="s">
        <v>1240</v>
      </c>
      <c r="C26" s="120">
        <v>0</v>
      </c>
    </row>
    <row r="27" spans="1:3" s="267" customFormat="1" ht="29.25" customHeight="1">
      <c r="A27" s="232">
        <v>24</v>
      </c>
      <c r="B27" s="281" t="s">
        <v>1241</v>
      </c>
      <c r="C27" s="120">
        <v>0</v>
      </c>
    </row>
    <row r="28" spans="1:3" s="267" customFormat="1" ht="18" customHeight="1">
      <c r="A28" s="232">
        <v>25</v>
      </c>
      <c r="B28" s="281" t="s">
        <v>1242</v>
      </c>
      <c r="C28" s="120">
        <v>0</v>
      </c>
    </row>
    <row r="29" spans="1:3" s="267" customFormat="1" ht="18" customHeight="1">
      <c r="A29" s="232">
        <v>26</v>
      </c>
      <c r="B29" s="281" t="s">
        <v>1243</v>
      </c>
      <c r="C29" s="120">
        <v>0</v>
      </c>
    </row>
    <row r="30" spans="1:3" s="267" customFormat="1" ht="18" customHeight="1">
      <c r="A30" s="232">
        <v>27</v>
      </c>
      <c r="B30" s="281" t="s">
        <v>1244</v>
      </c>
      <c r="C30" s="120">
        <v>0</v>
      </c>
    </row>
    <row r="31" spans="1:3" s="267" customFormat="1" ht="18" customHeight="1">
      <c r="A31" s="232">
        <v>28</v>
      </c>
      <c r="B31" s="281" t="s">
        <v>1245</v>
      </c>
      <c r="C31" s="120">
        <v>0</v>
      </c>
    </row>
    <row r="32" spans="1:3" s="267" customFormat="1" ht="18" customHeight="1">
      <c r="A32" s="232">
        <v>28.1</v>
      </c>
      <c r="B32" s="281" t="s">
        <v>1246</v>
      </c>
      <c r="C32" s="120">
        <v>0</v>
      </c>
    </row>
    <row r="33" spans="1:4" s="267" customFormat="1" ht="18" customHeight="1">
      <c r="A33" s="232">
        <v>28.2</v>
      </c>
      <c r="B33" s="281" t="s">
        <v>1247</v>
      </c>
      <c r="C33" s="120">
        <v>0</v>
      </c>
    </row>
    <row r="34" spans="1:4" s="267" customFormat="1" ht="18" customHeight="1">
      <c r="A34" s="232">
        <v>28.3</v>
      </c>
      <c r="B34" s="281" t="s">
        <v>1248</v>
      </c>
      <c r="C34" s="120">
        <v>0</v>
      </c>
    </row>
    <row r="35" spans="1:4" s="267" customFormat="1" ht="18" customHeight="1">
      <c r="A35" s="232">
        <v>28</v>
      </c>
      <c r="B35" s="281" t="s">
        <v>1249</v>
      </c>
      <c r="C35" s="120">
        <v>0</v>
      </c>
    </row>
    <row r="36" spans="1:4" s="267" customFormat="1" ht="26.25" customHeight="1">
      <c r="A36" s="232">
        <v>29</v>
      </c>
      <c r="B36" s="281" t="s">
        <v>1250</v>
      </c>
      <c r="C36" s="120">
        <v>0</v>
      </c>
    </row>
    <row r="37" spans="1:4" s="267" customFormat="1" ht="20.25" customHeight="1">
      <c r="A37" s="232">
        <v>29.1</v>
      </c>
      <c r="B37" s="283" t="s">
        <v>1251</v>
      </c>
      <c r="C37" s="120">
        <v>0</v>
      </c>
    </row>
    <row r="38" spans="1:4" s="267" customFormat="1" ht="20.25" customHeight="1">
      <c r="A38" s="232">
        <v>29.2</v>
      </c>
      <c r="B38" s="283" t="s">
        <v>1252</v>
      </c>
      <c r="C38" s="120">
        <v>0</v>
      </c>
    </row>
    <row r="39" spans="1:4" s="267" customFormat="1" ht="20.25" customHeight="1">
      <c r="A39" s="232">
        <v>30</v>
      </c>
      <c r="B39" s="283" t="s">
        <v>1253</v>
      </c>
      <c r="C39" s="120">
        <v>0</v>
      </c>
    </row>
    <row r="40" spans="1:4" ht="24">
      <c r="A40" s="232">
        <v>31</v>
      </c>
      <c r="B40" s="281" t="s">
        <v>1254</v>
      </c>
      <c r="C40" s="120">
        <v>0</v>
      </c>
    </row>
    <row r="41" spans="1:4" s="267" customFormat="1" ht="20.25" customHeight="1">
      <c r="A41" s="232">
        <v>32</v>
      </c>
      <c r="B41" s="283" t="s">
        <v>1255</v>
      </c>
      <c r="C41" s="120">
        <v>0</v>
      </c>
    </row>
    <row r="42" spans="1:4">
      <c r="D42" s="48" t="s">
        <v>12</v>
      </c>
    </row>
  </sheetData>
  <mergeCells count="2">
    <mergeCell ref="A1:C1"/>
    <mergeCell ref="A2:C2"/>
  </mergeCells>
  <phoneticPr fontId="9" type="noConversion"/>
  <printOptions horizontalCentered="1"/>
  <pageMargins left="0.78740157480314965" right="0.55118110236220474" top="0.51181102362204722" bottom="0.51181102362204722" header="0.51181102362204722" footer="0.51181102362204722"/>
  <pageSetup paperSize="9" scale="93" orientation="portrait" blackAndWhite="1"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15">
    <tabColor rgb="FF002060"/>
  </sheetPr>
  <dimension ref="A1:H38"/>
  <sheetViews>
    <sheetView showGridLines="0" showZeros="0" zoomScaleNormal="100" zoomScaleSheetLayoutView="100" workbookViewId="0">
      <selection activeCell="H27" sqref="H27"/>
    </sheetView>
  </sheetViews>
  <sheetFormatPr defaultColWidth="11" defaultRowHeight="14.25"/>
  <cols>
    <col min="1" max="1" width="5.25" style="291" customWidth="1"/>
    <col min="2" max="2" width="5.125" style="89" customWidth="1"/>
    <col min="3" max="3" width="34.875" style="89" customWidth="1"/>
    <col min="4" max="7" width="11.25" style="89" customWidth="1"/>
    <col min="8" max="16384" width="11" style="89"/>
  </cols>
  <sheetData>
    <row r="1" spans="1:7" ht="20.100000000000001" customHeight="1">
      <c r="A1" s="539" t="s">
        <v>1256</v>
      </c>
      <c r="B1" s="487"/>
      <c r="C1" s="487"/>
      <c r="D1" s="487"/>
      <c r="E1" s="487"/>
      <c r="F1" s="487"/>
      <c r="G1" s="487"/>
    </row>
    <row r="2" spans="1:7" ht="25.5" customHeight="1">
      <c r="A2" s="488" t="s">
        <v>1257</v>
      </c>
      <c r="B2" s="488"/>
      <c r="C2" s="488"/>
      <c r="D2" s="488"/>
      <c r="E2" s="488"/>
      <c r="F2" s="488"/>
      <c r="G2" s="488"/>
    </row>
    <row r="3" spans="1:7" customFormat="1" ht="19.5" customHeight="1">
      <c r="A3" s="656" t="s">
        <v>1258</v>
      </c>
      <c r="B3" s="657"/>
      <c r="C3" s="657"/>
      <c r="D3" s="657"/>
      <c r="E3" s="657"/>
      <c r="F3" s="657"/>
      <c r="G3" s="658"/>
    </row>
    <row r="4" spans="1:7" customFormat="1" ht="19.5" customHeight="1">
      <c r="A4" s="284">
        <v>1</v>
      </c>
      <c r="B4" s="506" t="s">
        <v>1259</v>
      </c>
      <c r="C4" s="506"/>
      <c r="D4" s="659" t="s">
        <v>1260</v>
      </c>
      <c r="E4" s="105" t="s">
        <v>1261</v>
      </c>
      <c r="F4" s="506">
        <v>0</v>
      </c>
      <c r="G4" s="506"/>
    </row>
    <row r="5" spans="1:7" customFormat="1" ht="19.5" customHeight="1">
      <c r="A5" s="284">
        <v>2</v>
      </c>
      <c r="B5" s="506"/>
      <c r="C5" s="506"/>
      <c r="D5" s="660"/>
      <c r="E5" s="104" t="s">
        <v>1262</v>
      </c>
      <c r="F5" s="507">
        <v>0</v>
      </c>
      <c r="G5" s="507"/>
    </row>
    <row r="6" spans="1:7" customFormat="1" ht="19.5" customHeight="1">
      <c r="A6" s="104">
        <v>3</v>
      </c>
      <c r="B6" s="506"/>
      <c r="C6" s="506"/>
      <c r="D6" s="661"/>
      <c r="E6" s="105" t="s">
        <v>1263</v>
      </c>
      <c r="F6" s="506">
        <v>0</v>
      </c>
      <c r="G6" s="506"/>
    </row>
    <row r="7" spans="1:7" customFormat="1" ht="19.5" customHeight="1">
      <c r="A7" s="669" t="s">
        <v>1264</v>
      </c>
      <c r="B7" s="670"/>
      <c r="C7" s="670"/>
      <c r="D7" s="670"/>
      <c r="E7" s="670"/>
      <c r="F7" s="670"/>
      <c r="G7" s="671"/>
    </row>
    <row r="8" spans="1:7" ht="19.5" customHeight="1">
      <c r="A8" s="114">
        <v>4</v>
      </c>
      <c r="B8" s="672" t="s">
        <v>1265</v>
      </c>
      <c r="C8" s="675" t="s">
        <v>1266</v>
      </c>
      <c r="D8" s="675"/>
      <c r="E8" s="675"/>
      <c r="F8" s="675"/>
      <c r="G8" s="285">
        <v>0</v>
      </c>
    </row>
    <row r="9" spans="1:7" ht="19.5" customHeight="1">
      <c r="A9" s="114">
        <v>5</v>
      </c>
      <c r="B9" s="673"/>
      <c r="C9" s="676" t="s">
        <v>1267</v>
      </c>
      <c r="D9" s="676"/>
      <c r="E9" s="676"/>
      <c r="F9" s="676"/>
      <c r="G9" s="285">
        <v>0</v>
      </c>
    </row>
    <row r="10" spans="1:7" ht="19.5" customHeight="1">
      <c r="A10" s="114">
        <v>6</v>
      </c>
      <c r="B10" s="673"/>
      <c r="C10" s="677" t="s">
        <v>1268</v>
      </c>
      <c r="D10" s="677"/>
      <c r="E10" s="677"/>
      <c r="F10" s="677"/>
      <c r="G10" s="285">
        <v>0</v>
      </c>
    </row>
    <row r="11" spans="1:7" ht="19.5" customHeight="1">
      <c r="A11" s="114">
        <v>7</v>
      </c>
      <c r="B11" s="673"/>
      <c r="C11" s="675" t="s">
        <v>1269</v>
      </c>
      <c r="D11" s="675"/>
      <c r="E11" s="675"/>
      <c r="F11" s="675"/>
      <c r="G11" s="285">
        <v>0</v>
      </c>
    </row>
    <row r="12" spans="1:7" ht="19.5" customHeight="1">
      <c r="A12" s="114">
        <v>8</v>
      </c>
      <c r="B12" s="673"/>
      <c r="C12" s="678" t="s">
        <v>1270</v>
      </c>
      <c r="D12" s="679"/>
      <c r="E12" s="679"/>
      <c r="F12" s="680"/>
      <c r="G12" s="285">
        <v>0</v>
      </c>
    </row>
    <row r="13" spans="1:7" ht="19.5" customHeight="1">
      <c r="A13" s="114">
        <v>9</v>
      </c>
      <c r="B13" s="673"/>
      <c r="C13" s="681" t="s">
        <v>1271</v>
      </c>
      <c r="D13" s="682"/>
      <c r="E13" s="682"/>
      <c r="F13" s="683"/>
      <c r="G13" s="285">
        <v>0</v>
      </c>
    </row>
    <row r="14" spans="1:7" ht="19.5" customHeight="1">
      <c r="A14" s="114">
        <v>10</v>
      </c>
      <c r="B14" s="674"/>
      <c r="C14" s="675" t="s">
        <v>1272</v>
      </c>
      <c r="D14" s="675"/>
      <c r="E14" s="675"/>
      <c r="F14" s="675"/>
      <c r="G14" s="286">
        <v>0</v>
      </c>
    </row>
    <row r="15" spans="1:7" ht="19.5" customHeight="1">
      <c r="A15" s="114">
        <v>11</v>
      </c>
      <c r="B15" s="672" t="s">
        <v>1273</v>
      </c>
      <c r="C15" s="675" t="s">
        <v>1274</v>
      </c>
      <c r="D15" s="675"/>
      <c r="E15" s="675"/>
      <c r="F15" s="675"/>
      <c r="G15" s="285">
        <v>0</v>
      </c>
    </row>
    <row r="16" spans="1:7" ht="19.5" customHeight="1">
      <c r="A16" s="114">
        <v>12</v>
      </c>
      <c r="B16" s="673"/>
      <c r="C16" s="675" t="s">
        <v>1275</v>
      </c>
      <c r="D16" s="675"/>
      <c r="E16" s="675"/>
      <c r="F16" s="675"/>
      <c r="G16" s="285">
        <v>0</v>
      </c>
    </row>
    <row r="17" spans="1:7" ht="19.5" customHeight="1">
      <c r="A17" s="114">
        <v>13</v>
      </c>
      <c r="B17" s="674"/>
      <c r="C17" s="687" t="s">
        <v>1276</v>
      </c>
      <c r="D17" s="687"/>
      <c r="E17" s="687"/>
      <c r="F17" s="687"/>
      <c r="G17" s="286">
        <v>0</v>
      </c>
    </row>
    <row r="18" spans="1:7" ht="19.5" customHeight="1">
      <c r="A18" s="662">
        <v>14</v>
      </c>
      <c r="B18" s="664" t="s">
        <v>1277</v>
      </c>
      <c r="C18" s="665" t="s">
        <v>1278</v>
      </c>
      <c r="D18" s="287" t="s">
        <v>1279</v>
      </c>
      <c r="E18" s="287" t="s">
        <v>1280</v>
      </c>
      <c r="F18" s="287" t="s">
        <v>1281</v>
      </c>
      <c r="G18" s="157" t="s">
        <v>1282</v>
      </c>
    </row>
    <row r="19" spans="1:7" ht="19.5" customHeight="1">
      <c r="A19" s="663"/>
      <c r="B19" s="664"/>
      <c r="C19" s="665"/>
      <c r="D19" s="287">
        <v>1</v>
      </c>
      <c r="E19" s="287">
        <v>2</v>
      </c>
      <c r="F19" s="287">
        <v>3</v>
      </c>
      <c r="G19" s="287">
        <v>4</v>
      </c>
    </row>
    <row r="20" spans="1:7" ht="19.5" customHeight="1">
      <c r="A20" s="114">
        <v>15</v>
      </c>
      <c r="B20" s="664"/>
      <c r="C20" s="288" t="s">
        <v>1283</v>
      </c>
      <c r="D20" s="209">
        <v>0</v>
      </c>
      <c r="E20" s="209">
        <v>0</v>
      </c>
      <c r="F20" s="209">
        <v>0</v>
      </c>
      <c r="G20" s="285">
        <v>0</v>
      </c>
    </row>
    <row r="21" spans="1:7" ht="19.5" customHeight="1">
      <c r="A21" s="114">
        <v>16</v>
      </c>
      <c r="B21" s="664"/>
      <c r="C21" s="288" t="s">
        <v>1284</v>
      </c>
      <c r="D21" s="209">
        <v>0</v>
      </c>
      <c r="E21" s="209">
        <v>0</v>
      </c>
      <c r="F21" s="209">
        <v>0</v>
      </c>
      <c r="G21" s="285">
        <v>0</v>
      </c>
    </row>
    <row r="22" spans="1:7" ht="19.5" customHeight="1">
      <c r="A22" s="114">
        <v>17</v>
      </c>
      <c r="B22" s="664"/>
      <c r="C22" s="289" t="s">
        <v>1285</v>
      </c>
      <c r="D22" s="209">
        <v>0</v>
      </c>
      <c r="E22" s="209">
        <v>0</v>
      </c>
      <c r="F22" s="209">
        <v>0</v>
      </c>
      <c r="G22" s="285">
        <v>0</v>
      </c>
    </row>
    <row r="23" spans="1:7" ht="19.5" customHeight="1">
      <c r="A23" s="114">
        <v>18</v>
      </c>
      <c r="B23" s="664"/>
      <c r="C23" s="289" t="s">
        <v>1286</v>
      </c>
      <c r="D23" s="209">
        <v>0</v>
      </c>
      <c r="E23" s="209">
        <v>0</v>
      </c>
      <c r="F23" s="209">
        <v>0</v>
      </c>
      <c r="G23" s="285">
        <v>0</v>
      </c>
    </row>
    <row r="24" spans="1:7" ht="19.5" customHeight="1">
      <c r="A24" s="114">
        <v>19</v>
      </c>
      <c r="B24" s="664"/>
      <c r="C24" s="289" t="s">
        <v>1287</v>
      </c>
      <c r="D24" s="209">
        <v>0</v>
      </c>
      <c r="E24" s="209">
        <v>0</v>
      </c>
      <c r="F24" s="209">
        <v>0</v>
      </c>
      <c r="G24" s="285">
        <v>0</v>
      </c>
    </row>
    <row r="25" spans="1:7" ht="19.5" customHeight="1">
      <c r="A25" s="114">
        <v>20</v>
      </c>
      <c r="B25" s="664"/>
      <c r="C25" s="289" t="s">
        <v>1288</v>
      </c>
      <c r="D25" s="209">
        <v>0</v>
      </c>
      <c r="E25" s="209">
        <v>0</v>
      </c>
      <c r="F25" s="209">
        <v>0</v>
      </c>
      <c r="G25" s="285">
        <v>0</v>
      </c>
    </row>
    <row r="26" spans="1:7" ht="19.5" customHeight="1">
      <c r="A26" s="114">
        <v>21</v>
      </c>
      <c r="B26" s="664"/>
      <c r="C26" s="289" t="s">
        <v>1289</v>
      </c>
      <c r="D26" s="209">
        <v>0</v>
      </c>
      <c r="E26" s="209">
        <v>0</v>
      </c>
      <c r="F26" s="209">
        <v>0</v>
      </c>
      <c r="G26" s="285">
        <v>0</v>
      </c>
    </row>
    <row r="27" spans="1:7" ht="19.5" customHeight="1">
      <c r="A27" s="114">
        <v>22</v>
      </c>
      <c r="B27" s="664"/>
      <c r="C27" s="289" t="s">
        <v>1290</v>
      </c>
      <c r="D27" s="209">
        <v>0</v>
      </c>
      <c r="E27" s="209">
        <v>0</v>
      </c>
      <c r="F27" s="209">
        <v>0</v>
      </c>
      <c r="G27" s="285">
        <v>0</v>
      </c>
    </row>
    <row r="28" spans="1:7" ht="19.5" customHeight="1">
      <c r="A28" s="114">
        <v>23</v>
      </c>
      <c r="B28" s="664"/>
      <c r="C28" s="289" t="s">
        <v>1291</v>
      </c>
      <c r="D28" s="209">
        <v>0</v>
      </c>
      <c r="E28" s="209">
        <v>0</v>
      </c>
      <c r="F28" s="209">
        <v>0</v>
      </c>
      <c r="G28" s="285">
        <v>0</v>
      </c>
    </row>
    <row r="29" spans="1:7" ht="19.5" customHeight="1">
      <c r="A29" s="114">
        <v>24</v>
      </c>
      <c r="B29" s="664"/>
      <c r="C29" s="289" t="s">
        <v>1292</v>
      </c>
      <c r="D29" s="209">
        <v>0</v>
      </c>
      <c r="E29" s="209">
        <v>0</v>
      </c>
      <c r="F29" s="209">
        <v>0</v>
      </c>
      <c r="G29" s="285">
        <v>0</v>
      </c>
    </row>
    <row r="30" spans="1:7" ht="19.5" customHeight="1">
      <c r="A30" s="114">
        <v>25</v>
      </c>
      <c r="B30" s="664"/>
      <c r="C30" s="288" t="s">
        <v>1293</v>
      </c>
      <c r="D30" s="209">
        <v>0</v>
      </c>
      <c r="E30" s="209">
        <v>0</v>
      </c>
      <c r="F30" s="209">
        <v>0</v>
      </c>
      <c r="G30" s="285">
        <v>0</v>
      </c>
    </row>
    <row r="31" spans="1:7" ht="19.5" customHeight="1">
      <c r="A31" s="114">
        <v>26</v>
      </c>
      <c r="B31" s="664"/>
      <c r="C31" s="289" t="s">
        <v>1294</v>
      </c>
      <c r="D31" s="209">
        <v>0</v>
      </c>
      <c r="E31" s="209">
        <v>0</v>
      </c>
      <c r="F31" s="209">
        <v>0</v>
      </c>
      <c r="G31" s="285">
        <v>0</v>
      </c>
    </row>
    <row r="32" spans="1:7" ht="19.5" customHeight="1">
      <c r="A32" s="114">
        <v>27</v>
      </c>
      <c r="B32" s="664"/>
      <c r="C32" s="289" t="s">
        <v>1295</v>
      </c>
      <c r="D32" s="209">
        <v>0</v>
      </c>
      <c r="E32" s="209">
        <v>0</v>
      </c>
      <c r="F32" s="209">
        <v>0</v>
      </c>
      <c r="G32" s="285">
        <v>0</v>
      </c>
    </row>
    <row r="33" spans="1:8" ht="19.5" customHeight="1">
      <c r="A33" s="114">
        <v>28</v>
      </c>
      <c r="B33" s="664"/>
      <c r="C33" s="289" t="s">
        <v>1296</v>
      </c>
      <c r="D33" s="209">
        <v>0</v>
      </c>
      <c r="E33" s="209">
        <v>0</v>
      </c>
      <c r="F33" s="209">
        <v>0</v>
      </c>
      <c r="G33" s="285">
        <v>0</v>
      </c>
    </row>
    <row r="34" spans="1:8" ht="19.5" customHeight="1">
      <c r="A34" s="114">
        <v>29</v>
      </c>
      <c r="B34" s="664"/>
      <c r="C34" s="290" t="s">
        <v>1297</v>
      </c>
      <c r="D34" s="209">
        <v>0</v>
      </c>
      <c r="E34" s="209">
        <v>0</v>
      </c>
      <c r="F34" s="209">
        <v>0</v>
      </c>
      <c r="G34" s="285">
        <v>0</v>
      </c>
    </row>
    <row r="35" spans="1:8" ht="19.5" customHeight="1">
      <c r="A35" s="114">
        <v>30</v>
      </c>
      <c r="B35" s="664"/>
      <c r="C35" s="666" t="s">
        <v>1298</v>
      </c>
      <c r="D35" s="667"/>
      <c r="E35" s="667"/>
      <c r="F35" s="668"/>
      <c r="G35" s="286">
        <v>0</v>
      </c>
    </row>
    <row r="36" spans="1:8" ht="19.5" customHeight="1">
      <c r="A36" s="114">
        <v>31</v>
      </c>
      <c r="B36" s="684" t="s">
        <v>1299</v>
      </c>
      <c r="C36" s="666" t="s">
        <v>1300</v>
      </c>
      <c r="D36" s="667"/>
      <c r="E36" s="667"/>
      <c r="F36" s="668"/>
      <c r="G36" s="285">
        <v>0</v>
      </c>
    </row>
    <row r="37" spans="1:8" ht="19.5" customHeight="1">
      <c r="A37" s="114">
        <v>32</v>
      </c>
      <c r="B37" s="685"/>
      <c r="C37" s="686" t="s">
        <v>1301</v>
      </c>
      <c r="D37" s="686"/>
      <c r="E37" s="686"/>
      <c r="F37" s="686"/>
      <c r="G37" s="285">
        <v>0</v>
      </c>
    </row>
    <row r="38" spans="1:8">
      <c r="H38" s="48" t="s">
        <v>12</v>
      </c>
    </row>
  </sheetData>
  <mergeCells count="28">
    <mergeCell ref="B36:B37"/>
    <mergeCell ref="C36:F36"/>
    <mergeCell ref="C37:F37"/>
    <mergeCell ref="B15:B17"/>
    <mergeCell ref="C15:F15"/>
    <mergeCell ref="C16:F16"/>
    <mergeCell ref="C17:F17"/>
    <mergeCell ref="A18:A19"/>
    <mergeCell ref="B18:B35"/>
    <mergeCell ref="C18:C19"/>
    <mergeCell ref="C35:F35"/>
    <mergeCell ref="A7:G7"/>
    <mergeCell ref="B8:B14"/>
    <mergeCell ref="C8:F8"/>
    <mergeCell ref="C9:F9"/>
    <mergeCell ref="C10:F10"/>
    <mergeCell ref="C11:F11"/>
    <mergeCell ref="C12:F12"/>
    <mergeCell ref="C13:F13"/>
    <mergeCell ref="C14:F14"/>
    <mergeCell ref="A1:G1"/>
    <mergeCell ref="A2:G2"/>
    <mergeCell ref="A3:G3"/>
    <mergeCell ref="B4:C6"/>
    <mergeCell ref="D4:D6"/>
    <mergeCell ref="F4:G4"/>
    <mergeCell ref="F5:G5"/>
    <mergeCell ref="F6:G6"/>
  </mergeCells>
  <phoneticPr fontId="9" type="noConversion"/>
  <dataValidations count="1">
    <dataValidation type="list" allowBlank="1" showInputMessage="1" showErrorMessage="1" sqref="F16 F11:F14" xr:uid="{00000000-0002-0000-2300-000000000000}">
      <formula1>"是,否"</formula1>
    </dataValidation>
  </dataValidations>
  <hyperlinks>
    <hyperlink ref="A1" location="'目录'!C21" display="深圳市嘉信现税务师事务所有限公司" xr:uid="{00000000-0004-0000-2300-000000000000}"/>
  </hyperlinks>
  <printOptions horizontalCentered="1"/>
  <pageMargins left="0.78740157480314965" right="0.51181102362204722" top="0.51181102362204722" bottom="0.51181102362204722" header="0.51181102362204722" footer="0.51181102362204722"/>
  <pageSetup paperSize="9" orientation="portrait" blackAndWhite="1"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6">
    <tabColor rgb="FF002060"/>
  </sheetPr>
  <dimension ref="A1:F30"/>
  <sheetViews>
    <sheetView showGridLines="0" showZeros="0" zoomScaleNormal="100" zoomScaleSheetLayoutView="100" workbookViewId="0">
      <selection activeCell="H27" sqref="H27"/>
    </sheetView>
  </sheetViews>
  <sheetFormatPr defaultRowHeight="14.25"/>
  <cols>
    <col min="1" max="1" width="5.25" style="291" customWidth="1"/>
    <col min="2" max="2" width="11.375" style="89" bestFit="1" customWidth="1"/>
    <col min="3" max="3" width="19.375" style="89" customWidth="1"/>
    <col min="4" max="4" width="35.625" style="89" customWidth="1"/>
    <col min="5" max="5" width="21.625" style="89" bestFit="1" customWidth="1"/>
    <col min="6" max="16384" width="9" style="89"/>
  </cols>
  <sheetData>
    <row r="1" spans="1:5" ht="20.100000000000001" customHeight="1">
      <c r="A1" s="691" t="s">
        <v>1302</v>
      </c>
      <c r="B1" s="487"/>
      <c r="C1" s="487"/>
      <c r="D1" s="487"/>
      <c r="E1" s="487"/>
    </row>
    <row r="2" spans="1:5" ht="18.75">
      <c r="A2" s="692" t="s">
        <v>1303</v>
      </c>
      <c r="B2" s="692"/>
      <c r="C2" s="692"/>
      <c r="D2" s="692"/>
      <c r="E2" s="692"/>
    </row>
    <row r="3" spans="1:5" customFormat="1" ht="23.1" customHeight="1">
      <c r="A3" s="693" t="s">
        <v>1304</v>
      </c>
      <c r="B3" s="694"/>
      <c r="C3" s="694"/>
      <c r="D3" s="694"/>
      <c r="E3" s="695"/>
    </row>
    <row r="4" spans="1:5" customFormat="1" ht="23.1" customHeight="1">
      <c r="A4" s="696" t="s">
        <v>1305</v>
      </c>
      <c r="B4" s="697"/>
      <c r="C4" s="292" t="s">
        <v>1504</v>
      </c>
      <c r="D4" s="292" t="s">
        <v>1306</v>
      </c>
      <c r="E4" s="207">
        <v>0</v>
      </c>
    </row>
    <row r="5" spans="1:5" customFormat="1" ht="23.1" customHeight="1">
      <c r="A5" s="696" t="s">
        <v>1307</v>
      </c>
      <c r="B5" s="697"/>
      <c r="C5" s="292" t="s">
        <v>1504</v>
      </c>
      <c r="D5" s="292" t="s">
        <v>1308</v>
      </c>
      <c r="E5" s="207">
        <v>0</v>
      </c>
    </row>
    <row r="6" spans="1:5" customFormat="1" ht="23.1" customHeight="1">
      <c r="A6" s="688" t="s">
        <v>1264</v>
      </c>
      <c r="B6" s="689"/>
      <c r="C6" s="689"/>
      <c r="D6" s="689"/>
      <c r="E6" s="690"/>
    </row>
    <row r="7" spans="1:5" customFormat="1" ht="23.1" customHeight="1">
      <c r="A7" s="225" t="s">
        <v>1112</v>
      </c>
      <c r="B7" s="698" t="s">
        <v>1113</v>
      </c>
      <c r="C7" s="699"/>
      <c r="D7" s="700"/>
      <c r="E7" s="225" t="s">
        <v>1309</v>
      </c>
    </row>
    <row r="8" spans="1:5" ht="23.1" customHeight="1">
      <c r="A8" s="225">
        <v>1</v>
      </c>
      <c r="B8" s="578" t="s">
        <v>1310</v>
      </c>
      <c r="C8" s="647" t="s">
        <v>1311</v>
      </c>
      <c r="D8" s="647"/>
      <c r="E8" s="207">
        <v>0</v>
      </c>
    </row>
    <row r="9" spans="1:5" ht="23.1" customHeight="1">
      <c r="A9" s="225">
        <v>2</v>
      </c>
      <c r="B9" s="578"/>
      <c r="C9" s="647" t="s">
        <v>1312</v>
      </c>
      <c r="D9" s="647"/>
      <c r="E9" s="207">
        <v>0</v>
      </c>
    </row>
    <row r="10" spans="1:5" ht="23.1" customHeight="1">
      <c r="A10" s="225">
        <v>3</v>
      </c>
      <c r="B10" s="578"/>
      <c r="C10" s="647" t="s">
        <v>1313</v>
      </c>
      <c r="D10" s="647"/>
      <c r="E10" s="207">
        <v>0</v>
      </c>
    </row>
    <row r="11" spans="1:5" ht="23.1" customHeight="1">
      <c r="A11" s="225">
        <v>4</v>
      </c>
      <c r="B11" s="578"/>
      <c r="C11" s="647" t="s">
        <v>1314</v>
      </c>
      <c r="D11" s="647"/>
      <c r="E11" s="293">
        <v>0</v>
      </c>
    </row>
    <row r="12" spans="1:5" ht="23.1" customHeight="1">
      <c r="A12" s="225">
        <v>5</v>
      </c>
      <c r="B12" s="578"/>
      <c r="C12" s="647" t="s">
        <v>1315</v>
      </c>
      <c r="D12" s="647"/>
      <c r="E12" s="293">
        <v>0</v>
      </c>
    </row>
    <row r="13" spans="1:5" ht="23.1" customHeight="1">
      <c r="A13" s="225">
        <v>6</v>
      </c>
      <c r="B13" s="578" t="s">
        <v>1316</v>
      </c>
      <c r="C13" s="647" t="s">
        <v>1317</v>
      </c>
      <c r="D13" s="647"/>
      <c r="E13" s="294">
        <v>0</v>
      </c>
    </row>
    <row r="14" spans="1:5" ht="23.1" customHeight="1">
      <c r="A14" s="225">
        <v>7</v>
      </c>
      <c r="B14" s="578"/>
      <c r="C14" s="647" t="s">
        <v>1318</v>
      </c>
      <c r="D14" s="647"/>
      <c r="E14" s="294">
        <v>0</v>
      </c>
    </row>
    <row r="15" spans="1:5" ht="23.1" customHeight="1">
      <c r="A15" s="225">
        <v>8</v>
      </c>
      <c r="B15" s="578"/>
      <c r="C15" s="647" t="s">
        <v>1319</v>
      </c>
      <c r="D15" s="647"/>
      <c r="E15" s="293">
        <v>0</v>
      </c>
    </row>
    <row r="16" spans="1:5" ht="23.1" customHeight="1">
      <c r="A16" s="225">
        <v>9</v>
      </c>
      <c r="B16" s="578"/>
      <c r="C16" s="647" t="s">
        <v>1320</v>
      </c>
      <c r="D16" s="647"/>
      <c r="E16" s="293">
        <v>0</v>
      </c>
    </row>
    <row r="17" spans="1:6" ht="23.1" customHeight="1">
      <c r="A17" s="225">
        <v>10</v>
      </c>
      <c r="B17" s="578" t="s">
        <v>1321</v>
      </c>
      <c r="C17" s="647" t="s">
        <v>1322</v>
      </c>
      <c r="D17" s="647"/>
      <c r="E17" s="294">
        <v>0</v>
      </c>
    </row>
    <row r="18" spans="1:6" ht="23.1" customHeight="1">
      <c r="A18" s="225">
        <v>11</v>
      </c>
      <c r="B18" s="578"/>
      <c r="C18" s="647" t="s">
        <v>1323</v>
      </c>
      <c r="D18" s="647"/>
      <c r="E18" s="294">
        <v>0</v>
      </c>
    </row>
    <row r="19" spans="1:6" ht="23.1" customHeight="1">
      <c r="A19" s="225">
        <v>12</v>
      </c>
      <c r="B19" s="578"/>
      <c r="C19" s="647" t="s">
        <v>1324</v>
      </c>
      <c r="D19" s="647"/>
      <c r="E19" s="293">
        <v>0</v>
      </c>
    </row>
    <row r="20" spans="1:6" ht="23.1" customHeight="1">
      <c r="A20" s="225">
        <v>13</v>
      </c>
      <c r="B20" s="578"/>
      <c r="C20" s="647" t="s">
        <v>1325</v>
      </c>
      <c r="D20" s="206" t="s">
        <v>1326</v>
      </c>
      <c r="E20" s="294">
        <v>0</v>
      </c>
    </row>
    <row r="21" spans="1:6" ht="36" customHeight="1">
      <c r="A21" s="225">
        <v>14</v>
      </c>
      <c r="B21" s="578"/>
      <c r="C21" s="647"/>
      <c r="D21" s="206" t="s">
        <v>1327</v>
      </c>
      <c r="E21" s="293">
        <v>0</v>
      </c>
    </row>
    <row r="22" spans="1:6" ht="23.1" customHeight="1">
      <c r="A22" s="225">
        <v>15</v>
      </c>
      <c r="B22" s="578"/>
      <c r="C22" s="647" t="s">
        <v>1328</v>
      </c>
      <c r="D22" s="206" t="s">
        <v>1329</v>
      </c>
      <c r="E22" s="207">
        <v>0</v>
      </c>
    </row>
    <row r="23" spans="1:6" ht="23.1" customHeight="1">
      <c r="A23" s="225">
        <v>16</v>
      </c>
      <c r="B23" s="578"/>
      <c r="C23" s="647"/>
      <c r="D23" s="206" t="s">
        <v>1330</v>
      </c>
      <c r="E23" s="294">
        <v>0</v>
      </c>
    </row>
    <row r="24" spans="1:6" ht="36" customHeight="1">
      <c r="A24" s="225">
        <v>17</v>
      </c>
      <c r="B24" s="578"/>
      <c r="C24" s="647"/>
      <c r="D24" s="206" t="s">
        <v>1331</v>
      </c>
      <c r="E24" s="293">
        <v>0</v>
      </c>
    </row>
    <row r="25" spans="1:6" ht="23.1" customHeight="1">
      <c r="A25" s="225">
        <v>18</v>
      </c>
      <c r="B25" s="578"/>
      <c r="C25" s="647" t="s">
        <v>1332</v>
      </c>
      <c r="D25" s="206" t="s">
        <v>1333</v>
      </c>
      <c r="E25" s="294">
        <v>0</v>
      </c>
    </row>
    <row r="26" spans="1:6" ht="23.1" customHeight="1">
      <c r="A26" s="225">
        <v>19</v>
      </c>
      <c r="B26" s="578"/>
      <c r="C26" s="647"/>
      <c r="D26" s="206" t="s">
        <v>1334</v>
      </c>
      <c r="E26" s="294">
        <v>0</v>
      </c>
    </row>
    <row r="27" spans="1:6" ht="36" customHeight="1">
      <c r="A27" s="225">
        <v>20</v>
      </c>
      <c r="B27" s="578"/>
      <c r="C27" s="647"/>
      <c r="D27" s="206" t="s">
        <v>1335</v>
      </c>
      <c r="E27" s="293">
        <v>0</v>
      </c>
    </row>
    <row r="28" spans="1:6" ht="40.5" customHeight="1">
      <c r="A28" s="225">
        <v>21</v>
      </c>
      <c r="B28" s="578"/>
      <c r="C28" s="206" t="s">
        <v>1336</v>
      </c>
      <c r="D28" s="206" t="s">
        <v>1337</v>
      </c>
      <c r="E28" s="207">
        <v>0</v>
      </c>
    </row>
    <row r="29" spans="1:6" ht="23.1" customHeight="1">
      <c r="A29" s="225">
        <v>22</v>
      </c>
      <c r="B29" s="647" t="s">
        <v>1338</v>
      </c>
      <c r="C29" s="647"/>
      <c r="D29" s="647"/>
      <c r="E29" s="294">
        <v>0</v>
      </c>
    </row>
    <row r="30" spans="1:6">
      <c r="F30" s="48" t="s">
        <v>12</v>
      </c>
    </row>
  </sheetData>
  <mergeCells count="26">
    <mergeCell ref="C22:C24"/>
    <mergeCell ref="C25:C27"/>
    <mergeCell ref="B29:D29"/>
    <mergeCell ref="B13:B16"/>
    <mergeCell ref="C13:D13"/>
    <mergeCell ref="C14:D14"/>
    <mergeCell ref="C15:D15"/>
    <mergeCell ref="C16:D16"/>
    <mergeCell ref="B17:B28"/>
    <mergeCell ref="C17:D17"/>
    <mergeCell ref="C18:D18"/>
    <mergeCell ref="C19:D19"/>
    <mergeCell ref="C20:C21"/>
    <mergeCell ref="B7:D7"/>
    <mergeCell ref="B8:B12"/>
    <mergeCell ref="C8:D8"/>
    <mergeCell ref="C9:D9"/>
    <mergeCell ref="C10:D10"/>
    <mergeCell ref="C11:D11"/>
    <mergeCell ref="C12:D12"/>
    <mergeCell ref="A6:E6"/>
    <mergeCell ref="A1:E1"/>
    <mergeCell ref="A2:E2"/>
    <mergeCell ref="A3:E3"/>
    <mergeCell ref="A4:B4"/>
    <mergeCell ref="A5:B5"/>
  </mergeCells>
  <phoneticPr fontId="9" type="noConversion"/>
  <hyperlinks>
    <hyperlink ref="A1" location="'目录'!C22" display="深圳市嘉信现税务师事务所有限公司" xr:uid="{00000000-0004-0000-2400-000000000000}"/>
  </hyperlinks>
  <printOptions horizontalCentered="1"/>
  <pageMargins left="0.78740157480314998" right="0.511811023622047" top="0.511811023622047" bottom="0.511811023622047" header="0.511811023622047" footer="0.511811023622047"/>
  <pageSetup paperSize="9" scale="97" orientation="portrait" blackAndWhite="1"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17">
    <tabColor rgb="FF002060"/>
    <pageSetUpPr fitToPage="1"/>
  </sheetPr>
  <dimension ref="A1:O17"/>
  <sheetViews>
    <sheetView showGridLines="0" view="pageBreakPreview" zoomScaleNormal="100" zoomScaleSheetLayoutView="100" workbookViewId="0">
      <selection activeCell="I6" sqref="I6"/>
    </sheetView>
  </sheetViews>
  <sheetFormatPr defaultRowHeight="14.25"/>
  <cols>
    <col min="1" max="1" width="5.25" style="231" customWidth="1"/>
    <col min="2" max="3" width="9.625" style="231" customWidth="1"/>
    <col min="4" max="14" width="10.25" style="231" customWidth="1"/>
    <col min="15" max="16384" width="9" style="231"/>
  </cols>
  <sheetData>
    <row r="1" spans="1:14" ht="20.100000000000001" customHeight="1">
      <c r="A1" s="701" t="s">
        <v>1339</v>
      </c>
      <c r="B1" s="701"/>
      <c r="C1" s="701"/>
      <c r="D1" s="701"/>
      <c r="E1" s="701"/>
      <c r="F1" s="701"/>
      <c r="G1" s="701"/>
      <c r="H1" s="701"/>
      <c r="I1" s="701"/>
      <c r="J1" s="701"/>
      <c r="K1" s="701"/>
      <c r="L1" s="701"/>
      <c r="M1" s="701"/>
      <c r="N1" s="701"/>
    </row>
    <row r="2" spans="1:14" ht="25.5" customHeight="1">
      <c r="A2" s="702" t="s">
        <v>1340</v>
      </c>
      <c r="B2" s="702"/>
      <c r="C2" s="702"/>
      <c r="D2" s="702"/>
      <c r="E2" s="702"/>
      <c r="F2" s="702"/>
      <c r="G2" s="702"/>
      <c r="H2" s="702"/>
      <c r="I2" s="702"/>
      <c r="J2" s="702"/>
      <c r="K2" s="702"/>
      <c r="L2" s="702"/>
      <c r="M2" s="702"/>
      <c r="N2" s="702"/>
    </row>
    <row r="3" spans="1:14" ht="26.25" customHeight="1">
      <c r="A3" s="703" t="s">
        <v>395</v>
      </c>
      <c r="B3" s="703" t="s">
        <v>1028</v>
      </c>
      <c r="C3" s="703" t="s">
        <v>1029</v>
      </c>
      <c r="D3" s="704" t="s">
        <v>1341</v>
      </c>
      <c r="E3" s="704" t="s">
        <v>1342</v>
      </c>
      <c r="F3" s="704" t="s">
        <v>1343</v>
      </c>
      <c r="G3" s="703" t="s">
        <v>1344</v>
      </c>
      <c r="H3" s="703"/>
      <c r="I3" s="703"/>
      <c r="J3" s="703"/>
      <c r="K3" s="703"/>
      <c r="L3" s="703"/>
      <c r="M3" s="704" t="s">
        <v>1345</v>
      </c>
      <c r="N3" s="704" t="s">
        <v>1346</v>
      </c>
    </row>
    <row r="4" spans="1:14" ht="26.25" customHeight="1">
      <c r="A4" s="703"/>
      <c r="B4" s="703"/>
      <c r="C4" s="703"/>
      <c r="D4" s="704"/>
      <c r="E4" s="704"/>
      <c r="F4" s="704"/>
      <c r="G4" s="295" t="s">
        <v>769</v>
      </c>
      <c r="H4" s="296" t="s">
        <v>780</v>
      </c>
      <c r="I4" s="296" t="s">
        <v>781</v>
      </c>
      <c r="J4" s="296" t="s">
        <v>782</v>
      </c>
      <c r="K4" s="296" t="s">
        <v>783</v>
      </c>
      <c r="L4" s="296" t="s">
        <v>1347</v>
      </c>
      <c r="M4" s="705"/>
      <c r="N4" s="705"/>
    </row>
    <row r="5" spans="1:14" ht="24">
      <c r="A5" s="703"/>
      <c r="B5" s="703"/>
      <c r="C5" s="297">
        <v>1</v>
      </c>
      <c r="D5" s="297">
        <v>2</v>
      </c>
      <c r="E5" s="297">
        <v>3</v>
      </c>
      <c r="F5" s="297" t="s">
        <v>1348</v>
      </c>
      <c r="G5" s="297">
        <v>5</v>
      </c>
      <c r="H5" s="297">
        <v>6</v>
      </c>
      <c r="I5" s="297">
        <v>7</v>
      </c>
      <c r="J5" s="297">
        <v>8</v>
      </c>
      <c r="K5" s="297">
        <v>9</v>
      </c>
      <c r="L5" s="298" t="s">
        <v>1349</v>
      </c>
      <c r="M5" s="297">
        <v>11</v>
      </c>
      <c r="N5" s="298" t="s">
        <v>1350</v>
      </c>
    </row>
    <row r="6" spans="1:14" ht="26.25" customHeight="1">
      <c r="A6" s="296">
        <v>1</v>
      </c>
      <c r="B6" s="116" t="s">
        <v>779</v>
      </c>
      <c r="C6" s="299">
        <v>2014</v>
      </c>
      <c r="D6" s="300">
        <v>0</v>
      </c>
      <c r="E6" s="300">
        <v>0</v>
      </c>
      <c r="F6" s="300">
        <f t="shared" ref="F6:F11" si="0">ROUND(E6*0.1,2)</f>
        <v>0</v>
      </c>
      <c r="G6" s="300">
        <v>0</v>
      </c>
      <c r="H6" s="300">
        <v>0</v>
      </c>
      <c r="I6" s="300">
        <v>0</v>
      </c>
      <c r="J6" s="300">
        <v>0</v>
      </c>
      <c r="K6" s="300">
        <v>0</v>
      </c>
      <c r="L6" s="300">
        <f>SUM(G6:K6)</f>
        <v>0</v>
      </c>
      <c r="M6" s="300">
        <f>IF(F6-L6&gt;0,F6-L6,0)</f>
        <v>0</v>
      </c>
      <c r="N6" s="120" t="s">
        <v>157</v>
      </c>
    </row>
    <row r="7" spans="1:14" ht="26.25" customHeight="1">
      <c r="A7" s="296">
        <v>2</v>
      </c>
      <c r="B7" s="116" t="s">
        <v>780</v>
      </c>
      <c r="C7" s="299">
        <v>2015</v>
      </c>
      <c r="D7" s="300">
        <v>0</v>
      </c>
      <c r="E7" s="300">
        <v>0</v>
      </c>
      <c r="F7" s="300">
        <f t="shared" si="0"/>
        <v>0</v>
      </c>
      <c r="G7" s="120" t="s">
        <v>157</v>
      </c>
      <c r="H7" s="300">
        <v>0</v>
      </c>
      <c r="I7" s="300">
        <v>0</v>
      </c>
      <c r="J7" s="300">
        <v>0</v>
      </c>
      <c r="K7" s="300">
        <v>0</v>
      </c>
      <c r="L7" s="300">
        <f>SUM(H7:K7)</f>
        <v>0</v>
      </c>
      <c r="M7" s="300">
        <f>IF(F7-L7&gt;0,F7-L7,0)</f>
        <v>0</v>
      </c>
      <c r="N7" s="300">
        <f>F7-L7-M7</f>
        <v>0</v>
      </c>
    </row>
    <row r="8" spans="1:14" ht="26.25" customHeight="1">
      <c r="A8" s="296">
        <v>3</v>
      </c>
      <c r="B8" s="116" t="s">
        <v>781</v>
      </c>
      <c r="C8" s="299">
        <v>2016</v>
      </c>
      <c r="D8" s="300">
        <v>0</v>
      </c>
      <c r="E8" s="300">
        <v>0</v>
      </c>
      <c r="F8" s="300">
        <f t="shared" si="0"/>
        <v>0</v>
      </c>
      <c r="G8" s="120" t="s">
        <v>157</v>
      </c>
      <c r="H8" s="120" t="s">
        <v>157</v>
      </c>
      <c r="I8" s="300">
        <v>0</v>
      </c>
      <c r="J8" s="300">
        <v>0</v>
      </c>
      <c r="K8" s="300">
        <v>0</v>
      </c>
      <c r="L8" s="300">
        <f>SUM(I8:K8)</f>
        <v>0</v>
      </c>
      <c r="M8" s="300">
        <f>IF(F8-L8&gt;0,F8-L8,0)</f>
        <v>0</v>
      </c>
      <c r="N8" s="300">
        <f>F8-L8-M8</f>
        <v>0</v>
      </c>
    </row>
    <row r="9" spans="1:14" ht="26.25" customHeight="1">
      <c r="A9" s="296">
        <v>4</v>
      </c>
      <c r="B9" s="116" t="s">
        <v>782</v>
      </c>
      <c r="C9" s="299">
        <v>2017</v>
      </c>
      <c r="D9" s="300">
        <v>0</v>
      </c>
      <c r="E9" s="300">
        <v>0</v>
      </c>
      <c r="F9" s="300">
        <f t="shared" si="0"/>
        <v>0</v>
      </c>
      <c r="G9" s="120" t="s">
        <v>157</v>
      </c>
      <c r="H9" s="120" t="s">
        <v>157</v>
      </c>
      <c r="I9" s="120" t="s">
        <v>157</v>
      </c>
      <c r="J9" s="300">
        <v>0</v>
      </c>
      <c r="K9" s="300">
        <v>0</v>
      </c>
      <c r="L9" s="300">
        <f>K9+J9</f>
        <v>0</v>
      </c>
      <c r="M9" s="300">
        <f>IF(F9-L9&gt;0,F9-L9,0)</f>
        <v>0</v>
      </c>
      <c r="N9" s="300">
        <f>F9-L9-M9</f>
        <v>0</v>
      </c>
    </row>
    <row r="10" spans="1:14" ht="26.25" customHeight="1">
      <c r="A10" s="296">
        <v>5</v>
      </c>
      <c r="B10" s="116" t="s">
        <v>783</v>
      </c>
      <c r="C10" s="299">
        <v>2018</v>
      </c>
      <c r="D10" s="300">
        <v>0</v>
      </c>
      <c r="E10" s="300">
        <v>0</v>
      </c>
      <c r="F10" s="300">
        <f t="shared" si="0"/>
        <v>0</v>
      </c>
      <c r="G10" s="120" t="s">
        <v>157</v>
      </c>
      <c r="H10" s="120" t="s">
        <v>157</v>
      </c>
      <c r="I10" s="120" t="s">
        <v>157</v>
      </c>
      <c r="J10" s="120" t="s">
        <v>157</v>
      </c>
      <c r="K10" s="300">
        <v>0</v>
      </c>
      <c r="L10" s="300">
        <f>K10</f>
        <v>0</v>
      </c>
      <c r="M10" s="300">
        <f>IF(F10-L10&gt;0,F10-L10,0)</f>
        <v>0</v>
      </c>
      <c r="N10" s="300">
        <f>F10-L10-M10</f>
        <v>0</v>
      </c>
    </row>
    <row r="11" spans="1:14" ht="26.25" customHeight="1">
      <c r="A11" s="296">
        <v>6</v>
      </c>
      <c r="B11" s="116" t="s">
        <v>1042</v>
      </c>
      <c r="C11" s="299">
        <v>2019</v>
      </c>
      <c r="D11" s="300">
        <v>0</v>
      </c>
      <c r="E11" s="300">
        <v>0</v>
      </c>
      <c r="F11" s="300">
        <f t="shared" si="0"/>
        <v>0</v>
      </c>
      <c r="G11" s="120" t="s">
        <v>157</v>
      </c>
      <c r="H11" s="120" t="s">
        <v>157</v>
      </c>
      <c r="I11" s="120" t="s">
        <v>157</v>
      </c>
      <c r="J11" s="120" t="s">
        <v>157</v>
      </c>
      <c r="K11" s="120" t="s">
        <v>157</v>
      </c>
      <c r="L11" s="120" t="s">
        <v>58</v>
      </c>
      <c r="M11" s="300">
        <v>0</v>
      </c>
      <c r="N11" s="300">
        <f>F11-M11</f>
        <v>0</v>
      </c>
    </row>
    <row r="12" spans="1:14" ht="26.25" customHeight="1">
      <c r="A12" s="296">
        <v>7</v>
      </c>
      <c r="B12" s="706" t="s">
        <v>1351</v>
      </c>
      <c r="C12" s="706"/>
      <c r="D12" s="706"/>
      <c r="E12" s="706"/>
      <c r="F12" s="706"/>
      <c r="G12" s="706"/>
      <c r="H12" s="706"/>
      <c r="I12" s="706"/>
      <c r="J12" s="706"/>
      <c r="K12" s="706"/>
      <c r="L12" s="706"/>
      <c r="M12" s="128">
        <f>IF(D11&gt;SUM(M6:M11),SUM(M6:M11),D11)</f>
        <v>0</v>
      </c>
      <c r="N12" s="301" t="s">
        <v>157</v>
      </c>
    </row>
    <row r="13" spans="1:14" ht="26.25" customHeight="1">
      <c r="A13" s="296">
        <v>8</v>
      </c>
      <c r="B13" s="706" t="s">
        <v>1352</v>
      </c>
      <c r="C13" s="706"/>
      <c r="D13" s="706"/>
      <c r="E13" s="706"/>
      <c r="F13" s="706"/>
      <c r="G13" s="706"/>
      <c r="H13" s="706"/>
      <c r="I13" s="706"/>
      <c r="J13" s="706"/>
      <c r="K13" s="706"/>
      <c r="L13" s="706"/>
      <c r="M13" s="706"/>
      <c r="N13" s="300">
        <f>SUM(N7:N11)</f>
        <v>0</v>
      </c>
    </row>
    <row r="14" spans="1:14" ht="26.25" customHeight="1">
      <c r="A14" s="296">
        <v>9</v>
      </c>
      <c r="B14" s="707" t="s">
        <v>1353</v>
      </c>
      <c r="C14" s="706" t="s">
        <v>1354</v>
      </c>
      <c r="D14" s="706"/>
      <c r="E14" s="706"/>
      <c r="F14" s="706"/>
      <c r="G14" s="706"/>
      <c r="H14" s="706"/>
      <c r="I14" s="706"/>
      <c r="J14" s="706"/>
      <c r="K14" s="709">
        <v>0</v>
      </c>
      <c r="L14" s="710"/>
      <c r="M14" s="710"/>
      <c r="N14" s="711"/>
    </row>
    <row r="15" spans="1:14" ht="26.25" customHeight="1">
      <c r="A15" s="296">
        <v>10</v>
      </c>
      <c r="B15" s="708"/>
      <c r="C15" s="706" t="s">
        <v>1355</v>
      </c>
      <c r="D15" s="706"/>
      <c r="E15" s="706"/>
      <c r="F15" s="706"/>
      <c r="G15" s="706"/>
      <c r="H15" s="706"/>
      <c r="I15" s="706"/>
      <c r="J15" s="706"/>
      <c r="K15" s="709">
        <v>0</v>
      </c>
      <c r="L15" s="710"/>
      <c r="M15" s="710"/>
      <c r="N15" s="711"/>
    </row>
    <row r="16" spans="1:14" ht="26.25" customHeight="1">
      <c r="A16" s="296">
        <v>11</v>
      </c>
      <c r="B16" s="708"/>
      <c r="C16" s="706" t="s">
        <v>1356</v>
      </c>
      <c r="D16" s="706"/>
      <c r="E16" s="706"/>
      <c r="F16" s="706"/>
      <c r="G16" s="706"/>
      <c r="H16" s="706"/>
      <c r="I16" s="706"/>
      <c r="J16" s="706"/>
      <c r="K16" s="709">
        <v>0</v>
      </c>
      <c r="L16" s="710"/>
      <c r="M16" s="710"/>
      <c r="N16" s="711"/>
    </row>
    <row r="17" spans="15:15">
      <c r="O17" s="48" t="s">
        <v>12</v>
      </c>
    </row>
  </sheetData>
  <mergeCells count="20">
    <mergeCell ref="B12:L12"/>
    <mergeCell ref="B13:M13"/>
    <mergeCell ref="B14:B16"/>
    <mergeCell ref="C14:J14"/>
    <mergeCell ref="K14:N14"/>
    <mergeCell ref="C15:J15"/>
    <mergeCell ref="K15:N15"/>
    <mergeCell ref="C16:J16"/>
    <mergeCell ref="K16:N16"/>
    <mergeCell ref="A1:N1"/>
    <mergeCell ref="A2:N2"/>
    <mergeCell ref="A3:A5"/>
    <mergeCell ref="B3:B5"/>
    <mergeCell ref="C3:C4"/>
    <mergeCell ref="D3:D4"/>
    <mergeCell ref="E3:E4"/>
    <mergeCell ref="F3:F4"/>
    <mergeCell ref="G3:L3"/>
    <mergeCell ref="M3:M4"/>
    <mergeCell ref="N3:N4"/>
  </mergeCells>
  <phoneticPr fontId="9" type="noConversion"/>
  <printOptions horizontalCentered="1"/>
  <pageMargins left="0.51181102362204722" right="0.51181102362204722" top="0.78740157480314965" bottom="0.51181102362204722" header="0.51181102362204722" footer="0.51181102362204722"/>
  <pageSetup paperSize="9" scale="97" orientation="landscape" blackAndWhite="1"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218">
    <tabColor rgb="FF002060"/>
  </sheetPr>
  <dimension ref="A1:U16"/>
  <sheetViews>
    <sheetView showGridLines="0" showZeros="0" zoomScaleNormal="100" zoomScaleSheetLayoutView="100" workbookViewId="0">
      <selection activeCell="H27" sqref="H27"/>
    </sheetView>
  </sheetViews>
  <sheetFormatPr defaultColWidth="8.75" defaultRowHeight="12.75"/>
  <cols>
    <col min="1" max="1" width="5.25" style="303" customWidth="1"/>
    <col min="2" max="2" width="7.625" style="303" customWidth="1"/>
    <col min="3" max="19" width="7" style="303" customWidth="1"/>
    <col min="20" max="20" width="6.875" style="303" customWidth="1"/>
    <col min="21" max="16384" width="8.75" style="303"/>
  </cols>
  <sheetData>
    <row r="1" spans="1:21" s="302" customFormat="1" ht="20.100000000000001" customHeight="1">
      <c r="A1" s="527" t="s">
        <v>1357</v>
      </c>
      <c r="B1" s="527"/>
      <c r="C1" s="527"/>
      <c r="D1" s="527"/>
      <c r="E1" s="527"/>
      <c r="F1" s="527"/>
      <c r="G1" s="527"/>
      <c r="H1" s="527"/>
      <c r="I1" s="527"/>
      <c r="J1" s="527"/>
      <c r="K1" s="527"/>
      <c r="L1" s="527"/>
      <c r="M1" s="527"/>
      <c r="N1" s="527"/>
      <c r="O1" s="527"/>
      <c r="P1" s="527"/>
      <c r="Q1" s="527"/>
      <c r="R1" s="527"/>
      <c r="S1" s="527"/>
      <c r="T1" s="527"/>
    </row>
    <row r="2" spans="1:21" ht="25.5" customHeight="1">
      <c r="A2" s="714" t="s">
        <v>1358</v>
      </c>
      <c r="B2" s="714"/>
      <c r="C2" s="714"/>
      <c r="D2" s="714"/>
      <c r="E2" s="714"/>
      <c r="F2" s="714"/>
      <c r="G2" s="714"/>
      <c r="H2" s="714"/>
      <c r="I2" s="714"/>
      <c r="J2" s="714"/>
      <c r="K2" s="714"/>
      <c r="L2" s="714"/>
      <c r="M2" s="714"/>
      <c r="N2" s="714"/>
      <c r="O2" s="714"/>
      <c r="P2" s="714"/>
      <c r="Q2" s="714"/>
      <c r="R2" s="714"/>
      <c r="S2" s="714"/>
      <c r="T2" s="714"/>
    </row>
    <row r="3" spans="1:21" s="304" customFormat="1" ht="18.75" customHeight="1">
      <c r="A3" s="715" t="s">
        <v>986</v>
      </c>
      <c r="B3" s="712" t="s">
        <v>1359</v>
      </c>
      <c r="C3" s="712" t="s">
        <v>1360</v>
      </c>
      <c r="D3" s="712" t="s">
        <v>1361</v>
      </c>
      <c r="E3" s="712" t="s">
        <v>1362</v>
      </c>
      <c r="F3" s="712" t="s">
        <v>1363</v>
      </c>
      <c r="G3" s="712" t="s">
        <v>1364</v>
      </c>
      <c r="H3" s="712" t="s">
        <v>1365</v>
      </c>
      <c r="I3" s="712" t="s">
        <v>1366</v>
      </c>
      <c r="J3" s="712" t="s">
        <v>1367</v>
      </c>
      <c r="K3" s="712" t="s">
        <v>1368</v>
      </c>
      <c r="L3" s="712" t="s">
        <v>1369</v>
      </c>
      <c r="M3" s="712" t="s">
        <v>1370</v>
      </c>
      <c r="N3" s="712" t="s">
        <v>1371</v>
      </c>
      <c r="O3" s="712" t="s">
        <v>1372</v>
      </c>
      <c r="P3" s="716" t="s">
        <v>1373</v>
      </c>
      <c r="Q3" s="717"/>
      <c r="R3" s="717"/>
      <c r="S3" s="717"/>
      <c r="T3" s="715" t="s">
        <v>1374</v>
      </c>
    </row>
    <row r="4" spans="1:21" s="304" customFormat="1" ht="74.25" customHeight="1">
      <c r="A4" s="715"/>
      <c r="B4" s="713"/>
      <c r="C4" s="713"/>
      <c r="D4" s="713"/>
      <c r="E4" s="713"/>
      <c r="F4" s="713"/>
      <c r="G4" s="713"/>
      <c r="H4" s="713"/>
      <c r="I4" s="713"/>
      <c r="J4" s="713"/>
      <c r="K4" s="713"/>
      <c r="L4" s="713"/>
      <c r="M4" s="713"/>
      <c r="N4" s="713"/>
      <c r="O4" s="713"/>
      <c r="P4" s="305" t="s">
        <v>1375</v>
      </c>
      <c r="Q4" s="305" t="s">
        <v>1376</v>
      </c>
      <c r="R4" s="305" t="s">
        <v>1377</v>
      </c>
      <c r="S4" s="305" t="s">
        <v>1347</v>
      </c>
      <c r="T4" s="715"/>
    </row>
    <row r="5" spans="1:21" s="304" customFormat="1" ht="36">
      <c r="A5" s="715"/>
      <c r="B5" s="306">
        <v>1</v>
      </c>
      <c r="C5" s="306">
        <v>2</v>
      </c>
      <c r="D5" s="306">
        <v>3</v>
      </c>
      <c r="E5" s="306">
        <v>4</v>
      </c>
      <c r="F5" s="306" t="s">
        <v>1378</v>
      </c>
      <c r="G5" s="306">
        <v>6</v>
      </c>
      <c r="H5" s="306" t="s">
        <v>1379</v>
      </c>
      <c r="I5" s="306">
        <v>8</v>
      </c>
      <c r="J5" s="306" t="s">
        <v>1380</v>
      </c>
      <c r="K5" s="306">
        <v>10</v>
      </c>
      <c r="L5" s="306">
        <v>11</v>
      </c>
      <c r="M5" s="306">
        <v>12</v>
      </c>
      <c r="N5" s="306" t="s">
        <v>1381</v>
      </c>
      <c r="O5" s="306">
        <v>14</v>
      </c>
      <c r="P5" s="306">
        <v>15</v>
      </c>
      <c r="Q5" s="306">
        <v>16</v>
      </c>
      <c r="R5" s="306">
        <v>17</v>
      </c>
      <c r="S5" s="306" t="s">
        <v>1382</v>
      </c>
      <c r="T5" s="305" t="s">
        <v>1383</v>
      </c>
    </row>
    <row r="6" spans="1:21" s="309" customFormat="1" ht="24.95" customHeight="1">
      <c r="A6" s="305">
        <v>1</v>
      </c>
      <c r="B6" s="307">
        <v>0</v>
      </c>
      <c r="C6" s="300">
        <f>'S80-1'!O6</f>
        <v>0</v>
      </c>
      <c r="D6" s="300">
        <f>'S80-1'!S6</f>
        <v>0</v>
      </c>
      <c r="E6" s="300">
        <f>'S80-2'!E6+'S80-2'!I6</f>
        <v>0</v>
      </c>
      <c r="F6" s="300">
        <f>D6-E6</f>
        <v>0</v>
      </c>
      <c r="G6" s="128">
        <v>0</v>
      </c>
      <c r="H6" s="300">
        <f>F6-G6</f>
        <v>0</v>
      </c>
      <c r="I6" s="308">
        <v>0.25</v>
      </c>
      <c r="J6" s="300">
        <f>ROUND(H6*I6,2)</f>
        <v>0</v>
      </c>
      <c r="K6" s="300">
        <f>'S80-1'!N6</f>
        <v>0</v>
      </c>
      <c r="L6" s="300">
        <f>IF(S0!$D$25&gt;0,S0!$D$31*H6/S0!$D$25,0)</f>
        <v>0</v>
      </c>
      <c r="M6" s="300">
        <f>MIN(K6:L6)</f>
        <v>0</v>
      </c>
      <c r="N6" s="300">
        <f>L6-M6</f>
        <v>0</v>
      </c>
      <c r="O6" s="300">
        <f>IF('S80-3'!N6&lt;N6,'S80-3'!N6,N6)</f>
        <v>0</v>
      </c>
      <c r="P6" s="128">
        <v>0</v>
      </c>
      <c r="Q6" s="128">
        <v>0</v>
      </c>
      <c r="R6" s="128">
        <v>0</v>
      </c>
      <c r="S6" s="300">
        <f>P6+Q6+R6</f>
        <v>0</v>
      </c>
      <c r="T6" s="300">
        <f>M6+O6+S6</f>
        <v>0</v>
      </c>
      <c r="U6" s="231"/>
    </row>
    <row r="7" spans="1:21" s="309" customFormat="1" ht="24.95" customHeight="1">
      <c r="A7" s="305">
        <v>2</v>
      </c>
      <c r="B7" s="307">
        <v>0</v>
      </c>
      <c r="C7" s="300">
        <f>'S80-1'!O7</f>
        <v>0</v>
      </c>
      <c r="D7" s="300">
        <f>'S80-1'!S7</f>
        <v>0</v>
      </c>
      <c r="E7" s="300">
        <f>'S80-2'!E7+'S80-2'!I7</f>
        <v>0</v>
      </c>
      <c r="F7" s="300">
        <f t="shared" ref="F7:F14" si="0">D7-E7</f>
        <v>0</v>
      </c>
      <c r="G7" s="128">
        <v>0</v>
      </c>
      <c r="H7" s="300">
        <f t="shared" ref="H7:H14" si="1">F7-G7</f>
        <v>0</v>
      </c>
      <c r="I7" s="308">
        <v>0</v>
      </c>
      <c r="J7" s="300">
        <f t="shared" ref="J7:J14" si="2">ROUND(H7*I7,2)</f>
        <v>0</v>
      </c>
      <c r="K7" s="300">
        <f>'S80-1'!N7</f>
        <v>0</v>
      </c>
      <c r="L7" s="300">
        <f>IF(S0!$D$25&gt;0,S0!$D$31*H7/S0!$D$25,0)</f>
        <v>0</v>
      </c>
      <c r="M7" s="300">
        <f t="shared" ref="M7:M14" si="3">MIN(K7:L7)</f>
        <v>0</v>
      </c>
      <c r="N7" s="300">
        <f t="shared" ref="N7:N14" si="4">L7-M7</f>
        <v>0</v>
      </c>
      <c r="O7" s="300">
        <f>IF('S80-3'!N7&lt;N7,'S80-3'!N7,N7)</f>
        <v>0</v>
      </c>
      <c r="P7" s="128">
        <v>0</v>
      </c>
      <c r="Q7" s="128">
        <v>0</v>
      </c>
      <c r="R7" s="128">
        <v>0</v>
      </c>
      <c r="S7" s="300">
        <f t="shared" ref="S7:S14" si="5">P7+Q7+R7</f>
        <v>0</v>
      </c>
      <c r="T7" s="300">
        <f t="shared" ref="T7:T14" si="6">M7+O7+S7</f>
        <v>0</v>
      </c>
    </row>
    <row r="8" spans="1:21" s="309" customFormat="1" ht="24.95" customHeight="1">
      <c r="A8" s="305">
        <v>3</v>
      </c>
      <c r="B8" s="307">
        <v>0</v>
      </c>
      <c r="C8" s="300">
        <f>'S80-1'!O8</f>
        <v>0</v>
      </c>
      <c r="D8" s="300">
        <f>'S80-1'!S8</f>
        <v>0</v>
      </c>
      <c r="E8" s="300">
        <f>'S80-2'!E8+'S80-2'!I8</f>
        <v>0</v>
      </c>
      <c r="F8" s="300">
        <f t="shared" si="0"/>
        <v>0</v>
      </c>
      <c r="G8" s="128">
        <v>0</v>
      </c>
      <c r="H8" s="300">
        <f t="shared" si="1"/>
        <v>0</v>
      </c>
      <c r="I8" s="308">
        <v>0</v>
      </c>
      <c r="J8" s="300">
        <f t="shared" si="2"/>
        <v>0</v>
      </c>
      <c r="K8" s="300">
        <f>'S80-1'!N8</f>
        <v>0</v>
      </c>
      <c r="L8" s="300">
        <f>IF(S0!$D$25&gt;0,S0!$D$31*H8/S0!$D$25,0)</f>
        <v>0</v>
      </c>
      <c r="M8" s="300">
        <f t="shared" si="3"/>
        <v>0</v>
      </c>
      <c r="N8" s="300">
        <f t="shared" si="4"/>
        <v>0</v>
      </c>
      <c r="O8" s="300">
        <f>IF('S80-3'!N8&lt;N8,'S80-3'!N8,N8)</f>
        <v>0</v>
      </c>
      <c r="P8" s="128">
        <v>0</v>
      </c>
      <c r="Q8" s="128">
        <v>0</v>
      </c>
      <c r="R8" s="128">
        <v>0</v>
      </c>
      <c r="S8" s="300">
        <f t="shared" si="5"/>
        <v>0</v>
      </c>
      <c r="T8" s="300">
        <f t="shared" si="6"/>
        <v>0</v>
      </c>
    </row>
    <row r="9" spans="1:21" s="309" customFormat="1" ht="24.95" customHeight="1">
      <c r="A9" s="305">
        <v>4</v>
      </c>
      <c r="B9" s="307">
        <v>0</v>
      </c>
      <c r="C9" s="300">
        <f>'S80-1'!O9</f>
        <v>0</v>
      </c>
      <c r="D9" s="300">
        <f>'S80-1'!S9</f>
        <v>0</v>
      </c>
      <c r="E9" s="300">
        <f>'S80-2'!E9+'S80-2'!I9</f>
        <v>0</v>
      </c>
      <c r="F9" s="300">
        <f t="shared" si="0"/>
        <v>0</v>
      </c>
      <c r="G9" s="128">
        <v>0</v>
      </c>
      <c r="H9" s="300">
        <f t="shared" si="1"/>
        <v>0</v>
      </c>
      <c r="I9" s="308">
        <v>0</v>
      </c>
      <c r="J9" s="300">
        <f t="shared" si="2"/>
        <v>0</v>
      </c>
      <c r="K9" s="300">
        <f>'S80-1'!N9</f>
        <v>0</v>
      </c>
      <c r="L9" s="300">
        <f>IF(S0!$D$25&gt;0,S0!$D$31*H9/S0!$D$25,0)</f>
        <v>0</v>
      </c>
      <c r="M9" s="300">
        <f t="shared" si="3"/>
        <v>0</v>
      </c>
      <c r="N9" s="300">
        <f t="shared" si="4"/>
        <v>0</v>
      </c>
      <c r="O9" s="300">
        <f>IF('S80-3'!N9&lt;N9,'S80-3'!N9,N9)</f>
        <v>0</v>
      </c>
      <c r="P9" s="128">
        <v>0</v>
      </c>
      <c r="Q9" s="128">
        <v>0</v>
      </c>
      <c r="R9" s="128">
        <v>0</v>
      </c>
      <c r="S9" s="300">
        <f t="shared" si="5"/>
        <v>0</v>
      </c>
      <c r="T9" s="300">
        <f t="shared" si="6"/>
        <v>0</v>
      </c>
    </row>
    <row r="10" spans="1:21" s="309" customFormat="1" ht="24.95" customHeight="1">
      <c r="A10" s="305">
        <v>5</v>
      </c>
      <c r="B10" s="307">
        <v>0</v>
      </c>
      <c r="C10" s="300">
        <f>'S80-1'!O10</f>
        <v>0</v>
      </c>
      <c r="D10" s="300">
        <f>'S80-1'!S10</f>
        <v>0</v>
      </c>
      <c r="E10" s="300">
        <f>'S80-2'!E10+'S80-2'!I10</f>
        <v>0</v>
      </c>
      <c r="F10" s="300">
        <f t="shared" si="0"/>
        <v>0</v>
      </c>
      <c r="G10" s="128">
        <v>0</v>
      </c>
      <c r="H10" s="300">
        <f t="shared" si="1"/>
        <v>0</v>
      </c>
      <c r="I10" s="308">
        <v>0</v>
      </c>
      <c r="J10" s="300">
        <f t="shared" si="2"/>
        <v>0</v>
      </c>
      <c r="K10" s="300">
        <f>'S80-1'!N10</f>
        <v>0</v>
      </c>
      <c r="L10" s="300">
        <f>IF(S0!$D$25&gt;0,S0!$D$31*H10/S0!$D$25,0)</f>
        <v>0</v>
      </c>
      <c r="M10" s="300">
        <f t="shared" si="3"/>
        <v>0</v>
      </c>
      <c r="N10" s="300">
        <f t="shared" si="4"/>
        <v>0</v>
      </c>
      <c r="O10" s="300">
        <f>IF('S80-3'!N10&lt;N10,'S80-3'!N10,N10)</f>
        <v>0</v>
      </c>
      <c r="P10" s="128">
        <v>0</v>
      </c>
      <c r="Q10" s="128">
        <v>0</v>
      </c>
      <c r="R10" s="128">
        <v>0</v>
      </c>
      <c r="S10" s="300">
        <f t="shared" si="5"/>
        <v>0</v>
      </c>
      <c r="T10" s="300">
        <f t="shared" si="6"/>
        <v>0</v>
      </c>
    </row>
    <row r="11" spans="1:21" s="309" customFormat="1" ht="24.95" customHeight="1">
      <c r="A11" s="305">
        <v>6</v>
      </c>
      <c r="B11" s="307">
        <v>0</v>
      </c>
      <c r="C11" s="300">
        <f>'S80-1'!O11</f>
        <v>0</v>
      </c>
      <c r="D11" s="300">
        <f>'S80-1'!S11</f>
        <v>0</v>
      </c>
      <c r="E11" s="300">
        <f>'S80-2'!E11+'S80-2'!I11</f>
        <v>0</v>
      </c>
      <c r="F11" s="300">
        <f t="shared" si="0"/>
        <v>0</v>
      </c>
      <c r="G11" s="128">
        <v>0</v>
      </c>
      <c r="H11" s="300">
        <f t="shared" si="1"/>
        <v>0</v>
      </c>
      <c r="I11" s="308">
        <v>0</v>
      </c>
      <c r="J11" s="300">
        <f t="shared" si="2"/>
        <v>0</v>
      </c>
      <c r="K11" s="300">
        <f>'S80-1'!N11</f>
        <v>0</v>
      </c>
      <c r="L11" s="300">
        <f>IF(S0!$D$25&gt;0,S0!$D$31*H11/S0!$D$25,0)</f>
        <v>0</v>
      </c>
      <c r="M11" s="300">
        <f t="shared" si="3"/>
        <v>0</v>
      </c>
      <c r="N11" s="300">
        <f t="shared" si="4"/>
        <v>0</v>
      </c>
      <c r="O11" s="300">
        <f>IF('S80-3'!N11&lt;N11,'S80-3'!N11,N11)</f>
        <v>0</v>
      </c>
      <c r="P11" s="128">
        <v>0</v>
      </c>
      <c r="Q11" s="128">
        <v>0</v>
      </c>
      <c r="R11" s="128">
        <v>0</v>
      </c>
      <c r="S11" s="300">
        <f t="shared" si="5"/>
        <v>0</v>
      </c>
      <c r="T11" s="300">
        <f t="shared" si="6"/>
        <v>0</v>
      </c>
    </row>
    <row r="12" spans="1:21" s="309" customFormat="1" ht="24.95" customHeight="1">
      <c r="A12" s="305">
        <v>7</v>
      </c>
      <c r="B12" s="307">
        <v>0</v>
      </c>
      <c r="C12" s="300">
        <f>'S80-1'!O12</f>
        <v>0</v>
      </c>
      <c r="D12" s="300">
        <f>'S80-1'!S12</f>
        <v>0</v>
      </c>
      <c r="E12" s="300">
        <f>'S80-2'!E12+'S80-2'!I12</f>
        <v>0</v>
      </c>
      <c r="F12" s="300">
        <f t="shared" si="0"/>
        <v>0</v>
      </c>
      <c r="G12" s="128">
        <v>0</v>
      </c>
      <c r="H12" s="300">
        <f t="shared" si="1"/>
        <v>0</v>
      </c>
      <c r="I12" s="308">
        <v>0</v>
      </c>
      <c r="J12" s="300">
        <f t="shared" si="2"/>
        <v>0</v>
      </c>
      <c r="K12" s="300">
        <f>'S80-1'!N12</f>
        <v>0</v>
      </c>
      <c r="L12" s="300">
        <f>IF(S0!$D$25&gt;0,S0!$D$31*H12/S0!$D$25,0)</f>
        <v>0</v>
      </c>
      <c r="M12" s="300">
        <f t="shared" si="3"/>
        <v>0</v>
      </c>
      <c r="N12" s="300">
        <f t="shared" si="4"/>
        <v>0</v>
      </c>
      <c r="O12" s="300">
        <f>IF('S80-3'!N12&lt;N12,'S80-3'!N12,N12)</f>
        <v>0</v>
      </c>
      <c r="P12" s="128">
        <v>0</v>
      </c>
      <c r="Q12" s="128">
        <v>0</v>
      </c>
      <c r="R12" s="128">
        <v>0</v>
      </c>
      <c r="S12" s="300">
        <f t="shared" si="5"/>
        <v>0</v>
      </c>
      <c r="T12" s="300">
        <f>M12+O12+S12</f>
        <v>0</v>
      </c>
    </row>
    <row r="13" spans="1:21" s="309" customFormat="1" ht="24.95" customHeight="1">
      <c r="A13" s="305">
        <v>8</v>
      </c>
      <c r="B13" s="307">
        <v>0</v>
      </c>
      <c r="C13" s="300">
        <f>'S80-1'!O13</f>
        <v>0</v>
      </c>
      <c r="D13" s="300">
        <f>'S80-1'!S13</f>
        <v>0</v>
      </c>
      <c r="E13" s="300">
        <f>'S80-2'!E13+'S80-2'!I13</f>
        <v>0</v>
      </c>
      <c r="F13" s="300">
        <f t="shared" si="0"/>
        <v>0</v>
      </c>
      <c r="G13" s="128">
        <v>0</v>
      </c>
      <c r="H13" s="300">
        <f t="shared" si="1"/>
        <v>0</v>
      </c>
      <c r="I13" s="308">
        <v>0</v>
      </c>
      <c r="J13" s="300">
        <f t="shared" si="2"/>
        <v>0</v>
      </c>
      <c r="K13" s="300">
        <f>'S80-1'!N13</f>
        <v>0</v>
      </c>
      <c r="L13" s="300">
        <f>IF(S0!$D$25&gt;0,S0!$D$31*H13/S0!$D$25,0)</f>
        <v>0</v>
      </c>
      <c r="M13" s="300">
        <f t="shared" si="3"/>
        <v>0</v>
      </c>
      <c r="N13" s="300">
        <f t="shared" si="4"/>
        <v>0</v>
      </c>
      <c r="O13" s="300">
        <f>IF('S80-3'!N13&lt;N13,'S80-3'!N13,N13)</f>
        <v>0</v>
      </c>
      <c r="P13" s="128">
        <v>0</v>
      </c>
      <c r="Q13" s="128">
        <v>0</v>
      </c>
      <c r="R13" s="128">
        <v>0</v>
      </c>
      <c r="S13" s="300">
        <f t="shared" si="5"/>
        <v>0</v>
      </c>
      <c r="T13" s="300">
        <f t="shared" si="6"/>
        <v>0</v>
      </c>
    </row>
    <row r="14" spans="1:21" s="309" customFormat="1" ht="24.95" customHeight="1">
      <c r="A14" s="305">
        <v>9</v>
      </c>
      <c r="B14" s="307">
        <v>0</v>
      </c>
      <c r="C14" s="300">
        <f>'S80-1'!O14</f>
        <v>0</v>
      </c>
      <c r="D14" s="300">
        <f>'S80-1'!S14</f>
        <v>0</v>
      </c>
      <c r="E14" s="300">
        <f>'S80-2'!E14+'S80-2'!I14</f>
        <v>0</v>
      </c>
      <c r="F14" s="300">
        <f t="shared" si="0"/>
        <v>0</v>
      </c>
      <c r="G14" s="128">
        <v>0</v>
      </c>
      <c r="H14" s="300">
        <f t="shared" si="1"/>
        <v>0</v>
      </c>
      <c r="I14" s="308">
        <v>0</v>
      </c>
      <c r="J14" s="300">
        <f t="shared" si="2"/>
        <v>0</v>
      </c>
      <c r="K14" s="300">
        <f>'S80-1'!N14</f>
        <v>0</v>
      </c>
      <c r="L14" s="300">
        <f>IF(S0!$D$25&gt;0,S0!$D$31*H14/S0!$D$25,0)</f>
        <v>0</v>
      </c>
      <c r="M14" s="300">
        <f t="shared" si="3"/>
        <v>0</v>
      </c>
      <c r="N14" s="300">
        <f t="shared" si="4"/>
        <v>0</v>
      </c>
      <c r="O14" s="300">
        <f>IF('S80-3'!N14&lt;N14,'S80-3'!N14,N14)</f>
        <v>0</v>
      </c>
      <c r="P14" s="128">
        <v>0</v>
      </c>
      <c r="Q14" s="128">
        <v>0</v>
      </c>
      <c r="R14" s="128">
        <v>0</v>
      </c>
      <c r="S14" s="300">
        <f t="shared" si="5"/>
        <v>0</v>
      </c>
      <c r="T14" s="300">
        <f t="shared" si="6"/>
        <v>0</v>
      </c>
    </row>
    <row r="15" spans="1:21" s="309" customFormat="1" ht="24.95" customHeight="1">
      <c r="A15" s="305">
        <v>10</v>
      </c>
      <c r="B15" s="310" t="s">
        <v>1089</v>
      </c>
      <c r="C15" s="300">
        <f>SUM(C6:C14)</f>
        <v>0</v>
      </c>
      <c r="D15" s="300">
        <f t="shared" ref="D15:S15" si="7">SUM(D6:D14)</f>
        <v>0</v>
      </c>
      <c r="E15" s="300">
        <f t="shared" si="7"/>
        <v>0</v>
      </c>
      <c r="F15" s="300">
        <f t="shared" si="7"/>
        <v>0</v>
      </c>
      <c r="G15" s="300">
        <f t="shared" si="7"/>
        <v>0</v>
      </c>
      <c r="H15" s="300">
        <f t="shared" si="7"/>
        <v>0</v>
      </c>
      <c r="I15" s="311">
        <f t="shared" si="7"/>
        <v>0.25</v>
      </c>
      <c r="J15" s="300">
        <f t="shared" si="7"/>
        <v>0</v>
      </c>
      <c r="K15" s="300">
        <f t="shared" si="7"/>
        <v>0</v>
      </c>
      <c r="L15" s="300">
        <f t="shared" si="7"/>
        <v>0</v>
      </c>
      <c r="M15" s="300">
        <f t="shared" si="7"/>
        <v>0</v>
      </c>
      <c r="N15" s="300">
        <f t="shared" si="7"/>
        <v>0</v>
      </c>
      <c r="O15" s="300">
        <f t="shared" si="7"/>
        <v>0</v>
      </c>
      <c r="P15" s="300">
        <f t="shared" si="7"/>
        <v>0</v>
      </c>
      <c r="Q15" s="300">
        <f t="shared" si="7"/>
        <v>0</v>
      </c>
      <c r="R15" s="300">
        <f t="shared" si="7"/>
        <v>0</v>
      </c>
      <c r="S15" s="300">
        <f t="shared" si="7"/>
        <v>0</v>
      </c>
      <c r="T15" s="300">
        <f>SUM(T6:T14)</f>
        <v>0</v>
      </c>
    </row>
    <row r="16" spans="1:21">
      <c r="U16" s="48" t="s">
        <v>12</v>
      </c>
    </row>
  </sheetData>
  <mergeCells count="19">
    <mergeCell ref="N3:N4"/>
    <mergeCell ref="A1:T1"/>
    <mergeCell ref="A2:T2"/>
    <mergeCell ref="A3:A5"/>
    <mergeCell ref="B3:B4"/>
    <mergeCell ref="C3:C4"/>
    <mergeCell ref="D3:D4"/>
    <mergeCell ref="E3:E4"/>
    <mergeCell ref="F3:F4"/>
    <mergeCell ref="G3:G4"/>
    <mergeCell ref="H3:H4"/>
    <mergeCell ref="O3:O4"/>
    <mergeCell ref="P3:S3"/>
    <mergeCell ref="T3:T4"/>
    <mergeCell ref="I3:I4"/>
    <mergeCell ref="J3:J4"/>
    <mergeCell ref="K3:K4"/>
    <mergeCell ref="L3:L4"/>
    <mergeCell ref="M3:M4"/>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19">
    <tabColor rgb="FF002060"/>
  </sheetPr>
  <dimension ref="A1:T16"/>
  <sheetViews>
    <sheetView showGridLines="0" showZeros="0" zoomScaleNormal="100" zoomScaleSheetLayoutView="100" workbookViewId="0">
      <selection activeCell="J8" sqref="J8"/>
    </sheetView>
  </sheetViews>
  <sheetFormatPr defaultColWidth="8.75" defaultRowHeight="12.75"/>
  <cols>
    <col min="1" max="1" width="5.25" style="303" customWidth="1"/>
    <col min="2" max="2" width="7.5" style="303" customWidth="1"/>
    <col min="3" max="18" width="7.375" style="303" customWidth="1"/>
    <col min="19" max="19" width="8.125" style="303" customWidth="1"/>
    <col min="20" max="16384" width="8.75" style="303"/>
  </cols>
  <sheetData>
    <row r="1" spans="1:20" s="302" customFormat="1" ht="20.100000000000001" customHeight="1">
      <c r="A1" s="527" t="s">
        <v>1384</v>
      </c>
      <c r="B1" s="527"/>
      <c r="C1" s="527"/>
      <c r="D1" s="527"/>
      <c r="E1" s="527"/>
      <c r="F1" s="527"/>
      <c r="G1" s="527"/>
      <c r="H1" s="527"/>
      <c r="I1" s="527"/>
      <c r="J1" s="527"/>
      <c r="K1" s="527"/>
      <c r="L1" s="527"/>
      <c r="M1" s="527"/>
      <c r="N1" s="527"/>
      <c r="O1" s="527"/>
      <c r="P1" s="527"/>
      <c r="Q1" s="527"/>
      <c r="R1" s="527"/>
      <c r="S1" s="527"/>
    </row>
    <row r="2" spans="1:20" s="312" customFormat="1" ht="25.5" customHeight="1">
      <c r="A2" s="714" t="s">
        <v>1385</v>
      </c>
      <c r="B2" s="714"/>
      <c r="C2" s="714"/>
      <c r="D2" s="714"/>
      <c r="E2" s="714"/>
      <c r="F2" s="714"/>
      <c r="G2" s="714"/>
      <c r="H2" s="714"/>
      <c r="I2" s="714"/>
      <c r="J2" s="714"/>
      <c r="K2" s="714"/>
      <c r="L2" s="714"/>
      <c r="M2" s="714"/>
      <c r="N2" s="714"/>
      <c r="O2" s="714"/>
      <c r="P2" s="714"/>
      <c r="Q2" s="714"/>
      <c r="R2" s="714"/>
      <c r="S2" s="714"/>
    </row>
    <row r="3" spans="1:20" s="304" customFormat="1" ht="24.95" customHeight="1">
      <c r="A3" s="715" t="s">
        <v>986</v>
      </c>
      <c r="B3" s="715" t="s">
        <v>1359</v>
      </c>
      <c r="C3" s="716" t="s">
        <v>1386</v>
      </c>
      <c r="D3" s="717"/>
      <c r="E3" s="717"/>
      <c r="F3" s="717"/>
      <c r="G3" s="717"/>
      <c r="H3" s="717"/>
      <c r="I3" s="717"/>
      <c r="J3" s="718"/>
      <c r="K3" s="716" t="s">
        <v>1387</v>
      </c>
      <c r="L3" s="717"/>
      <c r="M3" s="717"/>
      <c r="N3" s="718"/>
      <c r="O3" s="715" t="s">
        <v>1360</v>
      </c>
      <c r="P3" s="715" t="s">
        <v>1388</v>
      </c>
      <c r="Q3" s="715" t="s">
        <v>1389</v>
      </c>
      <c r="R3" s="715" t="s">
        <v>1390</v>
      </c>
      <c r="S3" s="715" t="s">
        <v>1361</v>
      </c>
    </row>
    <row r="4" spans="1:20" s="304" customFormat="1" ht="53.25" customHeight="1">
      <c r="A4" s="715"/>
      <c r="B4" s="715"/>
      <c r="C4" s="306" t="s">
        <v>1391</v>
      </c>
      <c r="D4" s="306" t="s">
        <v>1392</v>
      </c>
      <c r="E4" s="306" t="s">
        <v>1393</v>
      </c>
      <c r="F4" s="306" t="s">
        <v>1394</v>
      </c>
      <c r="G4" s="306" t="s">
        <v>1395</v>
      </c>
      <c r="H4" s="306" t="s">
        <v>1396</v>
      </c>
      <c r="I4" s="306" t="s">
        <v>1397</v>
      </c>
      <c r="J4" s="306" t="s">
        <v>1347</v>
      </c>
      <c r="K4" s="306" t="s">
        <v>1398</v>
      </c>
      <c r="L4" s="306" t="s">
        <v>1399</v>
      </c>
      <c r="M4" s="306" t="s">
        <v>1400</v>
      </c>
      <c r="N4" s="306" t="s">
        <v>1347</v>
      </c>
      <c r="O4" s="715"/>
      <c r="P4" s="715"/>
      <c r="Q4" s="715"/>
      <c r="R4" s="715"/>
      <c r="S4" s="715"/>
    </row>
    <row r="5" spans="1:20" s="304" customFormat="1" ht="48">
      <c r="A5" s="715"/>
      <c r="B5" s="306">
        <v>1</v>
      </c>
      <c r="C5" s="306">
        <v>2</v>
      </c>
      <c r="D5" s="306">
        <v>3</v>
      </c>
      <c r="E5" s="306">
        <v>4</v>
      </c>
      <c r="F5" s="306">
        <v>5</v>
      </c>
      <c r="G5" s="306">
        <v>6</v>
      </c>
      <c r="H5" s="306">
        <v>7</v>
      </c>
      <c r="I5" s="306">
        <v>8</v>
      </c>
      <c r="J5" s="306" t="s">
        <v>1401</v>
      </c>
      <c r="K5" s="306">
        <v>10</v>
      </c>
      <c r="L5" s="306">
        <v>11</v>
      </c>
      <c r="M5" s="306">
        <v>12</v>
      </c>
      <c r="N5" s="306" t="s">
        <v>1402</v>
      </c>
      <c r="O5" s="306" t="s">
        <v>1403</v>
      </c>
      <c r="P5" s="306">
        <v>15</v>
      </c>
      <c r="Q5" s="306">
        <v>16</v>
      </c>
      <c r="R5" s="306">
        <v>17</v>
      </c>
      <c r="S5" s="306" t="s">
        <v>1404</v>
      </c>
    </row>
    <row r="6" spans="1:20" s="309" customFormat="1" ht="24.95" customHeight="1">
      <c r="A6" s="305">
        <v>1</v>
      </c>
      <c r="B6" s="307">
        <v>0</v>
      </c>
      <c r="C6" s="128">
        <v>0</v>
      </c>
      <c r="D6" s="128">
        <v>0</v>
      </c>
      <c r="E6" s="128">
        <v>0</v>
      </c>
      <c r="F6" s="128">
        <v>0</v>
      </c>
      <c r="G6" s="128">
        <v>0</v>
      </c>
      <c r="H6" s="128">
        <v>0</v>
      </c>
      <c r="I6" s="128">
        <v>0</v>
      </c>
      <c r="J6" s="128">
        <f>SUM(C6:I6)</f>
        <v>0</v>
      </c>
      <c r="K6" s="128">
        <v>0</v>
      </c>
      <c r="L6" s="128">
        <v>0</v>
      </c>
      <c r="M6" s="128">
        <v>0</v>
      </c>
      <c r="N6" s="128">
        <f>SUM(K6:M6)</f>
        <v>0</v>
      </c>
      <c r="O6" s="128">
        <f>SUM(J6,L6,K6)</f>
        <v>0</v>
      </c>
      <c r="P6" s="128">
        <v>0</v>
      </c>
      <c r="Q6" s="128">
        <v>0</v>
      </c>
      <c r="R6" s="128">
        <v>0</v>
      </c>
      <c r="S6" s="128">
        <f>O6+P6-Q6-R6</f>
        <v>0</v>
      </c>
    </row>
    <row r="7" spans="1:20" s="309" customFormat="1" ht="24.95" customHeight="1">
      <c r="A7" s="305">
        <v>2</v>
      </c>
      <c r="B7" s="307">
        <v>0</v>
      </c>
      <c r="C7" s="128">
        <v>0</v>
      </c>
      <c r="D7" s="128">
        <v>0</v>
      </c>
      <c r="E7" s="128">
        <v>0</v>
      </c>
      <c r="F7" s="128">
        <v>0</v>
      </c>
      <c r="G7" s="128">
        <v>0</v>
      </c>
      <c r="H7" s="128">
        <v>0</v>
      </c>
      <c r="I7" s="128">
        <v>0</v>
      </c>
      <c r="J7" s="128">
        <f t="shared" ref="J7:J14" si="0">SUM(C7:I7)</f>
        <v>0</v>
      </c>
      <c r="K7" s="128">
        <v>0</v>
      </c>
      <c r="L7" s="128">
        <v>0</v>
      </c>
      <c r="M7" s="128">
        <v>0</v>
      </c>
      <c r="N7" s="128">
        <f t="shared" ref="N7:N14" si="1">SUM(K7:M7)</f>
        <v>0</v>
      </c>
      <c r="O7" s="128">
        <f t="shared" ref="O7:O14" si="2">SUM(J7,L7,K7)</f>
        <v>0</v>
      </c>
      <c r="P7" s="128">
        <v>0</v>
      </c>
      <c r="Q7" s="128">
        <v>0</v>
      </c>
      <c r="R7" s="128">
        <v>0</v>
      </c>
      <c r="S7" s="128">
        <f t="shared" ref="S7:S14" si="3">O7+P7-Q7-R7</f>
        <v>0</v>
      </c>
    </row>
    <row r="8" spans="1:20" s="309" customFormat="1" ht="24.95" customHeight="1">
      <c r="A8" s="305">
        <v>3</v>
      </c>
      <c r="B8" s="307">
        <v>0</v>
      </c>
      <c r="C8" s="128">
        <v>0</v>
      </c>
      <c r="D8" s="128">
        <v>0</v>
      </c>
      <c r="E8" s="128">
        <v>0</v>
      </c>
      <c r="F8" s="128">
        <v>0</v>
      </c>
      <c r="G8" s="128">
        <v>0</v>
      </c>
      <c r="H8" s="128">
        <v>0</v>
      </c>
      <c r="I8" s="128">
        <v>0</v>
      </c>
      <c r="J8" s="128">
        <f t="shared" si="0"/>
        <v>0</v>
      </c>
      <c r="K8" s="128">
        <v>0</v>
      </c>
      <c r="L8" s="128">
        <v>0</v>
      </c>
      <c r="M8" s="128">
        <v>0</v>
      </c>
      <c r="N8" s="128">
        <f t="shared" si="1"/>
        <v>0</v>
      </c>
      <c r="O8" s="128">
        <f t="shared" si="2"/>
        <v>0</v>
      </c>
      <c r="P8" s="128">
        <v>0</v>
      </c>
      <c r="Q8" s="128">
        <v>0</v>
      </c>
      <c r="R8" s="128">
        <v>0</v>
      </c>
      <c r="S8" s="128">
        <f t="shared" si="3"/>
        <v>0</v>
      </c>
    </row>
    <row r="9" spans="1:20" s="309" customFormat="1" ht="24.95" customHeight="1">
      <c r="A9" s="305">
        <v>4</v>
      </c>
      <c r="B9" s="307">
        <v>0</v>
      </c>
      <c r="C9" s="128">
        <v>0</v>
      </c>
      <c r="D9" s="128">
        <v>0</v>
      </c>
      <c r="E9" s="128">
        <v>0</v>
      </c>
      <c r="F9" s="128">
        <v>0</v>
      </c>
      <c r="G9" s="128">
        <v>0</v>
      </c>
      <c r="H9" s="128">
        <v>0</v>
      </c>
      <c r="I9" s="128">
        <v>0</v>
      </c>
      <c r="J9" s="128">
        <f t="shared" si="0"/>
        <v>0</v>
      </c>
      <c r="K9" s="128">
        <v>0</v>
      </c>
      <c r="L9" s="128">
        <v>0</v>
      </c>
      <c r="M9" s="128">
        <v>0</v>
      </c>
      <c r="N9" s="128">
        <f t="shared" si="1"/>
        <v>0</v>
      </c>
      <c r="O9" s="128">
        <f t="shared" si="2"/>
        <v>0</v>
      </c>
      <c r="P9" s="128">
        <v>0</v>
      </c>
      <c r="Q9" s="128">
        <v>0</v>
      </c>
      <c r="R9" s="128">
        <v>0</v>
      </c>
      <c r="S9" s="128">
        <f t="shared" si="3"/>
        <v>0</v>
      </c>
    </row>
    <row r="10" spans="1:20" s="309" customFormat="1" ht="24.95" customHeight="1">
      <c r="A10" s="305">
        <v>5</v>
      </c>
      <c r="B10" s="307">
        <v>0</v>
      </c>
      <c r="C10" s="128">
        <v>0</v>
      </c>
      <c r="D10" s="128">
        <v>0</v>
      </c>
      <c r="E10" s="128">
        <v>0</v>
      </c>
      <c r="F10" s="128">
        <v>0</v>
      </c>
      <c r="G10" s="128">
        <v>0</v>
      </c>
      <c r="H10" s="128">
        <v>0</v>
      </c>
      <c r="I10" s="128">
        <v>0</v>
      </c>
      <c r="J10" s="128">
        <f t="shared" si="0"/>
        <v>0</v>
      </c>
      <c r="K10" s="128">
        <v>0</v>
      </c>
      <c r="L10" s="128">
        <v>0</v>
      </c>
      <c r="M10" s="128">
        <v>0</v>
      </c>
      <c r="N10" s="128">
        <f t="shared" si="1"/>
        <v>0</v>
      </c>
      <c r="O10" s="128">
        <f t="shared" si="2"/>
        <v>0</v>
      </c>
      <c r="P10" s="128">
        <v>0</v>
      </c>
      <c r="Q10" s="128">
        <v>0</v>
      </c>
      <c r="R10" s="128">
        <v>0</v>
      </c>
      <c r="S10" s="128">
        <f t="shared" si="3"/>
        <v>0</v>
      </c>
    </row>
    <row r="11" spans="1:20" s="309" customFormat="1" ht="24.95" customHeight="1">
      <c r="A11" s="305">
        <v>6</v>
      </c>
      <c r="B11" s="307">
        <v>0</v>
      </c>
      <c r="C11" s="128">
        <v>0</v>
      </c>
      <c r="D11" s="128">
        <v>0</v>
      </c>
      <c r="E11" s="128">
        <v>0</v>
      </c>
      <c r="F11" s="128">
        <v>0</v>
      </c>
      <c r="G11" s="128">
        <v>0</v>
      </c>
      <c r="H11" s="128">
        <v>0</v>
      </c>
      <c r="I11" s="128">
        <v>0</v>
      </c>
      <c r="J11" s="128">
        <f t="shared" si="0"/>
        <v>0</v>
      </c>
      <c r="K11" s="128">
        <v>0</v>
      </c>
      <c r="L11" s="128">
        <v>0</v>
      </c>
      <c r="M11" s="128">
        <v>0</v>
      </c>
      <c r="N11" s="128">
        <f t="shared" si="1"/>
        <v>0</v>
      </c>
      <c r="O11" s="128">
        <f t="shared" si="2"/>
        <v>0</v>
      </c>
      <c r="P11" s="128">
        <v>0</v>
      </c>
      <c r="Q11" s="128">
        <v>0</v>
      </c>
      <c r="R11" s="128">
        <v>0</v>
      </c>
      <c r="S11" s="128">
        <f t="shared" si="3"/>
        <v>0</v>
      </c>
    </row>
    <row r="12" spans="1:20" s="309" customFormat="1" ht="24.95" customHeight="1">
      <c r="A12" s="305">
        <v>7</v>
      </c>
      <c r="B12" s="307">
        <v>0</v>
      </c>
      <c r="C12" s="128">
        <v>0</v>
      </c>
      <c r="D12" s="128">
        <v>0</v>
      </c>
      <c r="E12" s="128">
        <v>0</v>
      </c>
      <c r="F12" s="128">
        <v>0</v>
      </c>
      <c r="G12" s="128">
        <v>0</v>
      </c>
      <c r="H12" s="128">
        <v>0</v>
      </c>
      <c r="I12" s="128">
        <v>0</v>
      </c>
      <c r="J12" s="128">
        <f t="shared" si="0"/>
        <v>0</v>
      </c>
      <c r="K12" s="128">
        <v>0</v>
      </c>
      <c r="L12" s="128">
        <v>0</v>
      </c>
      <c r="M12" s="128">
        <v>0</v>
      </c>
      <c r="N12" s="128">
        <f t="shared" si="1"/>
        <v>0</v>
      </c>
      <c r="O12" s="128">
        <f t="shared" si="2"/>
        <v>0</v>
      </c>
      <c r="P12" s="128">
        <v>0</v>
      </c>
      <c r="Q12" s="128">
        <v>0</v>
      </c>
      <c r="R12" s="128">
        <v>0</v>
      </c>
      <c r="S12" s="128">
        <f t="shared" si="3"/>
        <v>0</v>
      </c>
    </row>
    <row r="13" spans="1:20" s="309" customFormat="1" ht="24.95" customHeight="1">
      <c r="A13" s="305">
        <v>8</v>
      </c>
      <c r="B13" s="307">
        <v>0</v>
      </c>
      <c r="C13" s="128">
        <v>0</v>
      </c>
      <c r="D13" s="128">
        <v>0</v>
      </c>
      <c r="E13" s="128">
        <v>0</v>
      </c>
      <c r="F13" s="128">
        <v>0</v>
      </c>
      <c r="G13" s="128">
        <v>0</v>
      </c>
      <c r="H13" s="128">
        <v>0</v>
      </c>
      <c r="I13" s="128">
        <v>0</v>
      </c>
      <c r="J13" s="128">
        <f t="shared" si="0"/>
        <v>0</v>
      </c>
      <c r="K13" s="128">
        <v>0</v>
      </c>
      <c r="L13" s="128">
        <v>0</v>
      </c>
      <c r="M13" s="128">
        <v>0</v>
      </c>
      <c r="N13" s="128">
        <f t="shared" si="1"/>
        <v>0</v>
      </c>
      <c r="O13" s="128">
        <f t="shared" si="2"/>
        <v>0</v>
      </c>
      <c r="P13" s="128">
        <v>0</v>
      </c>
      <c r="Q13" s="128">
        <v>0</v>
      </c>
      <c r="R13" s="128">
        <v>0</v>
      </c>
      <c r="S13" s="128">
        <f t="shared" si="3"/>
        <v>0</v>
      </c>
    </row>
    <row r="14" spans="1:20" s="309" customFormat="1" ht="24.95" customHeight="1">
      <c r="A14" s="305">
        <v>9</v>
      </c>
      <c r="B14" s="307">
        <v>0</v>
      </c>
      <c r="C14" s="128">
        <v>0</v>
      </c>
      <c r="D14" s="128">
        <v>0</v>
      </c>
      <c r="E14" s="128">
        <v>0</v>
      </c>
      <c r="F14" s="128">
        <v>0</v>
      </c>
      <c r="G14" s="128">
        <v>0</v>
      </c>
      <c r="H14" s="128">
        <v>0</v>
      </c>
      <c r="I14" s="128">
        <v>0</v>
      </c>
      <c r="J14" s="128">
        <f t="shared" si="0"/>
        <v>0</v>
      </c>
      <c r="K14" s="128">
        <v>0</v>
      </c>
      <c r="L14" s="128">
        <v>0</v>
      </c>
      <c r="M14" s="128">
        <v>0</v>
      </c>
      <c r="N14" s="128">
        <f t="shared" si="1"/>
        <v>0</v>
      </c>
      <c r="O14" s="128">
        <f t="shared" si="2"/>
        <v>0</v>
      </c>
      <c r="P14" s="128">
        <v>0</v>
      </c>
      <c r="Q14" s="128">
        <v>0</v>
      </c>
      <c r="R14" s="128">
        <v>0</v>
      </c>
      <c r="S14" s="128">
        <f t="shared" si="3"/>
        <v>0</v>
      </c>
    </row>
    <row r="15" spans="1:20" s="309" customFormat="1" ht="24.95" customHeight="1">
      <c r="A15" s="305">
        <v>10</v>
      </c>
      <c r="B15" s="310" t="s">
        <v>1405</v>
      </c>
      <c r="C15" s="128">
        <f t="shared" ref="C15:R15" si="4">SUM(C6:C14)</f>
        <v>0</v>
      </c>
      <c r="D15" s="128">
        <f t="shared" si="4"/>
        <v>0</v>
      </c>
      <c r="E15" s="128">
        <f t="shared" si="4"/>
        <v>0</v>
      </c>
      <c r="F15" s="128">
        <f t="shared" si="4"/>
        <v>0</v>
      </c>
      <c r="G15" s="128">
        <f t="shared" si="4"/>
        <v>0</v>
      </c>
      <c r="H15" s="128">
        <f t="shared" si="4"/>
        <v>0</v>
      </c>
      <c r="I15" s="128">
        <f t="shared" si="4"/>
        <v>0</v>
      </c>
      <c r="J15" s="128">
        <f t="shared" si="4"/>
        <v>0</v>
      </c>
      <c r="K15" s="128">
        <f t="shared" si="4"/>
        <v>0</v>
      </c>
      <c r="L15" s="128">
        <f t="shared" si="4"/>
        <v>0</v>
      </c>
      <c r="M15" s="128">
        <f t="shared" si="4"/>
        <v>0</v>
      </c>
      <c r="N15" s="128">
        <f t="shared" si="4"/>
        <v>0</v>
      </c>
      <c r="O15" s="128">
        <f t="shared" si="4"/>
        <v>0</v>
      </c>
      <c r="P15" s="128">
        <f t="shared" si="4"/>
        <v>0</v>
      </c>
      <c r="Q15" s="128">
        <f t="shared" si="4"/>
        <v>0</v>
      </c>
      <c r="R15" s="128">
        <f t="shared" si="4"/>
        <v>0</v>
      </c>
      <c r="S15" s="128">
        <f>SUM(S6:S14)</f>
        <v>0</v>
      </c>
    </row>
    <row r="16" spans="1:20">
      <c r="T16" s="48" t="s">
        <v>12</v>
      </c>
    </row>
  </sheetData>
  <mergeCells count="11">
    <mergeCell ref="S3:S4"/>
    <mergeCell ref="A1:S1"/>
    <mergeCell ref="A2:S2"/>
    <mergeCell ref="A3:A5"/>
    <mergeCell ref="B3:B4"/>
    <mergeCell ref="C3:J3"/>
    <mergeCell ref="K3:N3"/>
    <mergeCell ref="O3:O4"/>
    <mergeCell ref="P3:P4"/>
    <mergeCell ref="Q3:Q4"/>
    <mergeCell ref="R3:R4"/>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legacy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220">
    <tabColor rgb="FF002060"/>
  </sheetPr>
  <dimension ref="A1:K16"/>
  <sheetViews>
    <sheetView showGridLines="0" showZeros="0" zoomScaleNormal="100" zoomScaleSheetLayoutView="100" workbookViewId="0">
      <selection activeCell="H27" sqref="H27"/>
    </sheetView>
  </sheetViews>
  <sheetFormatPr defaultColWidth="8.75" defaultRowHeight="19.899999999999999" customHeight="1"/>
  <cols>
    <col min="1" max="1" width="5.25" style="133" customWidth="1"/>
    <col min="2" max="10" width="14.75" style="133" customWidth="1"/>
    <col min="11" max="16384" width="8.75" style="133"/>
  </cols>
  <sheetData>
    <row r="1" spans="1:11" s="132" customFormat="1" ht="20.100000000000001" customHeight="1">
      <c r="A1" s="527" t="s">
        <v>1406</v>
      </c>
      <c r="B1" s="527"/>
      <c r="C1" s="527"/>
      <c r="D1" s="527"/>
      <c r="E1" s="527"/>
      <c r="F1" s="527"/>
      <c r="G1" s="527"/>
      <c r="H1" s="527"/>
      <c r="I1" s="527"/>
      <c r="J1" s="527"/>
    </row>
    <row r="2" spans="1:11" s="313" customFormat="1" ht="32.25" customHeight="1">
      <c r="A2" s="529" t="s">
        <v>1407</v>
      </c>
      <c r="B2" s="529"/>
      <c r="C2" s="529"/>
      <c r="D2" s="529"/>
      <c r="E2" s="529"/>
      <c r="F2" s="529"/>
      <c r="G2" s="529"/>
      <c r="H2" s="529"/>
      <c r="I2" s="529"/>
      <c r="J2" s="529"/>
    </row>
    <row r="3" spans="1:11" s="309" customFormat="1" ht="30" customHeight="1">
      <c r="A3" s="712" t="s">
        <v>986</v>
      </c>
      <c r="B3" s="715" t="s">
        <v>1359</v>
      </c>
      <c r="C3" s="715" t="s">
        <v>1408</v>
      </c>
      <c r="D3" s="715"/>
      <c r="E3" s="715"/>
      <c r="F3" s="715"/>
      <c r="G3" s="715" t="s">
        <v>1409</v>
      </c>
      <c r="H3" s="715"/>
      <c r="I3" s="715"/>
      <c r="J3" s="715"/>
    </row>
    <row r="4" spans="1:11" s="309" customFormat="1" ht="36.75" customHeight="1">
      <c r="A4" s="713"/>
      <c r="B4" s="715"/>
      <c r="C4" s="305" t="s">
        <v>1410</v>
      </c>
      <c r="D4" s="305" t="s">
        <v>1411</v>
      </c>
      <c r="E4" s="305" t="s">
        <v>1412</v>
      </c>
      <c r="F4" s="305" t="s">
        <v>1413</v>
      </c>
      <c r="G4" s="306" t="s">
        <v>1414</v>
      </c>
      <c r="H4" s="305" t="s">
        <v>1415</v>
      </c>
      <c r="I4" s="305" t="s">
        <v>1416</v>
      </c>
      <c r="J4" s="305" t="s">
        <v>1417</v>
      </c>
    </row>
    <row r="5" spans="1:11" ht="30" customHeight="1">
      <c r="A5" s="713"/>
      <c r="B5" s="314">
        <v>1</v>
      </c>
      <c r="C5" s="314">
        <v>2</v>
      </c>
      <c r="D5" s="314">
        <v>3</v>
      </c>
      <c r="E5" s="314">
        <v>4</v>
      </c>
      <c r="F5" s="305" t="s">
        <v>1418</v>
      </c>
      <c r="G5" s="306">
        <v>6</v>
      </c>
      <c r="H5" s="314">
        <v>7</v>
      </c>
      <c r="I5" s="314">
        <v>8</v>
      </c>
      <c r="J5" s="306">
        <v>9</v>
      </c>
    </row>
    <row r="6" spans="1:11" ht="30" customHeight="1">
      <c r="A6" s="134">
        <v>1</v>
      </c>
      <c r="B6" s="315">
        <v>0</v>
      </c>
      <c r="C6" s="128">
        <v>0</v>
      </c>
      <c r="D6" s="128">
        <v>0</v>
      </c>
      <c r="E6" s="128">
        <v>0</v>
      </c>
      <c r="F6" s="128">
        <f>C6+D6-E6</f>
        <v>0</v>
      </c>
      <c r="G6" s="128">
        <v>0</v>
      </c>
      <c r="H6" s="128">
        <v>0</v>
      </c>
      <c r="I6" s="128">
        <v>0</v>
      </c>
      <c r="J6" s="128">
        <v>0</v>
      </c>
    </row>
    <row r="7" spans="1:11" ht="30" customHeight="1">
      <c r="A7" s="134">
        <v>2</v>
      </c>
      <c r="B7" s="315">
        <v>0</v>
      </c>
      <c r="C7" s="128">
        <v>0</v>
      </c>
      <c r="D7" s="128">
        <v>0</v>
      </c>
      <c r="E7" s="128">
        <v>0</v>
      </c>
      <c r="F7" s="128">
        <f t="shared" ref="F7:F14" si="0">C7+D7-E7</f>
        <v>0</v>
      </c>
      <c r="G7" s="128">
        <v>0</v>
      </c>
      <c r="H7" s="128">
        <v>0</v>
      </c>
      <c r="I7" s="128">
        <v>0</v>
      </c>
      <c r="J7" s="128">
        <v>0</v>
      </c>
    </row>
    <row r="8" spans="1:11" ht="30" customHeight="1">
      <c r="A8" s="134">
        <v>3</v>
      </c>
      <c r="B8" s="315">
        <v>0</v>
      </c>
      <c r="C8" s="128">
        <v>0</v>
      </c>
      <c r="D8" s="128">
        <v>0</v>
      </c>
      <c r="E8" s="128">
        <v>0</v>
      </c>
      <c r="F8" s="128">
        <f t="shared" si="0"/>
        <v>0</v>
      </c>
      <c r="G8" s="128">
        <v>0</v>
      </c>
      <c r="H8" s="128">
        <v>0</v>
      </c>
      <c r="I8" s="128">
        <v>0</v>
      </c>
      <c r="J8" s="128">
        <v>0</v>
      </c>
    </row>
    <row r="9" spans="1:11" ht="30" customHeight="1">
      <c r="A9" s="134">
        <v>4</v>
      </c>
      <c r="B9" s="315">
        <v>0</v>
      </c>
      <c r="C9" s="128">
        <v>0</v>
      </c>
      <c r="D9" s="128">
        <v>0</v>
      </c>
      <c r="E9" s="128">
        <v>0</v>
      </c>
      <c r="F9" s="128">
        <f t="shared" si="0"/>
        <v>0</v>
      </c>
      <c r="G9" s="128">
        <v>0</v>
      </c>
      <c r="H9" s="128">
        <v>0</v>
      </c>
      <c r="I9" s="128">
        <v>0</v>
      </c>
      <c r="J9" s="128">
        <v>0</v>
      </c>
    </row>
    <row r="10" spans="1:11" ht="30" customHeight="1">
      <c r="A10" s="134">
        <v>5</v>
      </c>
      <c r="B10" s="315">
        <v>0</v>
      </c>
      <c r="C10" s="128">
        <v>0</v>
      </c>
      <c r="D10" s="128">
        <v>0</v>
      </c>
      <c r="E10" s="128">
        <v>0</v>
      </c>
      <c r="F10" s="128">
        <f t="shared" si="0"/>
        <v>0</v>
      </c>
      <c r="G10" s="128">
        <v>0</v>
      </c>
      <c r="H10" s="128">
        <v>0</v>
      </c>
      <c r="I10" s="128">
        <v>0</v>
      </c>
      <c r="J10" s="128">
        <v>0</v>
      </c>
    </row>
    <row r="11" spans="1:11" ht="30" customHeight="1">
      <c r="A11" s="134">
        <v>6</v>
      </c>
      <c r="B11" s="315">
        <v>0</v>
      </c>
      <c r="C11" s="128">
        <v>0</v>
      </c>
      <c r="D11" s="128">
        <v>0</v>
      </c>
      <c r="E11" s="128">
        <v>0</v>
      </c>
      <c r="F11" s="128">
        <f t="shared" si="0"/>
        <v>0</v>
      </c>
      <c r="G11" s="128">
        <v>0</v>
      </c>
      <c r="H11" s="128">
        <v>0</v>
      </c>
      <c r="I11" s="128">
        <v>0</v>
      </c>
      <c r="J11" s="128">
        <v>0</v>
      </c>
    </row>
    <row r="12" spans="1:11" ht="30" customHeight="1">
      <c r="A12" s="134">
        <v>7</v>
      </c>
      <c r="B12" s="315">
        <v>0</v>
      </c>
      <c r="C12" s="128">
        <v>0</v>
      </c>
      <c r="D12" s="128">
        <v>0</v>
      </c>
      <c r="E12" s="128">
        <v>0</v>
      </c>
      <c r="F12" s="128">
        <f t="shared" si="0"/>
        <v>0</v>
      </c>
      <c r="G12" s="128">
        <v>0</v>
      </c>
      <c r="H12" s="128">
        <v>0</v>
      </c>
      <c r="I12" s="128">
        <v>0</v>
      </c>
      <c r="J12" s="128">
        <v>0</v>
      </c>
    </row>
    <row r="13" spans="1:11" ht="30" customHeight="1">
      <c r="A13" s="134">
        <v>8</v>
      </c>
      <c r="B13" s="315">
        <v>0</v>
      </c>
      <c r="C13" s="128">
        <v>0</v>
      </c>
      <c r="D13" s="128">
        <v>0</v>
      </c>
      <c r="E13" s="128">
        <v>0</v>
      </c>
      <c r="F13" s="128">
        <f t="shared" si="0"/>
        <v>0</v>
      </c>
      <c r="G13" s="128">
        <v>0</v>
      </c>
      <c r="H13" s="128">
        <v>0</v>
      </c>
      <c r="I13" s="128">
        <v>0</v>
      </c>
      <c r="J13" s="128">
        <v>0</v>
      </c>
    </row>
    <row r="14" spans="1:11" ht="30" customHeight="1">
      <c r="A14" s="134">
        <v>9</v>
      </c>
      <c r="B14" s="315">
        <v>0</v>
      </c>
      <c r="C14" s="128">
        <v>0</v>
      </c>
      <c r="D14" s="128">
        <v>0</v>
      </c>
      <c r="E14" s="128">
        <v>0</v>
      </c>
      <c r="F14" s="128">
        <f t="shared" si="0"/>
        <v>0</v>
      </c>
      <c r="G14" s="128">
        <v>0</v>
      </c>
      <c r="H14" s="128">
        <v>0</v>
      </c>
      <c r="I14" s="128">
        <v>0</v>
      </c>
      <c r="J14" s="128">
        <v>0</v>
      </c>
    </row>
    <row r="15" spans="1:11" ht="30" customHeight="1">
      <c r="A15" s="134">
        <v>10</v>
      </c>
      <c r="B15" s="316" t="s">
        <v>1405</v>
      </c>
      <c r="C15" s="128">
        <f>SUM(C6:C14)</f>
        <v>0</v>
      </c>
      <c r="D15" s="128">
        <f t="shared" ref="D15:I15" si="1">SUM(D6:D14)</f>
        <v>0</v>
      </c>
      <c r="E15" s="128">
        <f t="shared" si="1"/>
        <v>0</v>
      </c>
      <c r="F15" s="128">
        <f t="shared" si="1"/>
        <v>0</v>
      </c>
      <c r="G15" s="128">
        <f t="shared" si="1"/>
        <v>0</v>
      </c>
      <c r="H15" s="128">
        <f t="shared" si="1"/>
        <v>0</v>
      </c>
      <c r="I15" s="128">
        <f t="shared" si="1"/>
        <v>0</v>
      </c>
      <c r="J15" s="128">
        <f>SUM(J6:J14)</f>
        <v>0</v>
      </c>
    </row>
    <row r="16" spans="1:11" ht="19.899999999999999" customHeight="1">
      <c r="K16" s="48" t="s">
        <v>12</v>
      </c>
    </row>
  </sheetData>
  <mergeCells count="6">
    <mergeCell ref="A1:J1"/>
    <mergeCell ref="A2:J2"/>
    <mergeCell ref="A3:A5"/>
    <mergeCell ref="B3:B4"/>
    <mergeCell ref="C3:F3"/>
    <mergeCell ref="G3:J3"/>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21">
    <tabColor rgb="FF002060"/>
  </sheetPr>
  <dimension ref="A1:U16"/>
  <sheetViews>
    <sheetView showGridLines="0" showZeros="0" zoomScaleSheetLayoutView="100" workbookViewId="0">
      <selection activeCell="H27" sqref="H27"/>
    </sheetView>
  </sheetViews>
  <sheetFormatPr defaultRowHeight="12.75"/>
  <cols>
    <col min="1" max="1" width="5.25" style="317" customWidth="1"/>
    <col min="2" max="2" width="7.125" style="317" customWidth="1"/>
    <col min="3" max="19" width="6.75" style="317" customWidth="1"/>
    <col min="20" max="20" width="11.5" style="317" customWidth="1"/>
    <col min="21" max="16384" width="9" style="317"/>
  </cols>
  <sheetData>
    <row r="1" spans="1:21" s="132" customFormat="1" ht="20.100000000000001" customHeight="1">
      <c r="A1" s="527" t="s">
        <v>1419</v>
      </c>
      <c r="B1" s="527"/>
      <c r="C1" s="527"/>
      <c r="D1" s="527"/>
      <c r="E1" s="527"/>
      <c r="F1" s="527"/>
      <c r="G1" s="527"/>
      <c r="H1" s="527"/>
      <c r="I1" s="527"/>
      <c r="J1" s="527"/>
      <c r="K1" s="527"/>
      <c r="L1" s="527"/>
      <c r="M1" s="527"/>
      <c r="N1" s="527"/>
      <c r="O1" s="527"/>
      <c r="P1" s="527"/>
      <c r="Q1" s="527"/>
      <c r="R1" s="527"/>
      <c r="S1" s="527"/>
      <c r="T1" s="527"/>
    </row>
    <row r="2" spans="1:21" s="313" customFormat="1" ht="25.5" customHeight="1">
      <c r="A2" s="528" t="s">
        <v>1420</v>
      </c>
      <c r="B2" s="528"/>
      <c r="C2" s="528"/>
      <c r="D2" s="528"/>
      <c r="E2" s="528"/>
      <c r="F2" s="528"/>
      <c r="G2" s="528"/>
      <c r="H2" s="528"/>
      <c r="I2" s="528"/>
      <c r="J2" s="528"/>
      <c r="K2" s="528"/>
      <c r="L2" s="528"/>
      <c r="M2" s="528"/>
      <c r="N2" s="528"/>
      <c r="O2" s="528"/>
      <c r="P2" s="528"/>
      <c r="Q2" s="528"/>
      <c r="R2" s="528"/>
      <c r="S2" s="528"/>
      <c r="T2" s="528"/>
    </row>
    <row r="3" spans="1:21" s="309" customFormat="1" ht="27.75" customHeight="1">
      <c r="A3" s="715" t="s">
        <v>986</v>
      </c>
      <c r="B3" s="715" t="s">
        <v>1359</v>
      </c>
      <c r="C3" s="715" t="s">
        <v>1421</v>
      </c>
      <c r="D3" s="715"/>
      <c r="E3" s="715"/>
      <c r="F3" s="715"/>
      <c r="G3" s="715"/>
      <c r="H3" s="715"/>
      <c r="I3" s="715" t="s">
        <v>1422</v>
      </c>
      <c r="J3" s="715"/>
      <c r="K3" s="715"/>
      <c r="L3" s="715"/>
      <c r="M3" s="715"/>
      <c r="N3" s="715"/>
      <c r="O3" s="715" t="s">
        <v>1423</v>
      </c>
      <c r="P3" s="715"/>
      <c r="Q3" s="715"/>
      <c r="R3" s="715"/>
      <c r="S3" s="715"/>
      <c r="T3" s="715"/>
    </row>
    <row r="4" spans="1:21" s="309" customFormat="1" ht="27.75" customHeight="1">
      <c r="A4" s="715"/>
      <c r="B4" s="715"/>
      <c r="C4" s="305" t="s">
        <v>1424</v>
      </c>
      <c r="D4" s="305" t="s">
        <v>1425</v>
      </c>
      <c r="E4" s="305" t="s">
        <v>1426</v>
      </c>
      <c r="F4" s="305" t="s">
        <v>1427</v>
      </c>
      <c r="G4" s="305" t="s">
        <v>1428</v>
      </c>
      <c r="H4" s="305" t="s">
        <v>1347</v>
      </c>
      <c r="I4" s="305" t="s">
        <v>1424</v>
      </c>
      <c r="J4" s="305" t="s">
        <v>1425</v>
      </c>
      <c r="K4" s="305" t="s">
        <v>1426</v>
      </c>
      <c r="L4" s="305" t="s">
        <v>1427</v>
      </c>
      <c r="M4" s="305" t="s">
        <v>1428</v>
      </c>
      <c r="N4" s="305" t="s">
        <v>1347</v>
      </c>
      <c r="O4" s="305" t="s">
        <v>1425</v>
      </c>
      <c r="P4" s="305" t="s">
        <v>1426</v>
      </c>
      <c r="Q4" s="305" t="s">
        <v>1427</v>
      </c>
      <c r="R4" s="305" t="s">
        <v>1428</v>
      </c>
      <c r="S4" s="305" t="s">
        <v>1429</v>
      </c>
      <c r="T4" s="305" t="s">
        <v>1347</v>
      </c>
    </row>
    <row r="5" spans="1:21" s="309" customFormat="1" ht="36">
      <c r="A5" s="715"/>
      <c r="B5" s="306">
        <v>1</v>
      </c>
      <c r="C5" s="306">
        <v>2</v>
      </c>
      <c r="D5" s="306">
        <v>3</v>
      </c>
      <c r="E5" s="306">
        <v>4</v>
      </c>
      <c r="F5" s="306">
        <v>5</v>
      </c>
      <c r="G5" s="306">
        <v>6</v>
      </c>
      <c r="H5" s="306" t="s">
        <v>1430</v>
      </c>
      <c r="I5" s="306">
        <v>8</v>
      </c>
      <c r="J5" s="306">
        <v>9</v>
      </c>
      <c r="K5" s="306">
        <v>10</v>
      </c>
      <c r="L5" s="306">
        <v>11</v>
      </c>
      <c r="M5" s="306">
        <v>12</v>
      </c>
      <c r="N5" s="306" t="s">
        <v>1431</v>
      </c>
      <c r="O5" s="306" t="s">
        <v>1432</v>
      </c>
      <c r="P5" s="306" t="s">
        <v>1433</v>
      </c>
      <c r="Q5" s="306" t="s">
        <v>1434</v>
      </c>
      <c r="R5" s="306" t="s">
        <v>1435</v>
      </c>
      <c r="S5" s="306">
        <v>18</v>
      </c>
      <c r="T5" s="306" t="s">
        <v>1436</v>
      </c>
    </row>
    <row r="6" spans="1:21" s="309" customFormat="1" ht="21.75" customHeight="1">
      <c r="A6" s="305">
        <v>1</v>
      </c>
      <c r="B6" s="307">
        <v>0</v>
      </c>
      <c r="C6" s="128">
        <v>0</v>
      </c>
      <c r="D6" s="128">
        <v>0</v>
      </c>
      <c r="E6" s="128">
        <v>0</v>
      </c>
      <c r="F6" s="128">
        <v>0</v>
      </c>
      <c r="G6" s="128">
        <v>0</v>
      </c>
      <c r="H6" s="300">
        <f>SUM(C6:G6)</f>
        <v>0</v>
      </c>
      <c r="I6" s="128">
        <v>0</v>
      </c>
      <c r="J6" s="128">
        <v>0</v>
      </c>
      <c r="K6" s="128">
        <v>0</v>
      </c>
      <c r="L6" s="128">
        <v>0</v>
      </c>
      <c r="M6" s="128">
        <v>0</v>
      </c>
      <c r="N6" s="300">
        <f>SUM(I6:M6)</f>
        <v>0</v>
      </c>
      <c r="O6" s="300">
        <f>D6-J6</f>
        <v>0</v>
      </c>
      <c r="P6" s="300">
        <f>E6-K6</f>
        <v>0</v>
      </c>
      <c r="Q6" s="300">
        <f>F6-L6</f>
        <v>0</v>
      </c>
      <c r="R6" s="300">
        <f>G6-M6</f>
        <v>0</v>
      </c>
      <c r="S6" s="300">
        <f>IF('S800'!K6-'S800'!M6&gt;0,'S800'!K6-'S800'!M6,0)</f>
        <v>0</v>
      </c>
      <c r="T6" s="300">
        <f>SUM(O6:S6)</f>
        <v>0</v>
      </c>
    </row>
    <row r="7" spans="1:21" s="309" customFormat="1" ht="21.75" customHeight="1">
      <c r="A7" s="305">
        <v>2</v>
      </c>
      <c r="B7" s="307">
        <v>0</v>
      </c>
      <c r="C7" s="128">
        <v>0</v>
      </c>
      <c r="D7" s="128">
        <v>0</v>
      </c>
      <c r="E7" s="128">
        <v>0</v>
      </c>
      <c r="F7" s="128">
        <v>0</v>
      </c>
      <c r="G7" s="128">
        <v>0</v>
      </c>
      <c r="H7" s="300">
        <f t="shared" ref="H7:H14" si="0">SUM(C7:G7)</f>
        <v>0</v>
      </c>
      <c r="I7" s="128">
        <v>0</v>
      </c>
      <c r="J7" s="128">
        <v>0</v>
      </c>
      <c r="K7" s="128">
        <v>0</v>
      </c>
      <c r="L7" s="128">
        <v>0</v>
      </c>
      <c r="M7" s="128">
        <v>0</v>
      </c>
      <c r="N7" s="300">
        <f t="shared" ref="N7:N14" si="1">SUM(I7:M7)</f>
        <v>0</v>
      </c>
      <c r="O7" s="300">
        <f t="shared" ref="O7:R14" si="2">D7-J7</f>
        <v>0</v>
      </c>
      <c r="P7" s="300">
        <f t="shared" si="2"/>
        <v>0</v>
      </c>
      <c r="Q7" s="300">
        <f t="shared" si="2"/>
        <v>0</v>
      </c>
      <c r="R7" s="300">
        <f t="shared" si="2"/>
        <v>0</v>
      </c>
      <c r="S7" s="300">
        <f>IF('S800'!K7-'S800'!M7&gt;0,'S800'!K7-'S800'!M7,0)</f>
        <v>0</v>
      </c>
      <c r="T7" s="300">
        <f t="shared" ref="T7:T14" si="3">SUM(O7:S7)</f>
        <v>0</v>
      </c>
    </row>
    <row r="8" spans="1:21" s="309" customFormat="1" ht="21.75" customHeight="1">
      <c r="A8" s="305">
        <v>3</v>
      </c>
      <c r="B8" s="307">
        <v>0</v>
      </c>
      <c r="C8" s="128">
        <v>0</v>
      </c>
      <c r="D8" s="128">
        <v>0</v>
      </c>
      <c r="E8" s="128">
        <v>0</v>
      </c>
      <c r="F8" s="128">
        <v>0</v>
      </c>
      <c r="G8" s="128">
        <v>0</v>
      </c>
      <c r="H8" s="300">
        <f t="shared" si="0"/>
        <v>0</v>
      </c>
      <c r="I8" s="128">
        <v>0</v>
      </c>
      <c r="J8" s="128">
        <v>0</v>
      </c>
      <c r="K8" s="128">
        <v>0</v>
      </c>
      <c r="L8" s="128">
        <v>0</v>
      </c>
      <c r="M8" s="128">
        <v>0</v>
      </c>
      <c r="N8" s="300">
        <f t="shared" si="1"/>
        <v>0</v>
      </c>
      <c r="O8" s="300">
        <f t="shared" si="2"/>
        <v>0</v>
      </c>
      <c r="P8" s="300">
        <f t="shared" si="2"/>
        <v>0</v>
      </c>
      <c r="Q8" s="300">
        <f t="shared" si="2"/>
        <v>0</v>
      </c>
      <c r="R8" s="300">
        <f t="shared" si="2"/>
        <v>0</v>
      </c>
      <c r="S8" s="300">
        <f>IF('S800'!K8-'S800'!M8&gt;0,'S800'!K8-'S800'!M8,0)</f>
        <v>0</v>
      </c>
      <c r="T8" s="300">
        <f t="shared" si="3"/>
        <v>0</v>
      </c>
    </row>
    <row r="9" spans="1:21" s="309" customFormat="1" ht="21.75" customHeight="1">
      <c r="A9" s="305">
        <v>4</v>
      </c>
      <c r="B9" s="307">
        <v>0</v>
      </c>
      <c r="C9" s="128">
        <v>0</v>
      </c>
      <c r="D9" s="128">
        <v>0</v>
      </c>
      <c r="E9" s="128">
        <v>0</v>
      </c>
      <c r="F9" s="128">
        <v>0</v>
      </c>
      <c r="G9" s="128">
        <v>0</v>
      </c>
      <c r="H9" s="300">
        <f t="shared" si="0"/>
        <v>0</v>
      </c>
      <c r="I9" s="128">
        <v>0</v>
      </c>
      <c r="J9" s="128">
        <v>0</v>
      </c>
      <c r="K9" s="128">
        <v>0</v>
      </c>
      <c r="L9" s="128">
        <v>0</v>
      </c>
      <c r="M9" s="128">
        <v>0</v>
      </c>
      <c r="N9" s="300">
        <f t="shared" si="1"/>
        <v>0</v>
      </c>
      <c r="O9" s="300">
        <f t="shared" si="2"/>
        <v>0</v>
      </c>
      <c r="P9" s="300">
        <f t="shared" si="2"/>
        <v>0</v>
      </c>
      <c r="Q9" s="300">
        <f t="shared" si="2"/>
        <v>0</v>
      </c>
      <c r="R9" s="300">
        <f t="shared" si="2"/>
        <v>0</v>
      </c>
      <c r="S9" s="300">
        <f>IF('S800'!K9-'S800'!M9&gt;0,'S800'!K9-'S800'!M9,0)</f>
        <v>0</v>
      </c>
      <c r="T9" s="300">
        <f t="shared" si="3"/>
        <v>0</v>
      </c>
    </row>
    <row r="10" spans="1:21" s="309" customFormat="1" ht="21.75" customHeight="1">
      <c r="A10" s="305">
        <v>5</v>
      </c>
      <c r="B10" s="307">
        <v>0</v>
      </c>
      <c r="C10" s="128">
        <v>0</v>
      </c>
      <c r="D10" s="128">
        <v>0</v>
      </c>
      <c r="E10" s="128">
        <v>0</v>
      </c>
      <c r="F10" s="128">
        <v>0</v>
      </c>
      <c r="G10" s="128">
        <v>0</v>
      </c>
      <c r="H10" s="300">
        <f t="shared" si="0"/>
        <v>0</v>
      </c>
      <c r="I10" s="128">
        <v>0</v>
      </c>
      <c r="J10" s="128">
        <v>0</v>
      </c>
      <c r="K10" s="128">
        <v>0</v>
      </c>
      <c r="L10" s="128">
        <v>0</v>
      </c>
      <c r="M10" s="128">
        <v>0</v>
      </c>
      <c r="N10" s="300">
        <f t="shared" si="1"/>
        <v>0</v>
      </c>
      <c r="O10" s="300">
        <f t="shared" si="2"/>
        <v>0</v>
      </c>
      <c r="P10" s="300">
        <f t="shared" si="2"/>
        <v>0</v>
      </c>
      <c r="Q10" s="300">
        <f t="shared" si="2"/>
        <v>0</v>
      </c>
      <c r="R10" s="300">
        <f t="shared" si="2"/>
        <v>0</v>
      </c>
      <c r="S10" s="300">
        <f>IF('S800'!K10-'S800'!M10&gt;0,'S800'!K10-'S800'!M10,0)</f>
        <v>0</v>
      </c>
      <c r="T10" s="300">
        <f t="shared" si="3"/>
        <v>0</v>
      </c>
    </row>
    <row r="11" spans="1:21" s="309" customFormat="1" ht="21.75" customHeight="1">
      <c r="A11" s="305">
        <v>6</v>
      </c>
      <c r="B11" s="307">
        <v>0</v>
      </c>
      <c r="C11" s="128">
        <v>0</v>
      </c>
      <c r="D11" s="128">
        <v>0</v>
      </c>
      <c r="E11" s="128">
        <v>0</v>
      </c>
      <c r="F11" s="128">
        <v>0</v>
      </c>
      <c r="G11" s="128">
        <v>0</v>
      </c>
      <c r="H11" s="300">
        <f t="shared" si="0"/>
        <v>0</v>
      </c>
      <c r="I11" s="128">
        <v>0</v>
      </c>
      <c r="J11" s="128">
        <v>0</v>
      </c>
      <c r="K11" s="128">
        <v>0</v>
      </c>
      <c r="L11" s="128">
        <v>0</v>
      </c>
      <c r="M11" s="128">
        <v>0</v>
      </c>
      <c r="N11" s="300">
        <f t="shared" si="1"/>
        <v>0</v>
      </c>
      <c r="O11" s="300">
        <f t="shared" si="2"/>
        <v>0</v>
      </c>
      <c r="P11" s="300">
        <f t="shared" si="2"/>
        <v>0</v>
      </c>
      <c r="Q11" s="300">
        <f t="shared" si="2"/>
        <v>0</v>
      </c>
      <c r="R11" s="300">
        <f t="shared" si="2"/>
        <v>0</v>
      </c>
      <c r="S11" s="300">
        <f>IF('S800'!K11-'S800'!M11&gt;0,'S800'!K11-'S800'!M11,0)</f>
        <v>0</v>
      </c>
      <c r="T11" s="300">
        <f t="shared" si="3"/>
        <v>0</v>
      </c>
    </row>
    <row r="12" spans="1:21" s="309" customFormat="1" ht="21.75" customHeight="1">
      <c r="A12" s="305">
        <v>7</v>
      </c>
      <c r="B12" s="307">
        <v>0</v>
      </c>
      <c r="C12" s="128">
        <v>0</v>
      </c>
      <c r="D12" s="128">
        <v>0</v>
      </c>
      <c r="E12" s="128">
        <v>0</v>
      </c>
      <c r="F12" s="128">
        <v>0</v>
      </c>
      <c r="G12" s="128">
        <v>0</v>
      </c>
      <c r="H12" s="300">
        <f t="shared" si="0"/>
        <v>0</v>
      </c>
      <c r="I12" s="128">
        <v>0</v>
      </c>
      <c r="J12" s="128">
        <v>0</v>
      </c>
      <c r="K12" s="128">
        <v>0</v>
      </c>
      <c r="L12" s="128">
        <v>0</v>
      </c>
      <c r="M12" s="128">
        <v>0</v>
      </c>
      <c r="N12" s="300">
        <f t="shared" si="1"/>
        <v>0</v>
      </c>
      <c r="O12" s="300">
        <f t="shared" si="2"/>
        <v>0</v>
      </c>
      <c r="P12" s="300">
        <f t="shared" si="2"/>
        <v>0</v>
      </c>
      <c r="Q12" s="300">
        <f t="shared" si="2"/>
        <v>0</v>
      </c>
      <c r="R12" s="300">
        <f t="shared" si="2"/>
        <v>0</v>
      </c>
      <c r="S12" s="300">
        <f>IF('S800'!K12-'S800'!M12&gt;0,'S800'!K12-'S800'!M12,0)</f>
        <v>0</v>
      </c>
      <c r="T12" s="300">
        <f t="shared" si="3"/>
        <v>0</v>
      </c>
    </row>
    <row r="13" spans="1:21" s="309" customFormat="1" ht="21.75" customHeight="1">
      <c r="A13" s="305">
        <v>8</v>
      </c>
      <c r="B13" s="307">
        <v>0</v>
      </c>
      <c r="C13" s="128">
        <v>0</v>
      </c>
      <c r="D13" s="128">
        <v>0</v>
      </c>
      <c r="E13" s="128">
        <v>0</v>
      </c>
      <c r="F13" s="128">
        <v>0</v>
      </c>
      <c r="G13" s="128">
        <v>0</v>
      </c>
      <c r="H13" s="300">
        <f t="shared" si="0"/>
        <v>0</v>
      </c>
      <c r="I13" s="128">
        <v>0</v>
      </c>
      <c r="J13" s="128">
        <v>0</v>
      </c>
      <c r="K13" s="128">
        <v>0</v>
      </c>
      <c r="L13" s="128">
        <v>0</v>
      </c>
      <c r="M13" s="128">
        <v>0</v>
      </c>
      <c r="N13" s="300">
        <f t="shared" si="1"/>
        <v>0</v>
      </c>
      <c r="O13" s="300">
        <f t="shared" si="2"/>
        <v>0</v>
      </c>
      <c r="P13" s="300">
        <f t="shared" si="2"/>
        <v>0</v>
      </c>
      <c r="Q13" s="300">
        <f t="shared" si="2"/>
        <v>0</v>
      </c>
      <c r="R13" s="300">
        <f t="shared" si="2"/>
        <v>0</v>
      </c>
      <c r="S13" s="300">
        <f>IF('S800'!K13-'S800'!M13&gt;0,'S800'!K13-'S800'!M13,0)</f>
        <v>0</v>
      </c>
      <c r="T13" s="300">
        <f t="shared" si="3"/>
        <v>0</v>
      </c>
    </row>
    <row r="14" spans="1:21" s="133" customFormat="1" ht="21.75" customHeight="1">
      <c r="A14" s="305">
        <v>9</v>
      </c>
      <c r="B14" s="307">
        <v>0</v>
      </c>
      <c r="C14" s="128">
        <v>0</v>
      </c>
      <c r="D14" s="128">
        <v>0</v>
      </c>
      <c r="E14" s="128">
        <v>0</v>
      </c>
      <c r="F14" s="128">
        <v>0</v>
      </c>
      <c r="G14" s="128">
        <v>0</v>
      </c>
      <c r="H14" s="300">
        <f t="shared" si="0"/>
        <v>0</v>
      </c>
      <c r="I14" s="128">
        <v>0</v>
      </c>
      <c r="J14" s="128">
        <v>0</v>
      </c>
      <c r="K14" s="128">
        <v>0</v>
      </c>
      <c r="L14" s="128">
        <v>0</v>
      </c>
      <c r="M14" s="128">
        <v>0</v>
      </c>
      <c r="N14" s="300">
        <f t="shared" si="1"/>
        <v>0</v>
      </c>
      <c r="O14" s="300">
        <f t="shared" si="2"/>
        <v>0</v>
      </c>
      <c r="P14" s="300">
        <f t="shared" si="2"/>
        <v>0</v>
      </c>
      <c r="Q14" s="300">
        <f t="shared" si="2"/>
        <v>0</v>
      </c>
      <c r="R14" s="300">
        <f t="shared" si="2"/>
        <v>0</v>
      </c>
      <c r="S14" s="300">
        <f>IF('S800'!K14-'S800'!M14&gt;0,'S800'!K14-'S800'!M14,0)</f>
        <v>0</v>
      </c>
      <c r="T14" s="300">
        <f t="shared" si="3"/>
        <v>0</v>
      </c>
    </row>
    <row r="15" spans="1:21" s="133" customFormat="1" ht="21.75" customHeight="1">
      <c r="A15" s="305">
        <v>10</v>
      </c>
      <c r="B15" s="310" t="s">
        <v>1405</v>
      </c>
      <c r="C15" s="300">
        <f>SUM(C6:C14)</f>
        <v>0</v>
      </c>
      <c r="D15" s="300">
        <f t="shared" ref="D15:S15" si="4">SUM(D6:D14)</f>
        <v>0</v>
      </c>
      <c r="E15" s="300">
        <f t="shared" si="4"/>
        <v>0</v>
      </c>
      <c r="F15" s="300">
        <f t="shared" si="4"/>
        <v>0</v>
      </c>
      <c r="G15" s="300">
        <f t="shared" si="4"/>
        <v>0</v>
      </c>
      <c r="H15" s="300">
        <f t="shared" si="4"/>
        <v>0</v>
      </c>
      <c r="I15" s="300">
        <f t="shared" si="4"/>
        <v>0</v>
      </c>
      <c r="J15" s="300">
        <f t="shared" si="4"/>
        <v>0</v>
      </c>
      <c r="K15" s="300">
        <f t="shared" si="4"/>
        <v>0</v>
      </c>
      <c r="L15" s="300">
        <f t="shared" si="4"/>
        <v>0</v>
      </c>
      <c r="M15" s="300">
        <f t="shared" si="4"/>
        <v>0</v>
      </c>
      <c r="N15" s="300">
        <f t="shared" si="4"/>
        <v>0</v>
      </c>
      <c r="O15" s="300">
        <f t="shared" si="4"/>
        <v>0</v>
      </c>
      <c r="P15" s="300">
        <f t="shared" si="4"/>
        <v>0</v>
      </c>
      <c r="Q15" s="300">
        <f t="shared" si="4"/>
        <v>0</v>
      </c>
      <c r="R15" s="300">
        <f t="shared" si="4"/>
        <v>0</v>
      </c>
      <c r="S15" s="300">
        <f t="shared" si="4"/>
        <v>0</v>
      </c>
      <c r="T15" s="300">
        <f>SUM(T6:T14)</f>
        <v>0</v>
      </c>
    </row>
    <row r="16" spans="1:21" s="133" customFormat="1" ht="18" customHeight="1">
      <c r="C16" s="719"/>
      <c r="D16" s="719"/>
      <c r="E16" s="719"/>
      <c r="O16" s="719"/>
      <c r="P16" s="719"/>
      <c r="Q16" s="719"/>
      <c r="U16" s="48" t="s">
        <v>12</v>
      </c>
    </row>
  </sheetData>
  <mergeCells count="9">
    <mergeCell ref="C16:E16"/>
    <mergeCell ref="O16:Q16"/>
    <mergeCell ref="A1:T1"/>
    <mergeCell ref="A2:T2"/>
    <mergeCell ref="A3:A5"/>
    <mergeCell ref="B3:B4"/>
    <mergeCell ref="C3:H3"/>
    <mergeCell ref="I3:N3"/>
    <mergeCell ref="O3:T3"/>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222">
    <tabColor rgb="FF002060"/>
  </sheetPr>
  <dimension ref="A1:D21"/>
  <sheetViews>
    <sheetView showGridLines="0" zoomScaleSheetLayoutView="115" workbookViewId="0">
      <selection activeCell="C5" sqref="C5"/>
    </sheetView>
  </sheetViews>
  <sheetFormatPr defaultRowHeight="14.25"/>
  <cols>
    <col min="1" max="1" width="8.125" style="132" customWidth="1"/>
    <col min="2" max="2" width="60.125" style="132" customWidth="1"/>
    <col min="3" max="3" width="22.125" style="132" customWidth="1"/>
    <col min="4" max="5" width="9" style="132"/>
    <col min="6" max="6" width="51.125" style="132" customWidth="1"/>
    <col min="7" max="16384" width="9" style="132"/>
  </cols>
  <sheetData>
    <row r="1" spans="1:3" ht="20.100000000000001" customHeight="1">
      <c r="A1" s="720" t="s">
        <v>1437</v>
      </c>
      <c r="B1" s="720"/>
      <c r="C1" s="720"/>
    </row>
    <row r="2" spans="1:3" s="313" customFormat="1" ht="25.5" customHeight="1">
      <c r="A2" s="528" t="s">
        <v>1438</v>
      </c>
      <c r="B2" s="528"/>
      <c r="C2" s="528"/>
    </row>
    <row r="3" spans="1:3" s="318" customFormat="1" ht="25.5" customHeight="1">
      <c r="A3" s="134" t="s">
        <v>395</v>
      </c>
      <c r="B3" s="134" t="s">
        <v>397</v>
      </c>
      <c r="C3" s="134" t="s">
        <v>442</v>
      </c>
    </row>
    <row r="4" spans="1:3" s="318" customFormat="1" ht="25.5" customHeight="1">
      <c r="A4" s="134">
        <v>1</v>
      </c>
      <c r="B4" s="135" t="s">
        <v>1439</v>
      </c>
      <c r="C4" s="120">
        <v>0</v>
      </c>
    </row>
    <row r="5" spans="1:3" s="318" customFormat="1" ht="25.5" customHeight="1">
      <c r="A5" s="134">
        <v>2</v>
      </c>
      <c r="B5" s="192" t="s">
        <v>1440</v>
      </c>
      <c r="C5" s="120">
        <v>0</v>
      </c>
    </row>
    <row r="6" spans="1:3" s="318" customFormat="1" ht="25.5" customHeight="1">
      <c r="A6" s="134">
        <v>3</v>
      </c>
      <c r="B6" s="192" t="s">
        <v>1441</v>
      </c>
      <c r="C6" s="120">
        <v>0</v>
      </c>
    </row>
    <row r="7" spans="1:3" s="318" customFormat="1" ht="25.5" customHeight="1">
      <c r="A7" s="134">
        <v>4</v>
      </c>
      <c r="B7" s="319" t="s">
        <v>1442</v>
      </c>
      <c r="C7" s="120">
        <f>C4-C5+C6</f>
        <v>0</v>
      </c>
    </row>
    <row r="8" spans="1:3" s="318" customFormat="1" ht="25.5" customHeight="1">
      <c r="A8" s="134">
        <v>5</v>
      </c>
      <c r="B8" s="319" t="s">
        <v>1443</v>
      </c>
      <c r="C8" s="120">
        <f>SUM(C9:C12)</f>
        <v>0</v>
      </c>
    </row>
    <row r="9" spans="1:3" s="318" customFormat="1" ht="25.5" customHeight="1">
      <c r="A9" s="134">
        <v>6</v>
      </c>
      <c r="B9" s="129" t="s">
        <v>1444</v>
      </c>
      <c r="C9" s="120">
        <v>0</v>
      </c>
    </row>
    <row r="10" spans="1:3" s="318" customFormat="1" ht="25.5" customHeight="1">
      <c r="A10" s="134">
        <v>7</v>
      </c>
      <c r="B10" s="129" t="s">
        <v>1445</v>
      </c>
      <c r="C10" s="120">
        <v>0</v>
      </c>
    </row>
    <row r="11" spans="1:3" s="318" customFormat="1" ht="25.5" customHeight="1">
      <c r="A11" s="134">
        <v>8</v>
      </c>
      <c r="B11" s="129" t="s">
        <v>1446</v>
      </c>
      <c r="C11" s="120">
        <v>0</v>
      </c>
    </row>
    <row r="12" spans="1:3" s="318" customFormat="1" ht="25.5" customHeight="1">
      <c r="A12" s="134">
        <v>9</v>
      </c>
      <c r="B12" s="129" t="s">
        <v>1447</v>
      </c>
      <c r="C12" s="120">
        <v>0</v>
      </c>
    </row>
    <row r="13" spans="1:3" s="318" customFormat="1" ht="25.5" customHeight="1">
      <c r="A13" s="134">
        <v>10</v>
      </c>
      <c r="B13" s="160" t="s">
        <v>1448</v>
      </c>
      <c r="C13" s="120">
        <v>0</v>
      </c>
    </row>
    <row r="14" spans="1:3" s="318" customFormat="1" ht="25.5" customHeight="1">
      <c r="A14" s="134">
        <v>11</v>
      </c>
      <c r="B14" s="319" t="s">
        <v>1449</v>
      </c>
      <c r="C14" s="120">
        <f>C7-C8</f>
        <v>0</v>
      </c>
    </row>
    <row r="15" spans="1:3" s="318" customFormat="1" ht="25.5" customHeight="1">
      <c r="A15" s="134">
        <v>12</v>
      </c>
      <c r="B15" s="129" t="s">
        <v>1450</v>
      </c>
      <c r="C15" s="128">
        <f>ROUND(C14*25%,2)</f>
        <v>0</v>
      </c>
    </row>
    <row r="16" spans="1:3" s="318" customFormat="1" ht="25.5" customHeight="1">
      <c r="A16" s="134">
        <v>13</v>
      </c>
      <c r="B16" s="129" t="s">
        <v>1451</v>
      </c>
      <c r="C16" s="128">
        <f>ROUND(C14*25%,2)</f>
        <v>0</v>
      </c>
    </row>
    <row r="17" spans="1:4" s="318" customFormat="1" ht="25.5" customHeight="1">
      <c r="A17" s="134">
        <v>14</v>
      </c>
      <c r="B17" s="129" t="s">
        <v>1452</v>
      </c>
      <c r="C17" s="128">
        <f>ROUND(C14*50%,2)</f>
        <v>0</v>
      </c>
    </row>
    <row r="18" spans="1:4" s="318" customFormat="1" ht="25.5" customHeight="1">
      <c r="A18" s="134">
        <v>15</v>
      </c>
      <c r="B18" s="320" t="s">
        <v>1453</v>
      </c>
      <c r="C18" s="120">
        <v>0</v>
      </c>
    </row>
    <row r="19" spans="1:4" s="318" customFormat="1" ht="25.5" customHeight="1">
      <c r="A19" s="134">
        <v>16</v>
      </c>
      <c r="B19" s="319" t="s">
        <v>1454</v>
      </c>
      <c r="C19" s="120">
        <f>C5-C6</f>
        <v>0</v>
      </c>
    </row>
    <row r="20" spans="1:4" s="318" customFormat="1" ht="25.5" customHeight="1">
      <c r="A20" s="134">
        <v>17</v>
      </c>
      <c r="B20" s="319" t="s">
        <v>1455</v>
      </c>
      <c r="C20" s="120">
        <f>SUM(C19,C18,C16,C15)</f>
        <v>0</v>
      </c>
    </row>
    <row r="21" spans="1:4">
      <c r="D21"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223">
    <tabColor rgb="FF002060"/>
  </sheetPr>
  <dimension ref="A1:I557"/>
  <sheetViews>
    <sheetView showGridLines="0" showZeros="0" zoomScaleSheetLayoutView="100" workbookViewId="0">
      <selection activeCell="H27" sqref="H27"/>
    </sheetView>
  </sheetViews>
  <sheetFormatPr defaultColWidth="8" defaultRowHeight="0" customHeight="1" zeroHeight="1"/>
  <cols>
    <col min="1" max="1" width="5.25" style="322" customWidth="1"/>
    <col min="2" max="2" width="22.625" style="321" customWidth="1"/>
    <col min="3" max="3" width="27.625" style="321" customWidth="1"/>
    <col min="4" max="6" width="18.625" style="321" customWidth="1"/>
    <col min="7" max="7" width="11.875" style="321" customWidth="1"/>
    <col min="8" max="8" width="18.625" style="321" customWidth="1"/>
    <col min="9" max="16384" width="8" style="321"/>
  </cols>
  <sheetData>
    <row r="1" spans="1:9" ht="20.100000000000001" customHeight="1">
      <c r="A1" s="530" t="s">
        <v>1456</v>
      </c>
      <c r="B1" s="530"/>
      <c r="C1" s="530"/>
      <c r="D1" s="530"/>
      <c r="E1" s="530"/>
      <c r="F1" s="530"/>
      <c r="G1" s="530"/>
      <c r="H1" s="530"/>
    </row>
    <row r="2" spans="1:9" ht="25.5" customHeight="1">
      <c r="A2" s="721" t="s">
        <v>1457</v>
      </c>
      <c r="B2" s="721"/>
      <c r="C2" s="721"/>
      <c r="D2" s="721"/>
      <c r="E2" s="721"/>
      <c r="F2" s="721"/>
      <c r="G2" s="721"/>
      <c r="H2" s="721"/>
    </row>
    <row r="3" spans="1:9" s="322" customFormat="1" ht="14.25" customHeight="1">
      <c r="A3" s="722" t="s">
        <v>1488</v>
      </c>
      <c r="B3" s="722"/>
      <c r="C3" s="722"/>
      <c r="D3" s="722"/>
      <c r="E3" s="722"/>
      <c r="F3" s="722"/>
      <c r="G3" s="722"/>
      <c r="H3" s="722"/>
    </row>
    <row r="4" spans="1:9" s="322" customFormat="1" ht="14.25" customHeight="1">
      <c r="A4" s="323" t="s">
        <v>1489</v>
      </c>
      <c r="B4" s="324"/>
      <c r="C4" s="324"/>
      <c r="D4" s="324"/>
      <c r="E4" s="324"/>
      <c r="F4" s="324"/>
      <c r="G4" s="324"/>
      <c r="H4" s="324"/>
    </row>
    <row r="5" spans="1:9" s="322" customFormat="1" ht="14.25" customHeight="1">
      <c r="A5" s="325" t="s">
        <v>1517</v>
      </c>
      <c r="B5" s="325"/>
      <c r="C5" s="326"/>
      <c r="D5" s="326"/>
      <c r="H5" s="327" t="s">
        <v>1458</v>
      </c>
    </row>
    <row r="6" spans="1:9" s="322" customFormat="1" ht="17.25" customHeight="1">
      <c r="A6" s="723" t="s">
        <v>1459</v>
      </c>
      <c r="B6" s="723"/>
      <c r="C6" s="328" t="s">
        <v>1460</v>
      </c>
      <c r="D6" s="723" t="s">
        <v>1461</v>
      </c>
      <c r="E6" s="723"/>
      <c r="F6" s="723"/>
      <c r="G6" s="723" t="s">
        <v>1462</v>
      </c>
      <c r="H6" s="723"/>
      <c r="I6" s="329"/>
    </row>
    <row r="7" spans="1:9" s="317" customFormat="1" ht="17.25" customHeight="1">
      <c r="A7" s="724">
        <f>'S900'!C14</f>
        <v>0</v>
      </c>
      <c r="B7" s="724"/>
      <c r="C7" s="330">
        <f>ROUND(A7*25%,2)</f>
        <v>0</v>
      </c>
      <c r="D7" s="725">
        <f>ROUND(A7*25%,2)</f>
        <v>0</v>
      </c>
      <c r="E7" s="726"/>
      <c r="F7" s="727"/>
      <c r="G7" s="728">
        <f>ROUND(A7*50%,2)</f>
        <v>0</v>
      </c>
      <c r="H7" s="728"/>
      <c r="I7" s="329"/>
    </row>
    <row r="8" spans="1:9" s="317" customFormat="1" ht="17.25" customHeight="1">
      <c r="A8" s="729" t="s">
        <v>1463</v>
      </c>
      <c r="B8" s="723" t="s">
        <v>1464</v>
      </c>
      <c r="C8" s="723" t="s">
        <v>1465</v>
      </c>
      <c r="D8" s="730" t="s">
        <v>1466</v>
      </c>
      <c r="E8" s="730"/>
      <c r="F8" s="730"/>
      <c r="G8" s="723" t="s">
        <v>1467</v>
      </c>
      <c r="H8" s="723" t="s">
        <v>1468</v>
      </c>
      <c r="I8" s="329"/>
    </row>
    <row r="9" spans="1:9" s="317" customFormat="1" ht="17.25" customHeight="1">
      <c r="A9" s="729"/>
      <c r="B9" s="730"/>
      <c r="C9" s="723"/>
      <c r="D9" s="331" t="s">
        <v>121</v>
      </c>
      <c r="E9" s="331" t="s">
        <v>1469</v>
      </c>
      <c r="F9" s="331" t="s">
        <v>1470</v>
      </c>
      <c r="G9" s="723"/>
      <c r="H9" s="723"/>
      <c r="I9" s="329"/>
    </row>
    <row r="10" spans="1:9" s="322" customFormat="1" ht="17.25" customHeight="1">
      <c r="A10" s="729"/>
      <c r="B10" s="332">
        <v>0</v>
      </c>
      <c r="C10" s="333">
        <v>0</v>
      </c>
      <c r="D10" s="128">
        <v>0</v>
      </c>
      <c r="E10" s="128">
        <v>0</v>
      </c>
      <c r="F10" s="128">
        <v>0</v>
      </c>
      <c r="G10" s="334">
        <v>0</v>
      </c>
      <c r="H10" s="300">
        <f t="shared" ref="H10:H23" si="0">ROUND(G10*$G$7,2)</f>
        <v>0</v>
      </c>
      <c r="I10" s="329"/>
    </row>
    <row r="11" spans="1:9" s="322" customFormat="1" ht="17.25" customHeight="1">
      <c r="A11" s="729"/>
      <c r="B11" s="332">
        <v>0</v>
      </c>
      <c r="C11" s="333">
        <v>0</v>
      </c>
      <c r="D11" s="128">
        <v>0</v>
      </c>
      <c r="E11" s="128">
        <v>0</v>
      </c>
      <c r="F11" s="128">
        <v>0</v>
      </c>
      <c r="G11" s="334">
        <v>0</v>
      </c>
      <c r="H11" s="300">
        <f t="shared" si="0"/>
        <v>0</v>
      </c>
      <c r="I11" s="329"/>
    </row>
    <row r="12" spans="1:9" s="322" customFormat="1" ht="17.25" customHeight="1">
      <c r="A12" s="729"/>
      <c r="B12" s="332">
        <v>0</v>
      </c>
      <c r="C12" s="333">
        <v>0</v>
      </c>
      <c r="D12" s="128">
        <v>0</v>
      </c>
      <c r="E12" s="128">
        <v>0</v>
      </c>
      <c r="F12" s="128">
        <v>0</v>
      </c>
      <c r="G12" s="334">
        <v>0</v>
      </c>
      <c r="H12" s="300">
        <f t="shared" si="0"/>
        <v>0</v>
      </c>
      <c r="I12" s="329"/>
    </row>
    <row r="13" spans="1:9" s="322" customFormat="1" ht="17.25" customHeight="1">
      <c r="A13" s="729"/>
      <c r="B13" s="332">
        <v>0</v>
      </c>
      <c r="C13" s="333">
        <v>0</v>
      </c>
      <c r="D13" s="128">
        <v>0</v>
      </c>
      <c r="E13" s="128">
        <v>0</v>
      </c>
      <c r="F13" s="128">
        <v>0</v>
      </c>
      <c r="G13" s="334">
        <v>0</v>
      </c>
      <c r="H13" s="300">
        <f t="shared" si="0"/>
        <v>0</v>
      </c>
      <c r="I13" s="329"/>
    </row>
    <row r="14" spans="1:9" s="322" customFormat="1" ht="17.25" customHeight="1">
      <c r="A14" s="729"/>
      <c r="B14" s="332">
        <v>0</v>
      </c>
      <c r="C14" s="333">
        <v>0</v>
      </c>
      <c r="D14" s="128">
        <v>0</v>
      </c>
      <c r="E14" s="128">
        <v>0</v>
      </c>
      <c r="F14" s="128">
        <v>0</v>
      </c>
      <c r="G14" s="334">
        <v>0</v>
      </c>
      <c r="H14" s="300">
        <f t="shared" si="0"/>
        <v>0</v>
      </c>
      <c r="I14" s="329"/>
    </row>
    <row r="15" spans="1:9" s="322" customFormat="1" ht="17.25" customHeight="1">
      <c r="A15" s="729"/>
      <c r="B15" s="332">
        <v>0</v>
      </c>
      <c r="C15" s="333">
        <v>0</v>
      </c>
      <c r="D15" s="128">
        <v>0</v>
      </c>
      <c r="E15" s="128">
        <v>0</v>
      </c>
      <c r="F15" s="128">
        <v>0</v>
      </c>
      <c r="G15" s="334">
        <v>0</v>
      </c>
      <c r="H15" s="300">
        <f t="shared" si="0"/>
        <v>0</v>
      </c>
      <c r="I15" s="329"/>
    </row>
    <row r="16" spans="1:9" s="322" customFormat="1" ht="17.25" customHeight="1">
      <c r="A16" s="729"/>
      <c r="B16" s="332">
        <v>0</v>
      </c>
      <c r="C16" s="333">
        <v>0</v>
      </c>
      <c r="D16" s="128">
        <v>0</v>
      </c>
      <c r="E16" s="128">
        <v>0</v>
      </c>
      <c r="F16" s="128">
        <v>0</v>
      </c>
      <c r="G16" s="334">
        <v>0</v>
      </c>
      <c r="H16" s="300">
        <f t="shared" si="0"/>
        <v>0</v>
      </c>
      <c r="I16" s="329"/>
    </row>
    <row r="17" spans="1:9" s="322" customFormat="1" ht="17.25" customHeight="1">
      <c r="A17" s="729"/>
      <c r="B17" s="332">
        <v>0</v>
      </c>
      <c r="C17" s="333">
        <v>0</v>
      </c>
      <c r="D17" s="128">
        <v>0</v>
      </c>
      <c r="E17" s="128">
        <v>0</v>
      </c>
      <c r="F17" s="128">
        <v>0</v>
      </c>
      <c r="G17" s="334">
        <v>0</v>
      </c>
      <c r="H17" s="300">
        <f t="shared" si="0"/>
        <v>0</v>
      </c>
      <c r="I17" s="329"/>
    </row>
    <row r="18" spans="1:9" s="322" customFormat="1" ht="17.25" customHeight="1">
      <c r="A18" s="729"/>
      <c r="B18" s="332">
        <v>0</v>
      </c>
      <c r="C18" s="333">
        <v>0</v>
      </c>
      <c r="D18" s="128">
        <v>0</v>
      </c>
      <c r="E18" s="128">
        <v>0</v>
      </c>
      <c r="F18" s="128">
        <v>0</v>
      </c>
      <c r="G18" s="334">
        <v>0</v>
      </c>
      <c r="H18" s="300">
        <f t="shared" si="0"/>
        <v>0</v>
      </c>
      <c r="I18" s="329"/>
    </row>
    <row r="19" spans="1:9" s="322" customFormat="1" ht="17.25" customHeight="1">
      <c r="A19" s="729"/>
      <c r="B19" s="332">
        <v>0</v>
      </c>
      <c r="C19" s="333">
        <v>0</v>
      </c>
      <c r="D19" s="128">
        <v>0</v>
      </c>
      <c r="E19" s="128">
        <v>0</v>
      </c>
      <c r="F19" s="128">
        <v>0</v>
      </c>
      <c r="G19" s="334">
        <v>0</v>
      </c>
      <c r="H19" s="300">
        <f t="shared" si="0"/>
        <v>0</v>
      </c>
      <c r="I19" s="329"/>
    </row>
    <row r="20" spans="1:9" s="322" customFormat="1" ht="17.25" customHeight="1">
      <c r="A20" s="729"/>
      <c r="B20" s="332">
        <v>0</v>
      </c>
      <c r="C20" s="333">
        <v>0</v>
      </c>
      <c r="D20" s="128">
        <v>0</v>
      </c>
      <c r="E20" s="128">
        <v>0</v>
      </c>
      <c r="F20" s="128">
        <v>0</v>
      </c>
      <c r="G20" s="334">
        <v>0</v>
      </c>
      <c r="H20" s="300">
        <f t="shared" si="0"/>
        <v>0</v>
      </c>
      <c r="I20" s="329"/>
    </row>
    <row r="21" spans="1:9" s="322" customFormat="1" ht="17.25" customHeight="1">
      <c r="A21" s="729"/>
      <c r="B21" s="332">
        <v>0</v>
      </c>
      <c r="C21" s="333">
        <v>0</v>
      </c>
      <c r="D21" s="128">
        <v>0</v>
      </c>
      <c r="E21" s="128">
        <v>0</v>
      </c>
      <c r="F21" s="128">
        <v>0</v>
      </c>
      <c r="G21" s="334">
        <v>0</v>
      </c>
      <c r="H21" s="300">
        <f t="shared" si="0"/>
        <v>0</v>
      </c>
      <c r="I21" s="329"/>
    </row>
    <row r="22" spans="1:9" s="322" customFormat="1" ht="17.25" customHeight="1">
      <c r="A22" s="729"/>
      <c r="B22" s="332">
        <v>0</v>
      </c>
      <c r="C22" s="333">
        <v>0</v>
      </c>
      <c r="D22" s="128">
        <v>0</v>
      </c>
      <c r="E22" s="128">
        <v>0</v>
      </c>
      <c r="F22" s="128">
        <v>0</v>
      </c>
      <c r="G22" s="334">
        <v>0</v>
      </c>
      <c r="H22" s="300">
        <f t="shared" si="0"/>
        <v>0</v>
      </c>
      <c r="I22" s="329"/>
    </row>
    <row r="23" spans="1:9" s="322" customFormat="1" ht="17.25" customHeight="1">
      <c r="A23" s="729"/>
      <c r="B23" s="332">
        <v>0</v>
      </c>
      <c r="C23" s="333">
        <v>0</v>
      </c>
      <c r="D23" s="128">
        <v>0</v>
      </c>
      <c r="E23" s="128">
        <v>0</v>
      </c>
      <c r="F23" s="128">
        <v>0</v>
      </c>
      <c r="G23" s="334">
        <v>0</v>
      </c>
      <c r="H23" s="300">
        <f t="shared" si="0"/>
        <v>0</v>
      </c>
      <c r="I23" s="329"/>
    </row>
    <row r="24" spans="1:9" s="322" customFormat="1" ht="17.25" customHeight="1">
      <c r="A24" s="729"/>
      <c r="B24" s="335" t="s">
        <v>1405</v>
      </c>
      <c r="C24" s="335" t="s">
        <v>1471</v>
      </c>
      <c r="D24" s="300">
        <f>SUM(D10:D23)</f>
        <v>0</v>
      </c>
      <c r="E24" s="300">
        <f>SUM(E10:E23)</f>
        <v>0</v>
      </c>
      <c r="F24" s="300">
        <f>SUM(F10:F23)</f>
        <v>0</v>
      </c>
      <c r="G24" s="334">
        <f>SUM(G10:G23)</f>
        <v>0</v>
      </c>
      <c r="H24" s="300">
        <f>SUM(H10:H23)</f>
        <v>0</v>
      </c>
      <c r="I24" s="329"/>
    </row>
    <row r="25" spans="1:9" ht="14.25" customHeight="1">
      <c r="I25" s="48" t="s">
        <v>12</v>
      </c>
    </row>
    <row r="26" spans="1:9" ht="14.25" customHeight="1"/>
    <row r="27" spans="1:9" ht="14.25" customHeight="1"/>
    <row r="28" spans="1:9" ht="14.25" customHeight="1"/>
    <row r="29" spans="1:9" ht="14.25" customHeight="1"/>
    <row r="30" spans="1:9" ht="14.25" customHeight="1"/>
    <row r="31" spans="1:9" ht="14.25" customHeight="1"/>
    <row r="32" spans="1:9"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row r="520" ht="14.25"/>
    <row r="521" ht="14.25"/>
    <row r="522" ht="14.25"/>
    <row r="523" ht="14.25"/>
    <row r="524" ht="14.25"/>
    <row r="525" ht="14.25"/>
    <row r="526" ht="14.25"/>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sheetData>
  <mergeCells count="15">
    <mergeCell ref="A7:B7"/>
    <mergeCell ref="D7:F7"/>
    <mergeCell ref="G7:H7"/>
    <mergeCell ref="A8:A24"/>
    <mergeCell ref="B8:B9"/>
    <mergeCell ref="C8:C9"/>
    <mergeCell ref="D8:F8"/>
    <mergeCell ref="G8:G9"/>
    <mergeCell ref="H8:H9"/>
    <mergeCell ref="A1:H1"/>
    <mergeCell ref="A2:H2"/>
    <mergeCell ref="A3:H3"/>
    <mergeCell ref="A6:B6"/>
    <mergeCell ref="D6:F6"/>
    <mergeCell ref="G6:H6"/>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1">
    <tabColor rgb="FF002060"/>
    <pageSetUpPr fitToPage="1"/>
  </sheetPr>
  <dimension ref="A1:I32"/>
  <sheetViews>
    <sheetView showGridLines="0" showZeros="0" view="pageBreakPreview" topLeftCell="A21" zoomScale="115" zoomScaleNormal="100" zoomScaleSheetLayoutView="115" workbookViewId="0">
      <selection activeCell="A27" sqref="A27:H29"/>
    </sheetView>
  </sheetViews>
  <sheetFormatPr defaultRowHeight="14.25"/>
  <cols>
    <col min="1" max="1" width="9.875" style="89" customWidth="1"/>
    <col min="2" max="2" width="21.625" style="89" customWidth="1"/>
    <col min="3" max="3" width="12.375" style="89" customWidth="1"/>
    <col min="4" max="4" width="10.375" style="89" customWidth="1"/>
    <col min="5" max="5" width="18.125" style="89" customWidth="1"/>
    <col min="6" max="6" width="12" style="89" customWidth="1"/>
    <col min="7" max="8" width="13.625" style="89" customWidth="1"/>
    <col min="9" max="16384" width="9" style="89"/>
  </cols>
  <sheetData>
    <row r="1" spans="1:8" ht="20.100000000000001" customHeight="1">
      <c r="A1" s="487" t="s">
        <v>342</v>
      </c>
      <c r="B1" s="487"/>
      <c r="C1" s="487"/>
      <c r="D1" s="487"/>
      <c r="E1" s="487"/>
      <c r="F1" s="487"/>
      <c r="G1" s="487"/>
      <c r="H1" s="487"/>
    </row>
    <row r="2" spans="1:8" ht="25.5" customHeight="1" thickBot="1">
      <c r="A2" s="488" t="s">
        <v>343</v>
      </c>
      <c r="B2" s="488"/>
      <c r="C2" s="488"/>
      <c r="D2" s="488"/>
      <c r="E2" s="488"/>
      <c r="F2" s="488"/>
      <c r="G2" s="488"/>
      <c r="H2" s="488"/>
    </row>
    <row r="3" spans="1:8" ht="15" customHeight="1">
      <c r="A3" s="489" t="s">
        <v>344</v>
      </c>
      <c r="B3" s="490"/>
      <c r="C3" s="490"/>
      <c r="D3" s="490"/>
      <c r="E3" s="490"/>
      <c r="F3" s="490"/>
      <c r="G3" s="490"/>
      <c r="H3" s="491"/>
    </row>
    <row r="4" spans="1:8" customFormat="1" ht="17.25" customHeight="1">
      <c r="A4" s="485" t="s">
        <v>345</v>
      </c>
      <c r="B4" s="486"/>
      <c r="C4" s="486"/>
      <c r="D4" s="486"/>
      <c r="E4" s="90" t="s">
        <v>1653</v>
      </c>
      <c r="F4" s="486" t="s">
        <v>346</v>
      </c>
      <c r="G4" s="486"/>
      <c r="H4" s="91">
        <v>0</v>
      </c>
    </row>
    <row r="5" spans="1:8" customFormat="1" ht="17.25" customHeight="1">
      <c r="A5" s="485" t="s">
        <v>347</v>
      </c>
      <c r="B5" s="486"/>
      <c r="C5" s="486"/>
      <c r="D5" s="486"/>
      <c r="E5" s="733">
        <v>0</v>
      </c>
      <c r="F5" s="486" t="s">
        <v>348</v>
      </c>
      <c r="G5" s="486"/>
      <c r="H5" s="734">
        <v>0</v>
      </c>
    </row>
    <row r="6" spans="1:8" customFormat="1" ht="17.25" customHeight="1">
      <c r="A6" s="485" t="s">
        <v>349</v>
      </c>
      <c r="B6" s="486"/>
      <c r="C6" s="486"/>
      <c r="D6" s="486"/>
      <c r="E6" s="733"/>
      <c r="F6" s="486" t="s">
        <v>350</v>
      </c>
      <c r="G6" s="486"/>
      <c r="H6" s="92" t="s">
        <v>1505</v>
      </c>
    </row>
    <row r="7" spans="1:8" customFormat="1" ht="17.25" customHeight="1">
      <c r="A7" s="485" t="s">
        <v>351</v>
      </c>
      <c r="B7" s="486"/>
      <c r="C7" s="486"/>
      <c r="D7" s="486"/>
      <c r="E7" s="90" t="s">
        <v>1506</v>
      </c>
      <c r="F7" s="486" t="s">
        <v>352</v>
      </c>
      <c r="G7" s="486"/>
      <c r="H7" s="92" t="s">
        <v>1507</v>
      </c>
    </row>
    <row r="8" spans="1:8" customFormat="1" ht="17.25" customHeight="1">
      <c r="A8" s="494" t="s">
        <v>353</v>
      </c>
      <c r="B8" s="495"/>
      <c r="C8" s="495"/>
      <c r="D8" s="495"/>
      <c r="E8" s="90" t="s">
        <v>1507</v>
      </c>
      <c r="F8" s="93" t="s">
        <v>354</v>
      </c>
      <c r="G8" s="496" t="s">
        <v>1508</v>
      </c>
      <c r="H8" s="497"/>
    </row>
    <row r="9" spans="1:8" customFormat="1" ht="17.25" customHeight="1">
      <c r="A9" s="498" t="s">
        <v>355</v>
      </c>
      <c r="B9" s="499"/>
      <c r="C9" s="499"/>
      <c r="D9" s="499"/>
      <c r="E9" s="499"/>
      <c r="F9" s="499"/>
      <c r="G9" s="499"/>
      <c r="H9" s="500"/>
    </row>
    <row r="10" spans="1:8" customFormat="1" ht="17.25" customHeight="1">
      <c r="A10" s="492" t="s">
        <v>356</v>
      </c>
      <c r="B10" s="493"/>
      <c r="C10" s="493"/>
      <c r="D10" s="493"/>
      <c r="E10" s="94" t="s">
        <v>1509</v>
      </c>
      <c r="F10" s="493" t="s">
        <v>357</v>
      </c>
      <c r="G10" s="493"/>
      <c r="H10" s="95" t="s">
        <v>1509</v>
      </c>
    </row>
    <row r="11" spans="1:8" customFormat="1" ht="17.25" customHeight="1">
      <c r="A11" s="492" t="s">
        <v>358</v>
      </c>
      <c r="B11" s="493"/>
      <c r="C11" s="493"/>
      <c r="D11" s="493"/>
      <c r="E11" s="501" t="s">
        <v>1510</v>
      </c>
      <c r="F11" s="501"/>
      <c r="G11" s="501"/>
      <c r="H11" s="502"/>
    </row>
    <row r="12" spans="1:8" customFormat="1" ht="17.25" customHeight="1">
      <c r="A12" s="492" t="s">
        <v>359</v>
      </c>
      <c r="B12" s="493"/>
      <c r="C12" s="493"/>
      <c r="D12" s="493"/>
      <c r="E12" s="94" t="s">
        <v>1509</v>
      </c>
      <c r="F12" s="493" t="s">
        <v>360</v>
      </c>
      <c r="G12" s="493"/>
      <c r="H12" s="95" t="s">
        <v>1509</v>
      </c>
    </row>
    <row r="13" spans="1:8" customFormat="1" ht="17.25" customHeight="1">
      <c r="A13" s="492" t="s">
        <v>361</v>
      </c>
      <c r="B13" s="493"/>
      <c r="C13" s="493"/>
      <c r="D13" s="493"/>
      <c r="E13" s="94" t="s">
        <v>1504</v>
      </c>
      <c r="F13" s="493" t="s">
        <v>362</v>
      </c>
      <c r="G13" s="493"/>
      <c r="H13" s="95" t="s">
        <v>1509</v>
      </c>
    </row>
    <row r="14" spans="1:8" customFormat="1" ht="17.25" customHeight="1">
      <c r="A14" s="492" t="s">
        <v>363</v>
      </c>
      <c r="B14" s="493"/>
      <c r="C14" s="493"/>
      <c r="D14" s="493"/>
      <c r="E14" s="96" t="s">
        <v>1504</v>
      </c>
      <c r="F14" s="97" t="s">
        <v>364</v>
      </c>
      <c r="G14" s="89"/>
      <c r="H14" s="98" t="s">
        <v>1511</v>
      </c>
    </row>
    <row r="15" spans="1:8" customFormat="1" ht="17.25" customHeight="1">
      <c r="A15" s="503" t="s">
        <v>365</v>
      </c>
      <c r="B15" s="493" t="s">
        <v>1514</v>
      </c>
      <c r="C15" s="493"/>
      <c r="D15" s="493"/>
      <c r="E15" s="493"/>
      <c r="F15" s="99">
        <v>0</v>
      </c>
      <c r="G15" s="99" t="s">
        <v>366</v>
      </c>
      <c r="H15" s="100">
        <v>0</v>
      </c>
    </row>
    <row r="16" spans="1:8" customFormat="1" ht="17.25" customHeight="1">
      <c r="A16" s="503"/>
      <c r="B16" s="493" t="s">
        <v>1515</v>
      </c>
      <c r="C16" s="493"/>
      <c r="D16" s="493"/>
      <c r="E16" s="493"/>
      <c r="F16" s="99">
        <v>0</v>
      </c>
      <c r="G16" s="99" t="s">
        <v>367</v>
      </c>
      <c r="H16" s="100">
        <v>0</v>
      </c>
    </row>
    <row r="17" spans="1:9" customFormat="1" ht="17.25" customHeight="1">
      <c r="A17" s="503" t="s">
        <v>368</v>
      </c>
      <c r="B17" s="504"/>
      <c r="C17" s="504"/>
      <c r="D17" s="493" t="s">
        <v>369</v>
      </c>
      <c r="E17" s="493"/>
      <c r="F17" s="99">
        <v>0</v>
      </c>
      <c r="G17" s="99" t="s">
        <v>370</v>
      </c>
      <c r="H17" s="100">
        <v>0</v>
      </c>
    </row>
    <row r="18" spans="1:9" customFormat="1" ht="17.25" customHeight="1">
      <c r="A18" s="503"/>
      <c r="B18" s="504"/>
      <c r="C18" s="504"/>
      <c r="D18" s="493" t="s">
        <v>371</v>
      </c>
      <c r="E18" s="493"/>
      <c r="F18" s="99">
        <v>0</v>
      </c>
      <c r="G18" s="99" t="s">
        <v>372</v>
      </c>
      <c r="H18" s="100">
        <v>0</v>
      </c>
    </row>
    <row r="19" spans="1:9" customFormat="1" ht="17.25" customHeight="1">
      <c r="A19" s="492" t="s">
        <v>373</v>
      </c>
      <c r="B19" s="493"/>
      <c r="C19" s="493"/>
      <c r="D19" s="501" t="s">
        <v>1512</v>
      </c>
      <c r="E19" s="501"/>
      <c r="F19" s="493" t="s">
        <v>374</v>
      </c>
      <c r="G19" s="493"/>
      <c r="H19" s="95" t="str">
        <f>IFERROR(IF(D20="无","100",TEXT(LEFT(D20,1)*100,"@")),"")</f>
        <v/>
      </c>
    </row>
    <row r="20" spans="1:9" customFormat="1" ht="17.25" customHeight="1">
      <c r="A20" s="101" t="s">
        <v>375</v>
      </c>
      <c r="B20" s="99"/>
      <c r="C20" s="99"/>
      <c r="D20" s="501" t="s">
        <v>1504</v>
      </c>
      <c r="E20" s="501"/>
      <c r="F20" s="493" t="s">
        <v>376</v>
      </c>
      <c r="G20" s="493"/>
      <c r="H20" s="95" t="s">
        <v>1513</v>
      </c>
    </row>
    <row r="21" spans="1:9" customFormat="1" ht="17.25" customHeight="1">
      <c r="A21" s="508" t="s">
        <v>377</v>
      </c>
      <c r="B21" s="509"/>
      <c r="C21" s="509"/>
      <c r="D21" s="509"/>
      <c r="E21" s="94" t="s">
        <v>1509</v>
      </c>
      <c r="F21" s="509" t="s">
        <v>378</v>
      </c>
      <c r="G21" s="509"/>
      <c r="H21" s="95" t="s">
        <v>1509</v>
      </c>
    </row>
    <row r="22" spans="1:9" customFormat="1" ht="17.25" customHeight="1">
      <c r="A22" s="508" t="s">
        <v>379</v>
      </c>
      <c r="B22" s="509"/>
      <c r="C22" s="509"/>
      <c r="D22" s="509"/>
      <c r="E22" s="94" t="s">
        <v>1509</v>
      </c>
      <c r="F22" s="509" t="s">
        <v>380</v>
      </c>
      <c r="G22" s="509"/>
      <c r="H22" s="95" t="s">
        <v>1509</v>
      </c>
    </row>
    <row r="23" spans="1:9" customFormat="1" ht="17.25" customHeight="1">
      <c r="A23" s="508" t="s">
        <v>381</v>
      </c>
      <c r="B23" s="509"/>
      <c r="C23" s="509"/>
      <c r="D23" s="509"/>
      <c r="E23" s="94" t="s">
        <v>1509</v>
      </c>
      <c r="F23" s="509" t="s">
        <v>382</v>
      </c>
      <c r="G23" s="509"/>
      <c r="H23" s="95" t="s">
        <v>1509</v>
      </c>
    </row>
    <row r="24" spans="1:9" customFormat="1" ht="17.25" customHeight="1" thickBot="1">
      <c r="A24" s="510" t="s">
        <v>383</v>
      </c>
      <c r="B24" s="511"/>
      <c r="C24" s="511"/>
      <c r="D24" s="511"/>
      <c r="E24" s="102" t="s">
        <v>1509</v>
      </c>
      <c r="F24" s="511" t="s">
        <v>384</v>
      </c>
      <c r="G24" s="511"/>
      <c r="H24" s="103" t="s">
        <v>1509</v>
      </c>
    </row>
    <row r="25" spans="1:9" customFormat="1" ht="17.25" customHeight="1">
      <c r="A25" s="512" t="s">
        <v>385</v>
      </c>
      <c r="B25" s="513"/>
      <c r="C25" s="513"/>
      <c r="D25" s="513"/>
      <c r="E25" s="513"/>
      <c r="F25" s="513"/>
      <c r="G25" s="513"/>
      <c r="H25" s="514"/>
    </row>
    <row r="26" spans="1:9" customFormat="1" ht="55.5" customHeight="1">
      <c r="A26" s="505" t="s">
        <v>386</v>
      </c>
      <c r="B26" s="506"/>
      <c r="C26" s="104" t="s">
        <v>387</v>
      </c>
      <c r="D26" s="507" t="s">
        <v>388</v>
      </c>
      <c r="E26" s="507"/>
      <c r="F26" s="105" t="s">
        <v>389</v>
      </c>
      <c r="G26" s="105" t="s">
        <v>390</v>
      </c>
      <c r="H26" s="106" t="s">
        <v>391</v>
      </c>
    </row>
    <row r="27" spans="1:9" customFormat="1" ht="17.25" customHeight="1">
      <c r="A27" s="517"/>
      <c r="B27" s="518"/>
      <c r="C27" s="376" t="s">
        <v>1651</v>
      </c>
      <c r="D27" s="519"/>
      <c r="E27" s="519"/>
      <c r="F27" s="377"/>
      <c r="G27" s="378">
        <v>0</v>
      </c>
      <c r="H27" s="379" t="s">
        <v>1652</v>
      </c>
    </row>
    <row r="28" spans="1:9" customFormat="1" ht="17.25" customHeight="1">
      <c r="A28" s="517"/>
      <c r="B28" s="518"/>
      <c r="C28" s="376" t="s">
        <v>1651</v>
      </c>
      <c r="D28" s="519"/>
      <c r="E28" s="519"/>
      <c r="F28" s="377"/>
      <c r="G28" s="378">
        <v>0</v>
      </c>
      <c r="H28" s="379" t="s">
        <v>1652</v>
      </c>
    </row>
    <row r="29" spans="1:9" customFormat="1" ht="17.25" customHeight="1">
      <c r="A29" s="517"/>
      <c r="B29" s="518"/>
      <c r="C29" s="376" t="s">
        <v>1651</v>
      </c>
      <c r="D29" s="519"/>
      <c r="E29" s="519"/>
      <c r="F29" s="377"/>
      <c r="G29" s="378">
        <v>0</v>
      </c>
      <c r="H29" s="379" t="s">
        <v>1652</v>
      </c>
    </row>
    <row r="30" spans="1:9" customFormat="1" ht="17.25" customHeight="1" thickBot="1">
      <c r="A30" s="515" t="s">
        <v>392</v>
      </c>
      <c r="B30" s="516"/>
      <c r="C30" s="380" t="s">
        <v>393</v>
      </c>
      <c r="D30" s="516" t="s">
        <v>393</v>
      </c>
      <c r="E30" s="516"/>
      <c r="F30" s="381">
        <f>1-SUM(F27:F29)</f>
        <v>1</v>
      </c>
      <c r="G30" s="382">
        <v>0</v>
      </c>
      <c r="H30" s="383" t="s">
        <v>393</v>
      </c>
    </row>
    <row r="31" spans="1:9" customFormat="1" ht="14.25" customHeight="1">
      <c r="I31" s="107" t="s">
        <v>12</v>
      </c>
    </row>
    <row r="32" spans="1:9">
      <c r="I32" s="48" t="s">
        <v>12</v>
      </c>
    </row>
  </sheetData>
  <mergeCells count="53">
    <mergeCell ref="A30:B30"/>
    <mergeCell ref="D30:E30"/>
    <mergeCell ref="A27:B27"/>
    <mergeCell ref="D27:E27"/>
    <mergeCell ref="A28:B28"/>
    <mergeCell ref="D28:E28"/>
    <mergeCell ref="A29:B29"/>
    <mergeCell ref="D29:E29"/>
    <mergeCell ref="A26:B26"/>
    <mergeCell ref="D26:E26"/>
    <mergeCell ref="D20:E20"/>
    <mergeCell ref="F20:G20"/>
    <mergeCell ref="A21:D21"/>
    <mergeCell ref="F21:G21"/>
    <mergeCell ref="A22:D22"/>
    <mergeCell ref="F22:G22"/>
    <mergeCell ref="A23:D23"/>
    <mergeCell ref="F23:G23"/>
    <mergeCell ref="A24:D24"/>
    <mergeCell ref="F24:G24"/>
    <mergeCell ref="A25:H25"/>
    <mergeCell ref="F19:G19"/>
    <mergeCell ref="A13:D13"/>
    <mergeCell ref="F13:G13"/>
    <mergeCell ref="A14:D14"/>
    <mergeCell ref="A15:A16"/>
    <mergeCell ref="B15:E15"/>
    <mergeCell ref="B16:E16"/>
    <mergeCell ref="A17:C18"/>
    <mergeCell ref="D17:E17"/>
    <mergeCell ref="D18:E18"/>
    <mergeCell ref="A19:C19"/>
    <mergeCell ref="D19:E19"/>
    <mergeCell ref="A12:D12"/>
    <mergeCell ref="F12:G12"/>
    <mergeCell ref="A6:D6"/>
    <mergeCell ref="F6:G6"/>
    <mergeCell ref="A7:D7"/>
    <mergeCell ref="F7:G7"/>
    <mergeCell ref="A8:D8"/>
    <mergeCell ref="G8:H8"/>
    <mergeCell ref="A9:H9"/>
    <mergeCell ref="A10:D10"/>
    <mergeCell ref="F10:G10"/>
    <mergeCell ref="A11:D11"/>
    <mergeCell ref="E11:H11"/>
    <mergeCell ref="A5:D5"/>
    <mergeCell ref="F5:G5"/>
    <mergeCell ref="A1:H1"/>
    <mergeCell ref="A2:H2"/>
    <mergeCell ref="A3:H3"/>
    <mergeCell ref="A4:D4"/>
    <mergeCell ref="F4:G4"/>
  </mergeCells>
  <phoneticPr fontId="9" type="noConversion"/>
  <printOptions horizontalCentered="1"/>
  <pageMargins left="0.78740157480314965" right="0.51181102362204722" top="0.51181102362204722" bottom="0.51181102362204722" header="0.51181102362204722" footer="0.51181102362204722"/>
  <pageSetup paperSize="9" scale="77" orientation="portrait" blackAndWhite="1" r:id="rId1"/>
  <headerFooter alignWithMargins="0">
    <oddFooter>&amp;C5</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7">
    <tabColor rgb="FF7030A0"/>
  </sheetPr>
  <dimension ref="A1:H20"/>
  <sheetViews>
    <sheetView showGridLines="0" showZeros="0" zoomScaleSheetLayoutView="100" workbookViewId="0">
      <selection activeCell="H27" sqref="H27"/>
    </sheetView>
  </sheetViews>
  <sheetFormatPr defaultRowHeight="14.25"/>
  <cols>
    <col min="1" max="1" width="8.125" style="24" customWidth="1"/>
    <col min="2" max="7" width="21.625" style="24" customWidth="1"/>
    <col min="8" max="16384" width="9" style="24"/>
  </cols>
  <sheetData>
    <row r="1" spans="1:7">
      <c r="A1" s="24" t="s">
        <v>1472</v>
      </c>
    </row>
    <row r="2" spans="1:7" ht="18.75">
      <c r="A2" s="731" t="s">
        <v>1473</v>
      </c>
      <c r="B2" s="731"/>
      <c r="C2" s="731"/>
      <c r="D2" s="731"/>
      <c r="E2" s="731"/>
      <c r="F2" s="731"/>
      <c r="G2" s="731"/>
    </row>
    <row r="3" spans="1:7" ht="19.5" customHeight="1">
      <c r="A3" s="336" t="s">
        <v>1474</v>
      </c>
      <c r="B3" s="337" t="s">
        <v>1475</v>
      </c>
      <c r="C3" s="337" t="s">
        <v>1476</v>
      </c>
      <c r="D3" s="337" t="s">
        <v>1477</v>
      </c>
      <c r="E3" s="337" t="s">
        <v>1478</v>
      </c>
      <c r="F3" s="337" t="s">
        <v>1479</v>
      </c>
      <c r="G3" s="337" t="s">
        <v>1480</v>
      </c>
    </row>
    <row r="4" spans="1:7" ht="19.5" customHeight="1">
      <c r="A4" s="336">
        <v>0</v>
      </c>
      <c r="B4" s="336">
        <v>0</v>
      </c>
      <c r="C4" s="336">
        <v>0</v>
      </c>
      <c r="D4" s="336">
        <v>0</v>
      </c>
      <c r="E4" s="336">
        <v>0</v>
      </c>
      <c r="F4" s="336">
        <v>0</v>
      </c>
      <c r="G4" s="336">
        <v>0</v>
      </c>
    </row>
    <row r="5" spans="1:7" ht="19.5" customHeight="1">
      <c r="A5" s="336">
        <v>0</v>
      </c>
      <c r="B5" s="336">
        <v>0</v>
      </c>
      <c r="C5" s="336">
        <v>0</v>
      </c>
      <c r="D5" s="336">
        <v>0</v>
      </c>
      <c r="E5" s="336">
        <v>0</v>
      </c>
      <c r="F5" s="336">
        <v>0</v>
      </c>
      <c r="G5" s="336">
        <v>0</v>
      </c>
    </row>
    <row r="6" spans="1:7" ht="19.5" customHeight="1">
      <c r="A6" s="336">
        <v>0</v>
      </c>
      <c r="B6" s="336">
        <v>0</v>
      </c>
      <c r="C6" s="336">
        <v>0</v>
      </c>
      <c r="D6" s="336">
        <v>0</v>
      </c>
      <c r="E6" s="336">
        <v>0</v>
      </c>
      <c r="F6" s="336">
        <v>0</v>
      </c>
      <c r="G6" s="336">
        <v>0</v>
      </c>
    </row>
    <row r="7" spans="1:7" ht="19.5" customHeight="1">
      <c r="A7" s="336">
        <v>0</v>
      </c>
      <c r="B7" s="336">
        <v>0</v>
      </c>
      <c r="C7" s="336">
        <v>0</v>
      </c>
      <c r="D7" s="336">
        <v>0</v>
      </c>
      <c r="E7" s="336">
        <v>0</v>
      </c>
      <c r="F7" s="336">
        <v>0</v>
      </c>
      <c r="G7" s="336">
        <v>0</v>
      </c>
    </row>
    <row r="8" spans="1:7" ht="19.5" customHeight="1">
      <c r="A8" s="336" t="s">
        <v>1405</v>
      </c>
      <c r="B8" s="336">
        <v>0</v>
      </c>
      <c r="C8" s="336" t="s">
        <v>157</v>
      </c>
      <c r="D8" s="336">
        <v>0</v>
      </c>
      <c r="E8" s="336">
        <v>0</v>
      </c>
      <c r="F8" s="336">
        <v>0</v>
      </c>
      <c r="G8" s="336">
        <v>0</v>
      </c>
    </row>
    <row r="9" spans="1:7" ht="19.5" customHeight="1">
      <c r="A9" s="336">
        <v>0</v>
      </c>
      <c r="B9" s="336">
        <v>0</v>
      </c>
      <c r="C9" s="336">
        <v>0</v>
      </c>
      <c r="D9" s="336">
        <v>0</v>
      </c>
      <c r="E9" s="336">
        <v>0</v>
      </c>
      <c r="F9" s="336">
        <v>0</v>
      </c>
      <c r="G9" s="336">
        <v>0</v>
      </c>
    </row>
    <row r="10" spans="1:7" ht="19.5" customHeight="1">
      <c r="A10" s="336" t="s">
        <v>16</v>
      </c>
      <c r="B10" s="336" t="s">
        <v>1475</v>
      </c>
      <c r="C10" s="336" t="s">
        <v>1476</v>
      </c>
      <c r="D10" s="336" t="s">
        <v>1477</v>
      </c>
      <c r="E10" s="336" t="s">
        <v>1478</v>
      </c>
      <c r="F10" s="336" t="s">
        <v>1479</v>
      </c>
      <c r="G10" s="336" t="s">
        <v>1480</v>
      </c>
    </row>
    <row r="11" spans="1:7" ht="19.5" customHeight="1">
      <c r="A11" s="336" t="s">
        <v>1518</v>
      </c>
      <c r="B11" s="336">
        <v>0</v>
      </c>
      <c r="C11" s="336">
        <v>0</v>
      </c>
      <c r="D11" s="336">
        <v>0</v>
      </c>
      <c r="E11" s="336">
        <v>0</v>
      </c>
      <c r="F11" s="336">
        <v>0</v>
      </c>
      <c r="G11" s="336">
        <v>0</v>
      </c>
    </row>
    <row r="12" spans="1:7" ht="19.5" customHeight="1">
      <c r="A12" s="336" t="s">
        <v>1519</v>
      </c>
      <c r="B12" s="336">
        <v>0</v>
      </c>
      <c r="C12" s="336">
        <v>0</v>
      </c>
      <c r="D12" s="336">
        <v>0</v>
      </c>
      <c r="E12" s="336">
        <v>0</v>
      </c>
      <c r="F12" s="336">
        <v>0</v>
      </c>
      <c r="G12" s="336">
        <v>0</v>
      </c>
    </row>
    <row r="13" spans="1:7" ht="19.5" customHeight="1">
      <c r="A13" s="336" t="s">
        <v>1520</v>
      </c>
      <c r="B13" s="336">
        <v>0</v>
      </c>
      <c r="C13" s="336">
        <v>0</v>
      </c>
      <c r="D13" s="336">
        <v>0</v>
      </c>
      <c r="E13" s="336">
        <v>0</v>
      </c>
      <c r="F13" s="336">
        <v>0</v>
      </c>
      <c r="G13" s="336">
        <v>0</v>
      </c>
    </row>
    <row r="14" spans="1:7" ht="19.5" customHeight="1">
      <c r="A14" s="336" t="s">
        <v>1521</v>
      </c>
      <c r="B14" s="336">
        <v>0</v>
      </c>
      <c r="C14" s="336">
        <v>0</v>
      </c>
      <c r="D14" s="336">
        <v>0</v>
      </c>
      <c r="E14" s="336">
        <v>0</v>
      </c>
      <c r="F14" s="336">
        <v>0</v>
      </c>
      <c r="G14" s="336">
        <v>0</v>
      </c>
    </row>
    <row r="15" spans="1:7" ht="19.5" customHeight="1">
      <c r="A15" s="336" t="s">
        <v>1522</v>
      </c>
      <c r="B15" s="336">
        <v>0</v>
      </c>
      <c r="C15" s="336">
        <v>0</v>
      </c>
      <c r="D15" s="336">
        <v>0</v>
      </c>
      <c r="E15" s="336">
        <v>0</v>
      </c>
      <c r="F15" s="336">
        <v>0</v>
      </c>
      <c r="G15" s="336">
        <v>0</v>
      </c>
    </row>
    <row r="16" spans="1:7" ht="19.5" customHeight="1">
      <c r="A16" s="336" t="s">
        <v>1523</v>
      </c>
      <c r="B16" s="336">
        <v>0</v>
      </c>
      <c r="C16" s="336">
        <v>0</v>
      </c>
      <c r="D16" s="336">
        <v>0</v>
      </c>
      <c r="E16" s="336">
        <v>0</v>
      </c>
      <c r="F16" s="336">
        <v>0</v>
      </c>
      <c r="G16" s="336">
        <v>0</v>
      </c>
    </row>
    <row r="17" spans="1:8" ht="19.5" customHeight="1">
      <c r="A17" s="336" t="s">
        <v>1524</v>
      </c>
      <c r="B17" s="336">
        <v>0</v>
      </c>
      <c r="C17" s="336">
        <v>0</v>
      </c>
      <c r="D17" s="336">
        <v>0</v>
      </c>
      <c r="E17" s="336">
        <v>0</v>
      </c>
      <c r="F17" s="336">
        <v>0</v>
      </c>
      <c r="G17" s="336">
        <v>0</v>
      </c>
    </row>
    <row r="18" spans="1:8" ht="19.5" customHeight="1">
      <c r="A18" s="336" t="s">
        <v>1525</v>
      </c>
      <c r="B18" s="336">
        <v>0</v>
      </c>
      <c r="C18" s="336">
        <v>0</v>
      </c>
      <c r="D18" s="336">
        <v>0</v>
      </c>
      <c r="E18" s="336">
        <v>0</v>
      </c>
      <c r="F18" s="336">
        <v>0</v>
      </c>
      <c r="G18" s="336">
        <v>0</v>
      </c>
    </row>
    <row r="19" spans="1:8" ht="19.5" customHeight="1">
      <c r="A19" s="336" t="s">
        <v>1526</v>
      </c>
      <c r="B19" s="336">
        <v>0</v>
      </c>
      <c r="C19" s="336">
        <v>0</v>
      </c>
      <c r="D19" s="336">
        <v>0</v>
      </c>
      <c r="E19" s="336">
        <v>0</v>
      </c>
      <c r="F19" s="336">
        <v>0</v>
      </c>
      <c r="G19" s="336">
        <v>0</v>
      </c>
    </row>
    <row r="20" spans="1:8">
      <c r="H20" s="48" t="s">
        <v>12</v>
      </c>
    </row>
  </sheetData>
  <mergeCells count="1">
    <mergeCell ref="A2:G2"/>
  </mergeCells>
  <phoneticPr fontId="9" type="noConversion"/>
  <printOptions horizontalCentered="1"/>
  <pageMargins left="0.511811023622047" right="0.511811023622047" top="0.78740157480314998" bottom="0.511811023622047" header="0.511811023622047" footer="0.511811023622047"/>
  <pageSetup paperSize="9"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2">
    <tabColor rgb="FF002060"/>
    <pageSetUpPr fitToPage="1"/>
  </sheetPr>
  <dimension ref="A1:H43"/>
  <sheetViews>
    <sheetView showGridLines="0" view="pageBreakPreview" zoomScaleNormal="100" zoomScaleSheetLayoutView="100" workbookViewId="0">
      <selection activeCell="C39" sqref="C39"/>
    </sheetView>
  </sheetViews>
  <sheetFormatPr defaultColWidth="8.375" defaultRowHeight="22.5"/>
  <cols>
    <col min="1" max="1" width="5.625" style="109" customWidth="1"/>
    <col min="2" max="2" width="6.375" style="124" customWidth="1"/>
    <col min="3" max="3" width="59" style="109" customWidth="1"/>
    <col min="4" max="5" width="14" style="125" customWidth="1"/>
    <col min="6" max="6" width="17.75" style="345" customWidth="1"/>
    <col min="7" max="7" width="10.25" style="109" bestFit="1" customWidth="1"/>
    <col min="8" max="8" width="19.375" style="109" bestFit="1" customWidth="1"/>
    <col min="9" max="16384" width="8.375" style="109"/>
  </cols>
  <sheetData>
    <row r="1" spans="1:8" s="89" customFormat="1" ht="20.100000000000001" customHeight="1">
      <c r="A1" s="521" t="s">
        <v>269</v>
      </c>
      <c r="B1" s="522"/>
      <c r="C1" s="522"/>
      <c r="D1" s="522"/>
      <c r="E1" s="108"/>
      <c r="F1" s="361"/>
    </row>
    <row r="2" spans="1:8" ht="25.5" customHeight="1">
      <c r="A2" s="523" t="s">
        <v>394</v>
      </c>
      <c r="B2" s="523"/>
      <c r="C2" s="523"/>
      <c r="D2" s="523"/>
      <c r="E2" s="523"/>
    </row>
    <row r="3" spans="1:8" ht="16.5" customHeight="1">
      <c r="A3" s="524" t="s">
        <v>1650</v>
      </c>
      <c r="B3" s="524"/>
      <c r="C3" s="524"/>
      <c r="D3" s="524"/>
      <c r="E3" s="524"/>
    </row>
    <row r="4" spans="1:8" ht="16.5" customHeight="1">
      <c r="A4" s="110" t="s">
        <v>1649</v>
      </c>
      <c r="B4" s="111"/>
      <c r="C4" s="111"/>
      <c r="D4" s="111"/>
      <c r="E4" s="111"/>
    </row>
    <row r="5" spans="1:8" ht="16.5" customHeight="1">
      <c r="A5" s="112" t="s">
        <v>1516</v>
      </c>
      <c r="B5" s="113"/>
      <c r="C5" s="113"/>
      <c r="D5" s="113"/>
      <c r="E5" s="113"/>
    </row>
    <row r="6" spans="1:8" s="117" customFormat="1" ht="17.25" customHeight="1">
      <c r="A6" s="114" t="s">
        <v>395</v>
      </c>
      <c r="B6" s="115" t="s">
        <v>396</v>
      </c>
      <c r="C6" s="114" t="s">
        <v>397</v>
      </c>
      <c r="D6" s="116" t="s">
        <v>398</v>
      </c>
      <c r="E6" s="116" t="s">
        <v>399</v>
      </c>
      <c r="F6" s="351"/>
    </row>
    <row r="7" spans="1:8" s="117" customFormat="1" ht="17.25" customHeight="1">
      <c r="A7" s="118">
        <v>1</v>
      </c>
      <c r="B7" s="525" t="s">
        <v>400</v>
      </c>
      <c r="C7" s="119" t="s">
        <v>401</v>
      </c>
      <c r="D7" s="370">
        <f>E7</f>
        <v>0</v>
      </c>
      <c r="E7" s="370">
        <f>'S101'!C4</f>
        <v>0</v>
      </c>
      <c r="F7" s="351"/>
    </row>
    <row r="8" spans="1:8" s="117" customFormat="1" ht="17.25" customHeight="1">
      <c r="A8" s="118">
        <v>2</v>
      </c>
      <c r="B8" s="525"/>
      <c r="C8" s="121" t="s">
        <v>402</v>
      </c>
      <c r="D8" s="370">
        <f t="shared" ref="D8:D18" si="0">E8</f>
        <v>0</v>
      </c>
      <c r="E8" s="370">
        <f>'S201'!C4</f>
        <v>0</v>
      </c>
      <c r="F8" s="351"/>
      <c r="H8" s="342"/>
    </row>
    <row r="9" spans="1:8" s="117" customFormat="1" ht="17.25" customHeight="1">
      <c r="A9" s="118">
        <v>3</v>
      </c>
      <c r="B9" s="525"/>
      <c r="C9" s="121" t="s">
        <v>403</v>
      </c>
      <c r="D9" s="370">
        <f t="shared" si="0"/>
        <v>0</v>
      </c>
      <c r="E9" s="374"/>
      <c r="F9" s="351"/>
      <c r="H9" s="342"/>
    </row>
    <row r="10" spans="1:8" s="117" customFormat="1" ht="17.25" customHeight="1">
      <c r="A10" s="118">
        <v>4</v>
      </c>
      <c r="B10" s="525"/>
      <c r="C10" s="121" t="s">
        <v>404</v>
      </c>
      <c r="D10" s="370">
        <f t="shared" si="0"/>
        <v>0</v>
      </c>
      <c r="E10" s="370">
        <f>'S400'!C31</f>
        <v>0</v>
      </c>
      <c r="F10" s="351"/>
      <c r="H10" s="342"/>
    </row>
    <row r="11" spans="1:8" s="117" customFormat="1" ht="17.25" customHeight="1">
      <c r="A11" s="118">
        <v>5</v>
      </c>
      <c r="B11" s="525"/>
      <c r="C11" s="121" t="s">
        <v>405</v>
      </c>
      <c r="D11" s="370">
        <f t="shared" si="0"/>
        <v>0</v>
      </c>
      <c r="E11" s="370">
        <f>'S400'!E31</f>
        <v>0</v>
      </c>
      <c r="F11" s="351"/>
      <c r="H11" s="351"/>
    </row>
    <row r="12" spans="1:8" s="117" customFormat="1" ht="17.25" customHeight="1">
      <c r="A12" s="118">
        <v>6</v>
      </c>
      <c r="B12" s="525"/>
      <c r="C12" s="121" t="s">
        <v>406</v>
      </c>
      <c r="D12" s="370">
        <f t="shared" si="0"/>
        <v>0</v>
      </c>
      <c r="E12" s="370">
        <f>'S400'!G31</f>
        <v>0</v>
      </c>
      <c r="F12" s="351"/>
      <c r="H12" s="350"/>
    </row>
    <row r="13" spans="1:8" s="117" customFormat="1" ht="17.25" customHeight="1">
      <c r="A13" s="118">
        <v>7</v>
      </c>
      <c r="B13" s="525"/>
      <c r="C13" s="121" t="s">
        <v>407</v>
      </c>
      <c r="D13" s="370">
        <f t="shared" si="0"/>
        <v>0</v>
      </c>
      <c r="E13" s="374">
        <v>0</v>
      </c>
      <c r="F13" s="351"/>
      <c r="H13" s="342"/>
    </row>
    <row r="14" spans="1:8" s="117" customFormat="1" ht="17.25" customHeight="1">
      <c r="A14" s="118">
        <v>8</v>
      </c>
      <c r="B14" s="525"/>
      <c r="C14" s="121" t="s">
        <v>408</v>
      </c>
      <c r="D14" s="370">
        <f t="shared" si="0"/>
        <v>0</v>
      </c>
      <c r="E14" s="374">
        <v>0</v>
      </c>
      <c r="F14" s="351"/>
    </row>
    <row r="15" spans="1:8" s="117" customFormat="1" ht="17.25" customHeight="1">
      <c r="A15" s="118">
        <v>9</v>
      </c>
      <c r="B15" s="525"/>
      <c r="C15" s="121" t="s">
        <v>409</v>
      </c>
      <c r="D15" s="370">
        <f t="shared" si="0"/>
        <v>0</v>
      </c>
      <c r="E15" s="375">
        <v>0</v>
      </c>
      <c r="F15" s="351"/>
    </row>
    <row r="16" spans="1:8" s="117" customFormat="1" ht="17.25" customHeight="1">
      <c r="A16" s="118">
        <v>10</v>
      </c>
      <c r="B16" s="525"/>
      <c r="C16" s="119" t="s">
        <v>410</v>
      </c>
      <c r="D16" s="370">
        <f>D7-D8-D9-D10-D11-D12-D13+D14+D15</f>
        <v>0</v>
      </c>
      <c r="E16" s="370">
        <f>E7-E8-E9-E10-E11-E12-E13+E14+E15</f>
        <v>0</v>
      </c>
      <c r="F16" s="351"/>
    </row>
    <row r="17" spans="1:6" s="117" customFormat="1" ht="17.25" customHeight="1">
      <c r="A17" s="118">
        <v>11</v>
      </c>
      <c r="B17" s="525"/>
      <c r="C17" s="121" t="s">
        <v>411</v>
      </c>
      <c r="D17" s="370">
        <f t="shared" si="0"/>
        <v>0</v>
      </c>
      <c r="E17" s="370">
        <f>'S101'!C19</f>
        <v>0</v>
      </c>
      <c r="F17" s="351"/>
    </row>
    <row r="18" spans="1:6" s="117" customFormat="1" ht="17.25" customHeight="1">
      <c r="A18" s="118">
        <v>12</v>
      </c>
      <c r="B18" s="525"/>
      <c r="C18" s="121" t="s">
        <v>412</v>
      </c>
      <c r="D18" s="370">
        <f t="shared" si="0"/>
        <v>0</v>
      </c>
      <c r="E18" s="370">
        <f>'S201'!C19</f>
        <v>0</v>
      </c>
      <c r="F18" s="351"/>
    </row>
    <row r="19" spans="1:6" s="117" customFormat="1" ht="17.25" customHeight="1">
      <c r="A19" s="118">
        <v>13</v>
      </c>
      <c r="B19" s="525"/>
      <c r="C19" s="119" t="s">
        <v>413</v>
      </c>
      <c r="D19" s="370">
        <f>ROUND(D16+D17-D18,2)</f>
        <v>0</v>
      </c>
      <c r="E19" s="370">
        <f>ROUND(E16+E17-E18,2)</f>
        <v>0</v>
      </c>
      <c r="F19" s="351"/>
    </row>
    <row r="20" spans="1:6" s="117" customFormat="1" ht="17.25" customHeight="1">
      <c r="A20" s="118">
        <v>14</v>
      </c>
      <c r="B20" s="520" t="s">
        <v>414</v>
      </c>
      <c r="C20" s="121" t="s">
        <v>415</v>
      </c>
      <c r="D20" s="370">
        <v>0</v>
      </c>
      <c r="E20" s="370">
        <f>'S80-1'!O15-'S80-1'!L15</f>
        <v>0</v>
      </c>
      <c r="F20" s="351"/>
    </row>
    <row r="21" spans="1:6" s="117" customFormat="1" ht="17.25" customHeight="1">
      <c r="A21" s="118">
        <v>15</v>
      </c>
      <c r="B21" s="520"/>
      <c r="C21" s="121" t="s">
        <v>416</v>
      </c>
      <c r="D21" s="370">
        <f t="shared" ref="D21" si="1">E21</f>
        <v>1200000</v>
      </c>
      <c r="E21" s="370">
        <f>'S500'!E50</f>
        <v>1200000</v>
      </c>
      <c r="F21" s="351"/>
    </row>
    <row r="22" spans="1:6" s="117" customFormat="1" ht="17.25" customHeight="1">
      <c r="A22" s="118">
        <v>16</v>
      </c>
      <c r="B22" s="520"/>
      <c r="C22" s="121" t="s">
        <v>417</v>
      </c>
      <c r="D22" s="370">
        <f>E22</f>
        <v>0</v>
      </c>
      <c r="E22" s="370">
        <f>'S500'!F50</f>
        <v>0</v>
      </c>
      <c r="F22" s="351"/>
    </row>
    <row r="23" spans="1:6" s="117" customFormat="1" ht="17.25" customHeight="1">
      <c r="A23" s="118">
        <v>17</v>
      </c>
      <c r="B23" s="520"/>
      <c r="C23" s="121" t="s">
        <v>418</v>
      </c>
      <c r="D23" s="370">
        <f>E23</f>
        <v>0</v>
      </c>
      <c r="E23" s="370">
        <f>'S701'!C36</f>
        <v>0</v>
      </c>
      <c r="F23" s="351"/>
    </row>
    <row r="24" spans="1:6" s="117" customFormat="1" ht="17.25" customHeight="1">
      <c r="A24" s="118">
        <v>18</v>
      </c>
      <c r="B24" s="520"/>
      <c r="C24" s="121" t="s">
        <v>419</v>
      </c>
      <c r="D24" s="370">
        <v>0</v>
      </c>
      <c r="E24" s="370">
        <f>'S800'!G15</f>
        <v>0</v>
      </c>
      <c r="F24" s="351"/>
    </row>
    <row r="25" spans="1:6" s="117" customFormat="1" ht="17.25" customHeight="1">
      <c r="A25" s="118">
        <v>19</v>
      </c>
      <c r="B25" s="520"/>
      <c r="C25" s="119" t="s">
        <v>420</v>
      </c>
      <c r="D25" s="370">
        <f>D19-D20+D21-D22-D23+D24</f>
        <v>1200000</v>
      </c>
      <c r="E25" s="370">
        <f>E19-E20+E21-E22-E23+E24</f>
        <v>1200000</v>
      </c>
      <c r="F25" s="351"/>
    </row>
    <row r="26" spans="1:6" s="117" customFormat="1" ht="17.25" customHeight="1">
      <c r="A26" s="118">
        <v>20</v>
      </c>
      <c r="B26" s="520"/>
      <c r="C26" s="121" t="s">
        <v>421</v>
      </c>
      <c r="D26" s="370">
        <v>0</v>
      </c>
      <c r="E26" s="370">
        <v>0</v>
      </c>
      <c r="F26" s="351"/>
    </row>
    <row r="27" spans="1:6" s="117" customFormat="1" ht="17.25" customHeight="1">
      <c r="A27" s="118">
        <v>21</v>
      </c>
      <c r="B27" s="520"/>
      <c r="C27" s="121" t="s">
        <v>422</v>
      </c>
      <c r="D27" s="370">
        <v>0</v>
      </c>
      <c r="E27" s="370">
        <f>'S600'!K11</f>
        <v>500000</v>
      </c>
      <c r="F27" s="351"/>
    </row>
    <row r="28" spans="1:6" s="117" customFormat="1" ht="17.25" customHeight="1">
      <c r="A28" s="118">
        <v>22</v>
      </c>
      <c r="B28" s="520"/>
      <c r="C28" s="121" t="s">
        <v>423</v>
      </c>
      <c r="D28" s="370">
        <v>0</v>
      </c>
      <c r="E28" s="370">
        <f>'S703'!C22</f>
        <v>0</v>
      </c>
      <c r="F28" s="351"/>
    </row>
    <row r="29" spans="1:6" s="117" customFormat="1" ht="17.25" customHeight="1">
      <c r="A29" s="118">
        <v>23</v>
      </c>
      <c r="B29" s="520"/>
      <c r="C29" s="119" t="s">
        <v>424</v>
      </c>
      <c r="D29" s="370">
        <f>IF(D25-D26-D27-D28&lt;0,0,D25-D26-D27-D28)</f>
        <v>1200000</v>
      </c>
      <c r="E29" s="370">
        <f>IF(E25-E26-E27-E28&lt;0,0,E25-E26-E27-E28)</f>
        <v>700000</v>
      </c>
      <c r="F29" s="351"/>
    </row>
    <row r="30" spans="1:6" s="117" customFormat="1" ht="17.25" customHeight="1">
      <c r="A30" s="118">
        <v>24</v>
      </c>
      <c r="B30" s="520" t="s">
        <v>425</v>
      </c>
      <c r="C30" s="121" t="s">
        <v>426</v>
      </c>
      <c r="D30" s="371">
        <v>0.25</v>
      </c>
      <c r="E30" s="371">
        <v>0.25</v>
      </c>
      <c r="F30" s="351"/>
    </row>
    <row r="31" spans="1:6" s="117" customFormat="1" ht="17.25" customHeight="1">
      <c r="A31" s="118">
        <v>25</v>
      </c>
      <c r="B31" s="520"/>
      <c r="C31" s="119" t="s">
        <v>427</v>
      </c>
      <c r="D31" s="370">
        <f>ROUND(D29*D30,2)</f>
        <v>300000</v>
      </c>
      <c r="E31" s="370">
        <f>ROUND(E29*E30,2)</f>
        <v>175000</v>
      </c>
      <c r="F31" s="351"/>
    </row>
    <row r="32" spans="1:6" s="117" customFormat="1" ht="17.25" customHeight="1">
      <c r="A32" s="118">
        <v>26</v>
      </c>
      <c r="B32" s="520"/>
      <c r="C32" s="121" t="s">
        <v>428</v>
      </c>
      <c r="D32" s="370">
        <v>0</v>
      </c>
      <c r="E32" s="370">
        <f>'S704'!C41</f>
        <v>0</v>
      </c>
      <c r="F32" s="351"/>
    </row>
    <row r="33" spans="1:6" s="117" customFormat="1" ht="17.25" customHeight="1">
      <c r="A33" s="118">
        <v>27</v>
      </c>
      <c r="B33" s="520"/>
      <c r="C33" s="121" t="s">
        <v>429</v>
      </c>
      <c r="D33" s="370">
        <v>0</v>
      </c>
      <c r="E33" s="370">
        <f>'S705'!M12</f>
        <v>0</v>
      </c>
      <c r="F33" s="351"/>
    </row>
    <row r="34" spans="1:6" s="117" customFormat="1" ht="17.25" customHeight="1">
      <c r="A34" s="118">
        <v>28</v>
      </c>
      <c r="B34" s="520"/>
      <c r="C34" s="119" t="s">
        <v>430</v>
      </c>
      <c r="D34" s="370">
        <f>ROUND(D31-D32-D33,2)</f>
        <v>300000</v>
      </c>
      <c r="E34" s="370">
        <f>ROUND(E31-E32-E33,2)</f>
        <v>175000</v>
      </c>
      <c r="F34" s="351"/>
    </row>
    <row r="35" spans="1:6" s="117" customFormat="1" ht="17.25" customHeight="1">
      <c r="A35" s="118">
        <v>29</v>
      </c>
      <c r="B35" s="520"/>
      <c r="C35" s="121" t="s">
        <v>431</v>
      </c>
      <c r="D35" s="370">
        <v>0</v>
      </c>
      <c r="E35" s="370">
        <f>'S800'!J15</f>
        <v>0</v>
      </c>
      <c r="F35" s="351"/>
    </row>
    <row r="36" spans="1:6" s="117" customFormat="1" ht="17.25" customHeight="1">
      <c r="A36" s="118">
        <v>30</v>
      </c>
      <c r="B36" s="520"/>
      <c r="C36" s="121" t="s">
        <v>432</v>
      </c>
      <c r="D36" s="370">
        <v>0</v>
      </c>
      <c r="E36" s="370">
        <f>'S800'!T15</f>
        <v>0</v>
      </c>
      <c r="F36" s="351"/>
    </row>
    <row r="37" spans="1:6" s="117" customFormat="1" ht="17.25" customHeight="1">
      <c r="A37" s="118">
        <v>31</v>
      </c>
      <c r="B37" s="520"/>
      <c r="C37" s="119" t="s">
        <v>433</v>
      </c>
      <c r="D37" s="370">
        <f>ROUND(D34+D35-D36,2)</f>
        <v>300000</v>
      </c>
      <c r="E37" s="370">
        <f>ROUND(E34+E35-E36,2)</f>
        <v>175000</v>
      </c>
      <c r="F37" s="351"/>
    </row>
    <row r="38" spans="1:6" s="117" customFormat="1" ht="17.25" customHeight="1">
      <c r="A38" s="118">
        <v>32</v>
      </c>
      <c r="B38" s="520"/>
      <c r="C38" s="121" t="s">
        <v>434</v>
      </c>
      <c r="D38" s="370">
        <v>0</v>
      </c>
      <c r="E38" s="370">
        <v>0</v>
      </c>
      <c r="F38" s="351"/>
    </row>
    <row r="39" spans="1:6" s="117" customFormat="1" ht="17.25" customHeight="1">
      <c r="A39" s="118">
        <v>33</v>
      </c>
      <c r="B39" s="520"/>
      <c r="C39" s="119" t="s">
        <v>435</v>
      </c>
      <c r="D39" s="370">
        <f>D37-D38</f>
        <v>300000</v>
      </c>
      <c r="E39" s="370">
        <f>E37-E38</f>
        <v>175000</v>
      </c>
      <c r="F39" s="351"/>
    </row>
    <row r="40" spans="1:6" s="117" customFormat="1" ht="17.25" customHeight="1">
      <c r="A40" s="118">
        <v>34</v>
      </c>
      <c r="B40" s="520"/>
      <c r="C40" s="121" t="s">
        <v>436</v>
      </c>
      <c r="D40" s="370">
        <v>0</v>
      </c>
      <c r="E40" s="370">
        <f>'S900'!C15+'S900'!C19</f>
        <v>0</v>
      </c>
      <c r="F40" s="351"/>
    </row>
    <row r="41" spans="1:6" s="117" customFormat="1" ht="17.25" customHeight="1">
      <c r="A41" s="118">
        <v>35</v>
      </c>
      <c r="B41" s="520"/>
      <c r="C41" s="123" t="s">
        <v>437</v>
      </c>
      <c r="D41" s="370">
        <v>0</v>
      </c>
      <c r="E41" s="370">
        <f>'S900'!C16</f>
        <v>0</v>
      </c>
      <c r="F41" s="351"/>
    </row>
    <row r="42" spans="1:6" s="117" customFormat="1" ht="17.25" customHeight="1">
      <c r="A42" s="118">
        <v>36</v>
      </c>
      <c r="B42" s="520"/>
      <c r="C42" s="123" t="s">
        <v>438</v>
      </c>
      <c r="D42" s="370">
        <v>0</v>
      </c>
      <c r="E42" s="370">
        <f>'S900'!C18</f>
        <v>0</v>
      </c>
      <c r="F42" s="351"/>
    </row>
    <row r="43" spans="1:6">
      <c r="F43" s="362" t="s">
        <v>12</v>
      </c>
    </row>
  </sheetData>
  <mergeCells count="6">
    <mergeCell ref="B30:B42"/>
    <mergeCell ref="A1:D1"/>
    <mergeCell ref="A2:E2"/>
    <mergeCell ref="A3:E3"/>
    <mergeCell ref="B7:B19"/>
    <mergeCell ref="B20:B29"/>
  </mergeCells>
  <phoneticPr fontId="9" type="noConversion"/>
  <hyperlinks>
    <hyperlink ref="A1" location="'目录'!C15" display="深圳市嘉信现税务师事务所有限公司" xr:uid="{00000000-0004-0000-0500-000000000000}"/>
  </hyperlinks>
  <printOptions horizontalCentered="1"/>
  <pageMargins left="0.78740157480314965" right="0.51181102362204722" top="0.51181102362204722" bottom="0.51181102362204722" header="0.51181102362204722" footer="0.51181102362204722"/>
  <pageSetup paperSize="9" scale="87" orientation="portrait" blackAndWhite="1" r:id="rId1"/>
  <headerFooter alignWithMargins="0">
    <oddFooter>&amp;C6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3">
    <tabColor rgb="FF002060"/>
    <pageSetUpPr fitToPage="1"/>
  </sheetPr>
  <dimension ref="A1:D30"/>
  <sheetViews>
    <sheetView showGridLines="0" view="pageBreakPreview" zoomScale="115" zoomScaleNormal="100" zoomScaleSheetLayoutView="115" workbookViewId="0">
      <selection activeCell="E7" sqref="E7"/>
    </sheetView>
  </sheetViews>
  <sheetFormatPr defaultColWidth="8.875" defaultRowHeight="14.25"/>
  <cols>
    <col min="1" max="1" width="5.625" style="89" customWidth="1"/>
    <col min="2" max="2" width="65.75" style="89" customWidth="1"/>
    <col min="3" max="3" width="19.125" style="131" customWidth="1"/>
    <col min="4" max="16384" width="8.875" style="89"/>
  </cols>
  <sheetData>
    <row r="1" spans="1:3" ht="20.100000000000001" customHeight="1">
      <c r="A1" s="487" t="s">
        <v>439</v>
      </c>
      <c r="B1" s="487"/>
      <c r="C1" s="487"/>
    </row>
    <row r="2" spans="1:3" ht="25.5" customHeight="1">
      <c r="A2" s="488" t="s">
        <v>440</v>
      </c>
      <c r="B2" s="488"/>
      <c r="C2" s="488"/>
    </row>
    <row r="3" spans="1:3" s="126" customFormat="1" ht="18.75" customHeight="1">
      <c r="A3" s="114" t="s">
        <v>395</v>
      </c>
      <c r="B3" s="114" t="s">
        <v>441</v>
      </c>
      <c r="C3" s="116" t="s">
        <v>442</v>
      </c>
    </row>
    <row r="4" spans="1:3" ht="18.75" customHeight="1">
      <c r="A4" s="114">
        <v>1</v>
      </c>
      <c r="B4" s="127" t="s">
        <v>443</v>
      </c>
      <c r="C4" s="128">
        <f>C5+C12</f>
        <v>0</v>
      </c>
    </row>
    <row r="5" spans="1:3" ht="18.75" customHeight="1">
      <c r="A5" s="114">
        <v>2</v>
      </c>
      <c r="B5" s="129" t="s">
        <v>444</v>
      </c>
      <c r="C5" s="128">
        <f>SUM(C8:C11)+C6</f>
        <v>0</v>
      </c>
    </row>
    <row r="6" spans="1:3" ht="18.75" customHeight="1">
      <c r="A6" s="114">
        <v>3</v>
      </c>
      <c r="B6" s="130" t="s">
        <v>445</v>
      </c>
      <c r="C6" s="384"/>
    </row>
    <row r="7" spans="1:3" ht="18.75" customHeight="1">
      <c r="A7" s="114">
        <v>4</v>
      </c>
      <c r="B7" s="123" t="s">
        <v>446</v>
      </c>
      <c r="C7" s="384">
        <v>0</v>
      </c>
    </row>
    <row r="8" spans="1:3" ht="18.75" customHeight="1">
      <c r="A8" s="114">
        <v>5</v>
      </c>
      <c r="B8" s="130" t="s">
        <v>447</v>
      </c>
      <c r="C8" s="384"/>
    </row>
    <row r="9" spans="1:3" ht="18.75" customHeight="1">
      <c r="A9" s="114">
        <v>6</v>
      </c>
      <c r="B9" s="130" t="s">
        <v>448</v>
      </c>
      <c r="C9" s="384">
        <v>0</v>
      </c>
    </row>
    <row r="10" spans="1:3" ht="18.75" customHeight="1">
      <c r="A10" s="114">
        <v>7</v>
      </c>
      <c r="B10" s="130" t="s">
        <v>449</v>
      </c>
      <c r="C10" s="384">
        <v>0</v>
      </c>
    </row>
    <row r="11" spans="1:3" ht="18.75" customHeight="1">
      <c r="A11" s="114">
        <v>8</v>
      </c>
      <c r="B11" s="130" t="s">
        <v>450</v>
      </c>
      <c r="C11" s="384">
        <v>0</v>
      </c>
    </row>
    <row r="12" spans="1:3" ht="18.75" customHeight="1">
      <c r="A12" s="114">
        <v>9</v>
      </c>
      <c r="B12" s="129" t="s">
        <v>451</v>
      </c>
      <c r="C12" s="128">
        <f>SUM(C15:C18)+C13</f>
        <v>0</v>
      </c>
    </row>
    <row r="13" spans="1:3" ht="18.75" customHeight="1">
      <c r="A13" s="114">
        <v>10</v>
      </c>
      <c r="B13" s="130" t="s">
        <v>452</v>
      </c>
      <c r="C13" s="384">
        <v>0</v>
      </c>
    </row>
    <row r="14" spans="1:3" ht="18.75" customHeight="1">
      <c r="A14" s="114">
        <v>11</v>
      </c>
      <c r="B14" s="123" t="s">
        <v>446</v>
      </c>
      <c r="C14" s="384">
        <v>0</v>
      </c>
    </row>
    <row r="15" spans="1:3" ht="18.75" customHeight="1">
      <c r="A15" s="114">
        <v>12</v>
      </c>
      <c r="B15" s="130" t="s">
        <v>453</v>
      </c>
      <c r="C15" s="384"/>
    </row>
    <row r="16" spans="1:3" ht="18.75" customHeight="1">
      <c r="A16" s="114">
        <v>13</v>
      </c>
      <c r="B16" s="130" t="s">
        <v>454</v>
      </c>
      <c r="C16" s="384">
        <v>0</v>
      </c>
    </row>
    <row r="17" spans="1:4" ht="18.75" customHeight="1">
      <c r="A17" s="114">
        <v>14</v>
      </c>
      <c r="B17" s="130" t="s">
        <v>455</v>
      </c>
      <c r="C17" s="384">
        <v>0</v>
      </c>
    </row>
    <row r="18" spans="1:4" ht="18.75" customHeight="1">
      <c r="A18" s="114">
        <v>15</v>
      </c>
      <c r="B18" s="130" t="s">
        <v>450</v>
      </c>
      <c r="C18" s="384">
        <v>0</v>
      </c>
    </row>
    <row r="19" spans="1:4" ht="18.75" customHeight="1">
      <c r="A19" s="114">
        <v>16</v>
      </c>
      <c r="B19" s="127" t="s">
        <v>456</v>
      </c>
      <c r="C19" s="128">
        <f>SUM(C20:C29)</f>
        <v>0</v>
      </c>
    </row>
    <row r="20" spans="1:4" ht="18.75" customHeight="1">
      <c r="A20" s="114">
        <v>17</v>
      </c>
      <c r="B20" s="129" t="s">
        <v>457</v>
      </c>
      <c r="C20" s="384">
        <v>0</v>
      </c>
    </row>
    <row r="21" spans="1:4" ht="18.75" customHeight="1">
      <c r="A21" s="114">
        <v>18</v>
      </c>
      <c r="B21" s="129" t="s">
        <v>458</v>
      </c>
      <c r="C21" s="384">
        <v>0</v>
      </c>
    </row>
    <row r="22" spans="1:4" ht="18.75" customHeight="1">
      <c r="A22" s="114">
        <v>19</v>
      </c>
      <c r="B22" s="129" t="s">
        <v>459</v>
      </c>
      <c r="C22" s="384">
        <v>0</v>
      </c>
    </row>
    <row r="23" spans="1:4" ht="18.75" customHeight="1">
      <c r="A23" s="114">
        <v>20</v>
      </c>
      <c r="B23" s="129" t="s">
        <v>460</v>
      </c>
      <c r="C23" s="384">
        <v>0</v>
      </c>
    </row>
    <row r="24" spans="1:4" ht="18.75" customHeight="1">
      <c r="A24" s="114">
        <v>21</v>
      </c>
      <c r="B24" s="129" t="s">
        <v>461</v>
      </c>
      <c r="C24" s="384">
        <v>0</v>
      </c>
    </row>
    <row r="25" spans="1:4" ht="18.75" customHeight="1">
      <c r="A25" s="114">
        <v>22</v>
      </c>
      <c r="B25" s="129" t="s">
        <v>462</v>
      </c>
      <c r="C25" s="384">
        <v>0</v>
      </c>
    </row>
    <row r="26" spans="1:4" ht="18.75" customHeight="1">
      <c r="A26" s="114">
        <v>23</v>
      </c>
      <c r="B26" s="129" t="s">
        <v>463</v>
      </c>
      <c r="C26" s="384">
        <v>0</v>
      </c>
    </row>
    <row r="27" spans="1:4" ht="18.75" customHeight="1">
      <c r="A27" s="114">
        <v>24</v>
      </c>
      <c r="B27" s="129" t="s">
        <v>464</v>
      </c>
      <c r="C27" s="384">
        <v>0</v>
      </c>
    </row>
    <row r="28" spans="1:4" ht="18.75" customHeight="1">
      <c r="A28" s="114">
        <v>25</v>
      </c>
      <c r="B28" s="129" t="s">
        <v>465</v>
      </c>
      <c r="C28" s="384">
        <v>0</v>
      </c>
    </row>
    <row r="29" spans="1:4" ht="18.75" customHeight="1">
      <c r="A29" s="114">
        <v>26</v>
      </c>
      <c r="B29" s="129" t="s">
        <v>466</v>
      </c>
      <c r="C29" s="384">
        <v>0</v>
      </c>
    </row>
    <row r="30" spans="1:4" ht="18.75" customHeight="1">
      <c r="A30" s="526"/>
      <c r="B30" s="526"/>
      <c r="C30" s="526"/>
      <c r="D30" s="48" t="s">
        <v>12</v>
      </c>
    </row>
  </sheetData>
  <mergeCells count="3">
    <mergeCell ref="A1:C1"/>
    <mergeCell ref="A2:C2"/>
    <mergeCell ref="A30:C30"/>
  </mergeCells>
  <phoneticPr fontId="9" type="noConversion"/>
  <printOptions horizontalCentered="1"/>
  <pageMargins left="0.78740157480314965" right="0.51181102362204722" top="0.51181102362204722" bottom="0.51181102362204722" header="0.51181102362204722" footer="0.51181102362204722"/>
  <pageSetup paperSize="9" scale="96" orientation="portrait" blackAndWhite="1" r:id="rId1"/>
  <headerFooter alignWithMargins="0">
    <oddFooter>&amp;C7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4">
    <tabColor rgb="FF002060"/>
  </sheetPr>
  <dimension ref="A1:D46"/>
  <sheetViews>
    <sheetView showGridLines="0" zoomScaleSheetLayoutView="100" workbookViewId="0">
      <selection activeCell="H27" sqref="H27"/>
    </sheetView>
  </sheetViews>
  <sheetFormatPr defaultRowHeight="15" customHeight="1"/>
  <cols>
    <col min="1" max="1" width="5.625" style="133" customWidth="1"/>
    <col min="2" max="2" width="57.625" style="133" customWidth="1"/>
    <col min="3" max="3" width="27.25" style="139" customWidth="1"/>
    <col min="4" max="4" width="6.5" style="133" customWidth="1"/>
    <col min="5" max="5" width="38.25" style="133" customWidth="1"/>
    <col min="6" max="6" width="9" style="133" customWidth="1"/>
    <col min="7" max="16384" width="9" style="133"/>
  </cols>
  <sheetData>
    <row r="1" spans="1:3" s="132" customFormat="1" ht="20.100000000000001" customHeight="1">
      <c r="A1" s="527" t="s">
        <v>467</v>
      </c>
      <c r="B1" s="527"/>
      <c r="C1" s="527"/>
    </row>
    <row r="2" spans="1:3" ht="25.5" customHeight="1">
      <c r="A2" s="528" t="s">
        <v>468</v>
      </c>
      <c r="B2" s="528"/>
      <c r="C2" s="528"/>
    </row>
    <row r="3" spans="1:3" ht="15.95" customHeight="1">
      <c r="A3" s="134" t="s">
        <v>395</v>
      </c>
      <c r="B3" s="134" t="s">
        <v>397</v>
      </c>
      <c r="C3" s="116" t="s">
        <v>469</v>
      </c>
    </row>
    <row r="4" spans="1:3" ht="15.95" customHeight="1">
      <c r="A4" s="134">
        <v>1</v>
      </c>
      <c r="B4" s="135" t="s">
        <v>470</v>
      </c>
      <c r="C4" s="136">
        <f>C5+C21+C30+C35+C36+C37</f>
        <v>0</v>
      </c>
    </row>
    <row r="5" spans="1:3" ht="15.95" customHeight="1">
      <c r="A5" s="134">
        <v>2</v>
      </c>
      <c r="B5" s="135" t="s">
        <v>471</v>
      </c>
      <c r="C5" s="136">
        <f>C6+C13</f>
        <v>0</v>
      </c>
    </row>
    <row r="6" spans="1:3" ht="15.95" customHeight="1">
      <c r="A6" s="134">
        <v>3</v>
      </c>
      <c r="B6" s="135" t="s">
        <v>472</v>
      </c>
      <c r="C6" s="136">
        <f>SUM(C7:C12)</f>
        <v>0</v>
      </c>
    </row>
    <row r="7" spans="1:3" ht="15.95" customHeight="1">
      <c r="A7" s="134">
        <v>4</v>
      </c>
      <c r="B7" s="137" t="s">
        <v>473</v>
      </c>
      <c r="C7" s="136">
        <v>0</v>
      </c>
    </row>
    <row r="8" spans="1:3" ht="15.95" customHeight="1">
      <c r="A8" s="134">
        <v>5</v>
      </c>
      <c r="B8" s="137" t="s">
        <v>474</v>
      </c>
      <c r="C8" s="136">
        <v>0</v>
      </c>
    </row>
    <row r="9" spans="1:3" ht="15.95" customHeight="1">
      <c r="A9" s="134">
        <v>6</v>
      </c>
      <c r="B9" s="137" t="s">
        <v>475</v>
      </c>
      <c r="C9" s="136">
        <v>0</v>
      </c>
    </row>
    <row r="10" spans="1:3" ht="15.95" customHeight="1">
      <c r="A10" s="134">
        <v>7</v>
      </c>
      <c r="B10" s="137" t="s">
        <v>476</v>
      </c>
      <c r="C10" s="136">
        <v>0</v>
      </c>
    </row>
    <row r="11" spans="1:3" ht="15.95" customHeight="1">
      <c r="A11" s="134">
        <v>8</v>
      </c>
      <c r="B11" s="137" t="s">
        <v>477</v>
      </c>
      <c r="C11" s="136">
        <v>0</v>
      </c>
    </row>
    <row r="12" spans="1:3" ht="15.95" customHeight="1">
      <c r="A12" s="134">
        <v>9</v>
      </c>
      <c r="B12" s="137" t="s">
        <v>478</v>
      </c>
      <c r="C12" s="136">
        <v>0</v>
      </c>
    </row>
    <row r="13" spans="1:3" ht="15.95" customHeight="1">
      <c r="A13" s="134">
        <v>10</v>
      </c>
      <c r="B13" s="135" t="s">
        <v>479</v>
      </c>
      <c r="C13" s="136">
        <f>SUM(C14:C20)</f>
        <v>0</v>
      </c>
    </row>
    <row r="14" spans="1:3" ht="15.95" customHeight="1">
      <c r="A14" s="134">
        <v>11</v>
      </c>
      <c r="B14" s="137" t="s">
        <v>480</v>
      </c>
      <c r="C14" s="136">
        <v>0</v>
      </c>
    </row>
    <row r="15" spans="1:3" ht="15.95" customHeight="1">
      <c r="A15" s="134">
        <v>12</v>
      </c>
      <c r="B15" s="137" t="s">
        <v>481</v>
      </c>
      <c r="C15" s="136">
        <v>0</v>
      </c>
    </row>
    <row r="16" spans="1:3" ht="15.95" customHeight="1">
      <c r="A16" s="134">
        <v>13</v>
      </c>
      <c r="B16" s="137" t="s">
        <v>482</v>
      </c>
      <c r="C16" s="136">
        <v>0</v>
      </c>
    </row>
    <row r="17" spans="1:3" ht="15.95" customHeight="1">
      <c r="A17" s="134">
        <v>14</v>
      </c>
      <c r="B17" s="137" t="s">
        <v>483</v>
      </c>
      <c r="C17" s="136">
        <v>0</v>
      </c>
    </row>
    <row r="18" spans="1:3" ht="15.95" customHeight="1">
      <c r="A18" s="134">
        <v>15</v>
      </c>
      <c r="B18" s="137" t="s">
        <v>484</v>
      </c>
      <c r="C18" s="136">
        <v>0</v>
      </c>
    </row>
    <row r="19" spans="1:3" ht="15.95" customHeight="1">
      <c r="A19" s="134">
        <v>16</v>
      </c>
      <c r="B19" s="137" t="s">
        <v>485</v>
      </c>
      <c r="C19" s="136">
        <v>0</v>
      </c>
    </row>
    <row r="20" spans="1:3" ht="15.95" customHeight="1">
      <c r="A20" s="134">
        <v>17</v>
      </c>
      <c r="B20" s="137" t="s">
        <v>486</v>
      </c>
      <c r="C20" s="136">
        <v>0</v>
      </c>
    </row>
    <row r="21" spans="1:3" ht="15.95" customHeight="1">
      <c r="A21" s="134">
        <v>18</v>
      </c>
      <c r="B21" s="137" t="s">
        <v>487</v>
      </c>
      <c r="C21" s="136">
        <f>C22+C29</f>
        <v>0</v>
      </c>
    </row>
    <row r="22" spans="1:3" ht="15.95" customHeight="1">
      <c r="A22" s="134">
        <v>19</v>
      </c>
      <c r="B22" s="137" t="s">
        <v>488</v>
      </c>
      <c r="C22" s="136">
        <f>SUM(C23:C28)</f>
        <v>0</v>
      </c>
    </row>
    <row r="23" spans="1:3" ht="15.95" customHeight="1">
      <c r="A23" s="134">
        <v>20</v>
      </c>
      <c r="B23" s="138" t="s">
        <v>489</v>
      </c>
      <c r="C23" s="136">
        <v>0</v>
      </c>
    </row>
    <row r="24" spans="1:3" ht="15.95" customHeight="1">
      <c r="A24" s="134">
        <v>21</v>
      </c>
      <c r="B24" s="137" t="s">
        <v>490</v>
      </c>
      <c r="C24" s="136">
        <v>0</v>
      </c>
    </row>
    <row r="25" spans="1:3" ht="15.95" customHeight="1">
      <c r="A25" s="134">
        <v>22</v>
      </c>
      <c r="B25" s="137" t="s">
        <v>491</v>
      </c>
      <c r="C25" s="136">
        <v>0</v>
      </c>
    </row>
    <row r="26" spans="1:3" ht="15.95" customHeight="1">
      <c r="A26" s="134">
        <v>23</v>
      </c>
      <c r="B26" s="137" t="s">
        <v>492</v>
      </c>
      <c r="C26" s="136">
        <v>0</v>
      </c>
    </row>
    <row r="27" spans="1:3" ht="15.95" customHeight="1">
      <c r="A27" s="134">
        <v>24</v>
      </c>
      <c r="B27" s="137" t="s">
        <v>493</v>
      </c>
      <c r="C27" s="136">
        <v>0</v>
      </c>
    </row>
    <row r="28" spans="1:3" ht="15.95" customHeight="1">
      <c r="A28" s="134">
        <v>25</v>
      </c>
      <c r="B28" s="137" t="s">
        <v>478</v>
      </c>
      <c r="C28" s="136">
        <v>0</v>
      </c>
    </row>
    <row r="29" spans="1:3" ht="15.95" customHeight="1">
      <c r="A29" s="134">
        <v>26</v>
      </c>
      <c r="B29" s="137" t="s">
        <v>494</v>
      </c>
      <c r="C29" s="136">
        <v>0</v>
      </c>
    </row>
    <row r="30" spans="1:3" ht="15.95" customHeight="1">
      <c r="A30" s="134">
        <v>27</v>
      </c>
      <c r="B30" s="135" t="s">
        <v>495</v>
      </c>
      <c r="C30" s="136">
        <f>SUM(C31:C34)-C32</f>
        <v>0</v>
      </c>
    </row>
    <row r="31" spans="1:3" ht="15.95" customHeight="1">
      <c r="A31" s="134">
        <v>28</v>
      </c>
      <c r="B31" s="135" t="s">
        <v>496</v>
      </c>
      <c r="C31" s="136">
        <v>0</v>
      </c>
    </row>
    <row r="32" spans="1:3" ht="15.95" customHeight="1">
      <c r="A32" s="134">
        <v>29</v>
      </c>
      <c r="B32" s="135" t="s">
        <v>497</v>
      </c>
      <c r="C32" s="136">
        <v>0</v>
      </c>
    </row>
    <row r="33" spans="1:4" ht="15.95" customHeight="1">
      <c r="A33" s="134">
        <v>30</v>
      </c>
      <c r="B33" s="135" t="s">
        <v>498</v>
      </c>
      <c r="C33" s="136">
        <v>0</v>
      </c>
    </row>
    <row r="34" spans="1:4" ht="15.95" customHeight="1">
      <c r="A34" s="134">
        <v>31</v>
      </c>
      <c r="B34" s="135" t="s">
        <v>499</v>
      </c>
      <c r="C34" s="136">
        <v>0</v>
      </c>
    </row>
    <row r="35" spans="1:4" ht="15.95" customHeight="1">
      <c r="A35" s="134">
        <v>32</v>
      </c>
      <c r="B35" s="135" t="s">
        <v>500</v>
      </c>
      <c r="C35" s="136">
        <v>0</v>
      </c>
    </row>
    <row r="36" spans="1:4" ht="15.95" customHeight="1">
      <c r="A36" s="134">
        <v>33</v>
      </c>
      <c r="B36" s="135" t="s">
        <v>501</v>
      </c>
      <c r="C36" s="136">
        <v>0</v>
      </c>
    </row>
    <row r="37" spans="1:4" ht="15.95" customHeight="1">
      <c r="A37" s="134">
        <v>34</v>
      </c>
      <c r="B37" s="135" t="s">
        <v>502</v>
      </c>
      <c r="C37" s="136">
        <v>0</v>
      </c>
    </row>
    <row r="38" spans="1:4" ht="15.95" customHeight="1">
      <c r="A38" s="134">
        <v>35</v>
      </c>
      <c r="B38" s="135" t="s">
        <v>503</v>
      </c>
      <c r="C38" s="136">
        <f>SUM(C39:C45)</f>
        <v>0</v>
      </c>
    </row>
    <row r="39" spans="1:4" ht="15.95" customHeight="1">
      <c r="A39" s="134">
        <v>36</v>
      </c>
      <c r="B39" s="135" t="s">
        <v>504</v>
      </c>
      <c r="C39" s="136">
        <v>0</v>
      </c>
    </row>
    <row r="40" spans="1:4" ht="15.95" customHeight="1">
      <c r="A40" s="134">
        <v>37</v>
      </c>
      <c r="B40" s="135" t="s">
        <v>505</v>
      </c>
      <c r="C40" s="136">
        <v>0</v>
      </c>
    </row>
    <row r="41" spans="1:4" ht="15.95" customHeight="1">
      <c r="A41" s="134">
        <v>38</v>
      </c>
      <c r="B41" s="135" t="s">
        <v>506</v>
      </c>
      <c r="C41" s="136">
        <v>0</v>
      </c>
    </row>
    <row r="42" spans="1:4" ht="15.95" customHeight="1">
      <c r="A42" s="134">
        <v>39</v>
      </c>
      <c r="B42" s="135" t="s">
        <v>507</v>
      </c>
      <c r="C42" s="136">
        <v>0</v>
      </c>
    </row>
    <row r="43" spans="1:4" ht="15.95" customHeight="1">
      <c r="A43" s="134">
        <v>40</v>
      </c>
      <c r="B43" s="135" t="s">
        <v>508</v>
      </c>
      <c r="C43" s="136">
        <v>0</v>
      </c>
    </row>
    <row r="44" spans="1:4" ht="15.95" customHeight="1">
      <c r="A44" s="134">
        <v>41</v>
      </c>
      <c r="B44" s="135" t="s">
        <v>509</v>
      </c>
      <c r="C44" s="136">
        <v>0</v>
      </c>
    </row>
    <row r="45" spans="1:4" ht="15.95" customHeight="1">
      <c r="A45" s="134">
        <v>42</v>
      </c>
      <c r="B45" s="135" t="s">
        <v>510</v>
      </c>
      <c r="C45" s="136">
        <v>0</v>
      </c>
    </row>
    <row r="46" spans="1:4" ht="15" customHeight="1">
      <c r="D46" s="48" t="s">
        <v>12</v>
      </c>
    </row>
  </sheetData>
  <mergeCells count="2">
    <mergeCell ref="A1:C1"/>
    <mergeCell ref="A2:C2"/>
  </mergeCells>
  <phoneticPr fontId="9" type="noConversion"/>
  <printOptions horizontalCentered="1"/>
  <pageMargins left="0.78740157480314998" right="0.511811023622047" top="0.511811023622047" bottom="0.511811023622047" header="0.511811023622047" footer="0.511811023622047"/>
  <pageSetup paperSize="9" orientation="portrait" blackAndWhite="1"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5">
    <tabColor rgb="FF002060"/>
    <pageSetUpPr fitToPage="1"/>
  </sheetPr>
  <dimension ref="A1:D31"/>
  <sheetViews>
    <sheetView showGridLines="0" view="pageBreakPreview" topLeftCell="A11" zoomScale="115" zoomScaleNormal="100" zoomScaleSheetLayoutView="115" workbookViewId="0">
      <selection activeCell="C29" sqref="C29"/>
    </sheetView>
  </sheetViews>
  <sheetFormatPr defaultColWidth="9" defaultRowHeight="14.25"/>
  <cols>
    <col min="1" max="1" width="5.125" style="89" customWidth="1"/>
    <col min="2" max="2" width="66.125" style="89" customWidth="1"/>
    <col min="3" max="3" width="19.375" style="131" customWidth="1"/>
    <col min="4" max="16384" width="9" style="89"/>
  </cols>
  <sheetData>
    <row r="1" spans="1:3" ht="20.100000000000001" customHeight="1">
      <c r="A1" s="487" t="s">
        <v>511</v>
      </c>
      <c r="B1" s="487"/>
      <c r="C1" s="487"/>
    </row>
    <row r="2" spans="1:3" s="140" customFormat="1" ht="25.5" customHeight="1">
      <c r="A2" s="488" t="s">
        <v>512</v>
      </c>
      <c r="B2" s="488"/>
      <c r="C2" s="488"/>
    </row>
    <row r="3" spans="1:3" s="141" customFormat="1" ht="18.75" customHeight="1">
      <c r="A3" s="114" t="s">
        <v>395</v>
      </c>
      <c r="B3" s="114" t="s">
        <v>513</v>
      </c>
      <c r="C3" s="116" t="s">
        <v>442</v>
      </c>
    </row>
    <row r="4" spans="1:3" s="141" customFormat="1" ht="18.75" customHeight="1">
      <c r="A4" s="114">
        <v>1</v>
      </c>
      <c r="B4" s="127" t="s">
        <v>514</v>
      </c>
      <c r="C4" s="128">
        <f>C5+C12</f>
        <v>0</v>
      </c>
    </row>
    <row r="5" spans="1:3" s="141" customFormat="1" ht="18.75" customHeight="1">
      <c r="A5" s="114">
        <v>2</v>
      </c>
      <c r="B5" s="129" t="s">
        <v>515</v>
      </c>
      <c r="C5" s="128">
        <f>SUM(C8:C11)+C6</f>
        <v>0</v>
      </c>
    </row>
    <row r="6" spans="1:3" s="141" customFormat="1" ht="18.75" customHeight="1">
      <c r="A6" s="114">
        <v>3</v>
      </c>
      <c r="B6" s="130" t="s">
        <v>516</v>
      </c>
      <c r="C6" s="384"/>
    </row>
    <row r="7" spans="1:3" s="141" customFormat="1" ht="18.75" customHeight="1">
      <c r="A7" s="114">
        <v>4</v>
      </c>
      <c r="B7" s="123" t="s">
        <v>517</v>
      </c>
      <c r="C7" s="384"/>
    </row>
    <row r="8" spans="1:3" s="141" customFormat="1" ht="18.75" customHeight="1">
      <c r="A8" s="114">
        <v>5</v>
      </c>
      <c r="B8" s="130" t="s">
        <v>518</v>
      </c>
      <c r="C8" s="384"/>
    </row>
    <row r="9" spans="1:3" s="141" customFormat="1" ht="18.75" customHeight="1">
      <c r="A9" s="114">
        <v>6</v>
      </c>
      <c r="B9" s="130" t="s">
        <v>519</v>
      </c>
      <c r="C9" s="384">
        <v>0</v>
      </c>
    </row>
    <row r="10" spans="1:3" s="141" customFormat="1" ht="18.75" customHeight="1">
      <c r="A10" s="114">
        <v>7</v>
      </c>
      <c r="B10" s="130" t="s">
        <v>520</v>
      </c>
      <c r="C10" s="384">
        <v>0</v>
      </c>
    </row>
    <row r="11" spans="1:3" s="141" customFormat="1" ht="18.75" customHeight="1">
      <c r="A11" s="114">
        <v>8</v>
      </c>
      <c r="B11" s="130" t="s">
        <v>450</v>
      </c>
      <c r="C11" s="384">
        <v>0</v>
      </c>
    </row>
    <row r="12" spans="1:3" s="141" customFormat="1" ht="18.75" customHeight="1">
      <c r="A12" s="114">
        <v>9</v>
      </c>
      <c r="B12" s="129" t="s">
        <v>521</v>
      </c>
      <c r="C12" s="128">
        <f>SUM(C15:C18)+C13</f>
        <v>0</v>
      </c>
    </row>
    <row r="13" spans="1:3" s="141" customFormat="1" ht="18.75" customHeight="1">
      <c r="A13" s="114">
        <v>10</v>
      </c>
      <c r="B13" s="130" t="s">
        <v>522</v>
      </c>
      <c r="C13" s="384">
        <v>0</v>
      </c>
    </row>
    <row r="14" spans="1:3" s="141" customFormat="1" ht="18.75" customHeight="1">
      <c r="A14" s="114">
        <v>11</v>
      </c>
      <c r="B14" s="123" t="s">
        <v>517</v>
      </c>
      <c r="C14" s="384">
        <v>0</v>
      </c>
    </row>
    <row r="15" spans="1:3" s="141" customFormat="1" ht="18.75" customHeight="1">
      <c r="A15" s="114">
        <v>12</v>
      </c>
      <c r="B15" s="130" t="s">
        <v>523</v>
      </c>
      <c r="C15" s="384">
        <v>0</v>
      </c>
    </row>
    <row r="16" spans="1:3" s="141" customFormat="1" ht="18.75" customHeight="1">
      <c r="A16" s="114">
        <v>13</v>
      </c>
      <c r="B16" s="130" t="s">
        <v>524</v>
      </c>
      <c r="C16" s="384">
        <v>0</v>
      </c>
    </row>
    <row r="17" spans="1:4" s="141" customFormat="1" ht="18.75" customHeight="1">
      <c r="A17" s="114">
        <v>14</v>
      </c>
      <c r="B17" s="130" t="s">
        <v>525</v>
      </c>
      <c r="C17" s="384">
        <v>0</v>
      </c>
    </row>
    <row r="18" spans="1:4" s="141" customFormat="1" ht="18.75" customHeight="1">
      <c r="A18" s="114">
        <v>15</v>
      </c>
      <c r="B18" s="130" t="s">
        <v>450</v>
      </c>
      <c r="C18" s="384">
        <v>0</v>
      </c>
    </row>
    <row r="19" spans="1:4" s="141" customFormat="1" ht="18.75" customHeight="1">
      <c r="A19" s="114">
        <v>16</v>
      </c>
      <c r="B19" s="127" t="s">
        <v>526</v>
      </c>
      <c r="C19" s="128">
        <f>SUM(C20:C29)</f>
        <v>0</v>
      </c>
    </row>
    <row r="20" spans="1:4" s="141" customFormat="1" ht="18.75" customHeight="1">
      <c r="A20" s="114">
        <v>17</v>
      </c>
      <c r="B20" s="129" t="s">
        <v>527</v>
      </c>
      <c r="C20" s="384"/>
    </row>
    <row r="21" spans="1:4" s="141" customFormat="1" ht="18.75" customHeight="1">
      <c r="A21" s="114">
        <v>18</v>
      </c>
      <c r="B21" s="129" t="s">
        <v>528</v>
      </c>
      <c r="C21" s="384">
        <v>0</v>
      </c>
    </row>
    <row r="22" spans="1:4" s="141" customFormat="1" ht="18.75" customHeight="1">
      <c r="A22" s="114">
        <v>19</v>
      </c>
      <c r="B22" s="129" t="s">
        <v>529</v>
      </c>
      <c r="C22" s="384">
        <v>0</v>
      </c>
    </row>
    <row r="23" spans="1:4" s="141" customFormat="1" ht="18.75" customHeight="1">
      <c r="A23" s="114">
        <v>20</v>
      </c>
      <c r="B23" s="129" t="s">
        <v>530</v>
      </c>
      <c r="C23" s="384">
        <v>0</v>
      </c>
    </row>
    <row r="24" spans="1:4" s="141" customFormat="1" ht="18.75" customHeight="1">
      <c r="A24" s="114">
        <v>21</v>
      </c>
      <c r="B24" s="129" t="s">
        <v>531</v>
      </c>
      <c r="C24" s="384">
        <v>0</v>
      </c>
    </row>
    <row r="25" spans="1:4" s="141" customFormat="1" ht="18.75" customHeight="1">
      <c r="A25" s="114">
        <v>22</v>
      </c>
      <c r="B25" s="129" t="s">
        <v>532</v>
      </c>
      <c r="C25" s="384">
        <v>0</v>
      </c>
    </row>
    <row r="26" spans="1:4" s="141" customFormat="1" ht="18.75" customHeight="1">
      <c r="A26" s="114">
        <v>23</v>
      </c>
      <c r="B26" s="129" t="s">
        <v>533</v>
      </c>
      <c r="C26" s="384">
        <v>0</v>
      </c>
    </row>
    <row r="27" spans="1:4" s="141" customFormat="1" ht="18.75" customHeight="1">
      <c r="A27" s="114">
        <v>24</v>
      </c>
      <c r="B27" s="129" t="s">
        <v>534</v>
      </c>
      <c r="C27" s="384">
        <v>0</v>
      </c>
    </row>
    <row r="28" spans="1:4" s="141" customFormat="1" ht="18.75" customHeight="1">
      <c r="A28" s="114">
        <v>25</v>
      </c>
      <c r="B28" s="129" t="s">
        <v>535</v>
      </c>
      <c r="C28" s="384">
        <v>0</v>
      </c>
    </row>
    <row r="29" spans="1:4" s="141" customFormat="1" ht="18.75" customHeight="1">
      <c r="A29" s="114">
        <v>26</v>
      </c>
      <c r="B29" s="129" t="s">
        <v>466</v>
      </c>
      <c r="C29" s="384"/>
    </row>
    <row r="30" spans="1:4">
      <c r="D30" s="48" t="s">
        <v>12</v>
      </c>
    </row>
    <row r="31" spans="1:4">
      <c r="B31" s="142"/>
    </row>
  </sheetData>
  <mergeCells count="2">
    <mergeCell ref="A1:C1"/>
    <mergeCell ref="A2:C2"/>
  </mergeCells>
  <phoneticPr fontId="9" type="noConversion"/>
  <printOptions horizontalCentered="1"/>
  <pageMargins left="0.78740157480314965" right="0.51181102362204722" top="0.51181102362204722" bottom="0.51181102362204722" header="0.51181102362204722" footer="0.51181102362204722"/>
  <pageSetup paperSize="9" scale="95" orientation="portrait" blackAndWhite="1" r:id="rId1"/>
  <headerFooter alignWithMargins="0">
    <oddFooter>&amp;C8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27</vt:i4>
      </vt:variant>
    </vt:vector>
  </HeadingPairs>
  <TitlesOfParts>
    <vt:vector size="77" baseType="lpstr">
      <vt:lpstr>Z2</vt:lpstr>
      <vt:lpstr>Z3</vt:lpstr>
      <vt:lpstr>Z4</vt:lpstr>
      <vt:lpstr>表单</vt:lpstr>
      <vt:lpstr>S</vt:lpstr>
      <vt:lpstr>S0</vt:lpstr>
      <vt:lpstr>S101</vt:lpstr>
      <vt:lpstr>S102</vt:lpstr>
      <vt:lpstr>S201</vt:lpstr>
      <vt:lpstr>S202</vt:lpstr>
      <vt:lpstr>S300</vt:lpstr>
      <vt:lpstr>S400</vt:lpstr>
      <vt:lpstr>费用底稿</vt:lpstr>
      <vt:lpstr>S500</vt:lpstr>
      <vt:lpstr>S50-1</vt:lpstr>
      <vt:lpstr>销售未完工底稿</vt:lpstr>
      <vt:lpstr>S50-2</vt:lpstr>
      <vt:lpstr>S50-3</vt:lpstr>
      <vt:lpstr>S50-4</vt:lpstr>
      <vt:lpstr>S50-1 (2)</vt:lpstr>
      <vt:lpstr>S50-1 (3)</vt:lpstr>
      <vt:lpstr>S50-1 (4)</vt:lpstr>
      <vt:lpstr>S50-1 (5)</vt:lpstr>
      <vt:lpstr>S50-5</vt:lpstr>
      <vt:lpstr>职工薪酬</vt:lpstr>
      <vt:lpstr>S50-6</vt:lpstr>
      <vt:lpstr>S50-7</vt:lpstr>
      <vt:lpstr>S50-8</vt:lpstr>
      <vt:lpstr>固定资产折旧</vt:lpstr>
      <vt:lpstr>S50-9</vt:lpstr>
      <vt:lpstr>S51-0</vt:lpstr>
      <vt:lpstr>S51-1</vt:lpstr>
      <vt:lpstr>S51-2</vt:lpstr>
      <vt:lpstr>S600</vt:lpstr>
      <vt:lpstr>S701</vt:lpstr>
      <vt:lpstr>S701-1</vt:lpstr>
      <vt:lpstr>S701-2</vt:lpstr>
      <vt:lpstr>S702</vt:lpstr>
      <vt:lpstr>S703</vt:lpstr>
      <vt:lpstr>S704</vt:lpstr>
      <vt:lpstr>S704-1</vt:lpstr>
      <vt:lpstr>S704-2</vt:lpstr>
      <vt:lpstr>S705</vt:lpstr>
      <vt:lpstr>S800</vt:lpstr>
      <vt:lpstr>S80-1</vt:lpstr>
      <vt:lpstr>S80-2</vt:lpstr>
      <vt:lpstr>S80-3</vt:lpstr>
      <vt:lpstr>S900</vt:lpstr>
      <vt:lpstr>S90-1</vt:lpstr>
      <vt:lpstr>SS</vt:lpstr>
      <vt:lpstr>'S102'!_Toc499456561</vt:lpstr>
      <vt:lpstr>S!Print_Area</vt:lpstr>
      <vt:lpstr>S0!Print_Area</vt:lpstr>
      <vt:lpstr>'S101'!Print_Area</vt:lpstr>
      <vt:lpstr>'S201'!Print_Area</vt:lpstr>
      <vt:lpstr>'S400'!Print_Area</vt:lpstr>
      <vt:lpstr>'S500'!Print_Area</vt:lpstr>
      <vt:lpstr>'S50-1'!Print_Area</vt:lpstr>
      <vt:lpstr>'S50-1 (2)'!Print_Area</vt:lpstr>
      <vt:lpstr>'S50-1 (3)'!Print_Area</vt:lpstr>
      <vt:lpstr>'S50-1 (4)'!Print_Area</vt:lpstr>
      <vt:lpstr>'S50-1 (5)'!Print_Area</vt:lpstr>
      <vt:lpstr>'S50-3'!Print_Area</vt:lpstr>
      <vt:lpstr>'S50-5'!Print_Area</vt:lpstr>
      <vt:lpstr>'S50-6'!Print_Area</vt:lpstr>
      <vt:lpstr>'S50-7'!Print_Area</vt:lpstr>
      <vt:lpstr>'S50-8'!Print_Area</vt:lpstr>
      <vt:lpstr>'S50-9'!Print_Area</vt:lpstr>
      <vt:lpstr>'S600'!Print_Area</vt:lpstr>
      <vt:lpstr>'S701'!Print_Area</vt:lpstr>
      <vt:lpstr>'S701-1'!Print_Area</vt:lpstr>
      <vt:lpstr>'S701-2'!Print_Area</vt:lpstr>
      <vt:lpstr>'S705'!Print_Area</vt:lpstr>
      <vt:lpstr>'S800'!Print_Area</vt:lpstr>
      <vt:lpstr>'S80-1'!Print_Area</vt:lpstr>
      <vt:lpstr>'S80-2'!Print_Area</vt:lpstr>
      <vt:lpstr>表单!Print_Area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个人用户</cp:lastModifiedBy>
  <cp:lastPrinted>2022-04-29T15:59:58Z</cp:lastPrinted>
  <dcterms:created xsi:type="dcterms:W3CDTF">2020-04-18T02:33:11Z</dcterms:created>
  <dcterms:modified xsi:type="dcterms:W3CDTF">2022-06-21T15:55:57Z</dcterms:modified>
</cp:coreProperties>
</file>