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各科目底稿\09新租赁准则\"/>
    </mc:Choice>
  </mc:AlternateContent>
  <xr:revisionPtr revIDLastSave="0" documentId="13_ncr:1_{16394425-F0AB-4615-8863-BCB5440904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1 (2)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1" l="1"/>
  <c r="E12" i="1"/>
  <c r="C121" i="1"/>
  <c r="B118" i="1"/>
  <c r="B21" i="1"/>
  <c r="B20" i="1"/>
  <c r="C13" i="1"/>
  <c r="C12" i="1"/>
  <c r="B12" i="1"/>
  <c r="C164" i="1"/>
  <c r="B80" i="1"/>
  <c r="C81" i="1" s="1"/>
  <c r="B60" i="1"/>
  <c r="B40" i="1"/>
  <c r="C41" i="1" s="1"/>
  <c r="C61" i="1" l="1"/>
  <c r="B152" i="1"/>
  <c r="C153" i="1" s="1"/>
  <c r="B132" i="1"/>
  <c r="C133" i="1" s="1"/>
  <c r="B112" i="1"/>
  <c r="B8" i="1"/>
  <c r="C98" i="1" s="1"/>
  <c r="C6" i="1"/>
  <c r="C7" i="1"/>
  <c r="C5" i="1"/>
  <c r="C113" i="1" l="1"/>
  <c r="D15" i="1"/>
  <c r="C29" i="1" s="1"/>
  <c r="C8" i="1"/>
  <c r="D19" i="1" s="1"/>
  <c r="B19" i="1" l="1"/>
  <c r="B96" i="1"/>
  <c r="B97" i="1" s="1"/>
  <c r="E19" i="1"/>
  <c r="C101" i="1" s="1"/>
  <c r="B43" i="1"/>
  <c r="C44" i="1" s="1"/>
  <c r="B27" i="1"/>
  <c r="B28" i="1" s="1"/>
  <c r="B13" i="1"/>
  <c r="B14" i="1"/>
  <c r="B145" i="1" l="1"/>
  <c r="B75" i="1"/>
  <c r="B125" i="1"/>
  <c r="B55" i="1"/>
  <c r="B105" i="1"/>
  <c r="B35" i="1"/>
  <c r="B115" i="1"/>
  <c r="C116" i="1" s="1"/>
  <c r="D20" i="1"/>
  <c r="C19" i="1"/>
  <c r="C20" i="1"/>
  <c r="B108" i="1" s="1"/>
  <c r="B15" i="1"/>
  <c r="C126" i="1" l="1"/>
  <c r="C129" i="1" s="1"/>
  <c r="C146" i="1"/>
  <c r="C149" i="1" s="1"/>
  <c r="C76" i="1"/>
  <c r="C106" i="1"/>
  <c r="C109" i="1" s="1"/>
  <c r="C56" i="1"/>
  <c r="B63" i="1"/>
  <c r="C66" i="1" s="1"/>
  <c r="E66" i="1" s="1"/>
  <c r="C36" i="1"/>
  <c r="C47" i="1"/>
  <c r="E47" i="1" s="1"/>
  <c r="F12" i="1"/>
  <c r="C14" i="1"/>
  <c r="B135" i="1"/>
  <c r="C136" i="1" s="1"/>
  <c r="F19" i="1"/>
  <c r="B100" i="1"/>
  <c r="E20" i="1"/>
  <c r="D21" i="1"/>
  <c r="E13" i="1"/>
  <c r="F13" i="1" s="1"/>
  <c r="F20" i="1" l="1"/>
  <c r="C119" i="1"/>
  <c r="C141" i="1"/>
  <c r="B155" i="1"/>
  <c r="B83" i="1"/>
  <c r="C69" i="1"/>
  <c r="B68" i="1"/>
  <c r="C64" i="1"/>
  <c r="B49" i="1"/>
  <c r="C50" i="1"/>
  <c r="B22" i="1"/>
  <c r="C21" i="1"/>
  <c r="E21" i="1"/>
  <c r="D22" i="1"/>
  <c r="E22" i="1" s="1"/>
  <c r="E14" i="1"/>
  <c r="C15" i="1"/>
  <c r="B158" i="1" l="1"/>
  <c r="B138" i="1"/>
  <c r="C139" i="1" s="1"/>
  <c r="B148" i="1"/>
  <c r="B128" i="1"/>
  <c r="C156" i="1"/>
  <c r="C159" i="1" s="1"/>
  <c r="C161" i="1"/>
  <c r="C163" i="1" s="1"/>
  <c r="C84" i="1"/>
  <c r="C86" i="1"/>
  <c r="E86" i="1" s="1"/>
  <c r="F21" i="1"/>
  <c r="C22" i="1"/>
  <c r="E15" i="1"/>
  <c r="F15" i="1"/>
  <c r="C89" i="1" l="1"/>
  <c r="C91" i="1" s="1"/>
  <c r="B88" i="1"/>
  <c r="F22" i="1"/>
  <c r="F23" i="1" s="1"/>
</calcChain>
</file>

<file path=xl/sharedStrings.xml><?xml version="1.0" encoding="utf-8"?>
<sst xmlns="http://schemas.openxmlformats.org/spreadsheetml/2006/main" count="234" uniqueCount="77">
  <si>
    <t>使用权资产</t>
    <phoneticPr fontId="2" type="noConversion"/>
  </si>
  <si>
    <t>租赁负债-未确认融资费用</t>
  </si>
  <si>
    <t>现值</t>
    <phoneticPr fontId="2" type="noConversion"/>
  </si>
  <si>
    <t>每期付款额</t>
    <phoneticPr fontId="2" type="noConversion"/>
  </si>
  <si>
    <t>合计</t>
    <phoneticPr fontId="2" type="noConversion"/>
  </si>
  <si>
    <t>年度</t>
    <phoneticPr fontId="2" type="noConversion"/>
  </si>
  <si>
    <t>每年支付的租金</t>
    <phoneticPr fontId="2" type="noConversion"/>
  </si>
  <si>
    <t>每年折旧</t>
    <phoneticPr fontId="2" type="noConversion"/>
  </si>
  <si>
    <t>每年的未确认融资费用</t>
    <phoneticPr fontId="2" type="noConversion"/>
  </si>
  <si>
    <t>初始确认：</t>
    <phoneticPr fontId="2" type="noConversion"/>
  </si>
  <si>
    <t>借</t>
    <phoneticPr fontId="2" type="noConversion"/>
  </si>
  <si>
    <t>贷</t>
    <phoneticPr fontId="2" type="noConversion"/>
  </si>
  <si>
    <t>租赁负债-租赁付款额</t>
    <phoneticPr fontId="2" type="noConversion"/>
  </si>
  <si>
    <t>案例：假设A公司租赁一间CBD的豪华办公室，租赁期3年，每年租金120万，每年年末付款，年折现率4.75%，所得税税率25%。</t>
    <phoneticPr fontId="2" type="noConversion"/>
  </si>
  <si>
    <t>为什么要确认递延呢？因为税法和会计口径不一致。</t>
    <phoneticPr fontId="2" type="noConversion"/>
  </si>
  <si>
    <t>如果税法口径和会计口径一致，是不是就不用确认递延了？是的。</t>
    <phoneticPr fontId="2" type="noConversion"/>
  </si>
  <si>
    <t>那新租赁准则出来之后，税法认不认呢？税法迄今为止，还没出相关解释。按道理说，如果税法有明确规定的，就按照税法来，如果税法没有明确规定，就默认税法跟会计一致。</t>
    <phoneticPr fontId="2" type="noConversion"/>
  </si>
  <si>
    <t>税会差异</t>
    <phoneticPr fontId="2" type="noConversion"/>
  </si>
  <si>
    <t>税法显然没有对新租赁准则进行明确，那就跟着会计来？如果跟着会计来，税法与会计口径一致，不存在递延所得税的问题。</t>
    <phoneticPr fontId="2" type="noConversion"/>
  </si>
  <si>
    <t>表1</t>
    <phoneticPr fontId="2" type="noConversion"/>
  </si>
  <si>
    <t>表2</t>
    <phoneticPr fontId="2" type="noConversion"/>
  </si>
  <si>
    <t>如果税法是按照原来的经营租赁处理，每期能扣120万，那就存在递延，3年时间，因本事项导致的递延所得税分录如下：</t>
    <phoneticPr fontId="2" type="noConversion"/>
  </si>
  <si>
    <t>所得税影响</t>
    <phoneticPr fontId="2" type="noConversion"/>
  </si>
  <si>
    <t>第一年，在计算当期所得税的时候，调增应纳税所得额50377.34，同时确认12594.33的递延所得税资产</t>
    <phoneticPr fontId="2" type="noConversion"/>
  </si>
  <si>
    <t>分录，</t>
    <phoneticPr fontId="2" type="noConversion"/>
  </si>
  <si>
    <t>递延所得税资产</t>
    <phoneticPr fontId="2" type="noConversion"/>
  </si>
  <si>
    <t>所得税费用-递延所得税费用</t>
    <phoneticPr fontId="2" type="noConversion"/>
  </si>
  <si>
    <t>第二年，在计算当期所得税的时候，调增应纳税所得额785.21，同时确认196.3的递延所得税资产</t>
    <phoneticPr fontId="2" type="noConversion"/>
  </si>
  <si>
    <t>第三年，在计算当期所得税的时候，调减应纳税所得额-51162.55，同时冲掉-12790.63的递延所得税资产</t>
    <phoneticPr fontId="2" type="noConversion"/>
  </si>
  <si>
    <t>各位大佬的事务所，是用哪种方法确认递延所得税呢？</t>
    <phoneticPr fontId="2" type="noConversion"/>
  </si>
  <si>
    <t>表3</t>
    <phoneticPr fontId="2" type="noConversion"/>
  </si>
  <si>
    <t>使用权资产账面价值</t>
    <phoneticPr fontId="2" type="noConversion"/>
  </si>
  <si>
    <t>租赁负债账面价值</t>
    <phoneticPr fontId="2" type="noConversion"/>
  </si>
  <si>
    <t>递延所得税负债</t>
    <phoneticPr fontId="2" type="noConversion"/>
  </si>
  <si>
    <t>初始确认时点</t>
    <phoneticPr fontId="2" type="noConversion"/>
  </si>
  <si>
    <t>1、初始确认</t>
    <phoneticPr fontId="2" type="noConversion"/>
  </si>
  <si>
    <t>递延所得税资产</t>
    <phoneticPr fontId="2" type="noConversion"/>
  </si>
  <si>
    <t>递延所得税负债</t>
    <phoneticPr fontId="2" type="noConversion"/>
  </si>
  <si>
    <t>第一年：</t>
    <phoneticPr fontId="2" type="noConversion"/>
  </si>
  <si>
    <t>①计提折旧</t>
    <phoneticPr fontId="2" type="noConversion"/>
  </si>
  <si>
    <t>管理费用</t>
    <phoneticPr fontId="2" type="noConversion"/>
  </si>
  <si>
    <t>财务费用</t>
    <phoneticPr fontId="2" type="noConversion"/>
  </si>
  <si>
    <t>银行存款</t>
    <phoneticPr fontId="2" type="noConversion"/>
  </si>
  <si>
    <t>所得税费用</t>
    <phoneticPr fontId="2" type="noConversion"/>
  </si>
  <si>
    <t>②支付租金</t>
    <phoneticPr fontId="2" type="noConversion"/>
  </si>
  <si>
    <t>第三年：</t>
    <phoneticPr fontId="2" type="noConversion"/>
  </si>
  <si>
    <t>第二年：</t>
    <phoneticPr fontId="2" type="noConversion"/>
  </si>
  <si>
    <t>根据：企业会计准则解释第16 号（征求意见稿）</t>
    <phoneticPr fontId="2" type="noConversion"/>
  </si>
  <si>
    <t>使用权资产累计折旧</t>
  </si>
  <si>
    <t>使用权资产累计折旧</t>
    <phoneticPr fontId="2" type="noConversion"/>
  </si>
  <si>
    <t>租赁负债-租赁付款额</t>
  </si>
  <si>
    <t>管理费用</t>
  </si>
  <si>
    <t>所得税费用</t>
  </si>
  <si>
    <t>递延所得税负债</t>
  </si>
  <si>
    <t>②支付租金</t>
  </si>
  <si>
    <t>银行存款</t>
  </si>
  <si>
    <t>财务费用</t>
  </si>
  <si>
    <t>递延所得税资产</t>
  </si>
  <si>
    <t>2022年</t>
  </si>
  <si>
    <t>2022年</t>
    <phoneticPr fontId="2" type="noConversion"/>
  </si>
  <si>
    <t>2023年</t>
  </si>
  <si>
    <t>2023年</t>
    <phoneticPr fontId="2" type="noConversion"/>
  </si>
  <si>
    <t>2024年</t>
  </si>
  <si>
    <t>2024年</t>
    <phoneticPr fontId="2" type="noConversion"/>
  </si>
  <si>
    <t>根据：企业会计准则解释第16 号</t>
    <phoneticPr fontId="2" type="noConversion"/>
  </si>
  <si>
    <t>在计算当期所得税的时候，调增应纳税所得额</t>
    <phoneticPr fontId="2" type="noConversion"/>
  </si>
  <si>
    <t>，同时确认</t>
    <phoneticPr fontId="2" type="noConversion"/>
  </si>
  <si>
    <t>的递延所得税资产</t>
  </si>
  <si>
    <t>递延所得税资产</t>
    <phoneticPr fontId="2" type="noConversion"/>
  </si>
  <si>
    <t>所得税费用</t>
    <phoneticPr fontId="2" type="noConversion"/>
  </si>
  <si>
    <t>，同时冲减</t>
    <phoneticPr fontId="2" type="noConversion"/>
  </si>
  <si>
    <t>递延所得税资产验证：</t>
    <phoneticPr fontId="2" type="noConversion"/>
  </si>
  <si>
    <t>递延所得税负债验证：</t>
    <phoneticPr fontId="2" type="noConversion"/>
  </si>
  <si>
    <t>元</t>
    <phoneticPr fontId="2" type="noConversion"/>
  </si>
  <si>
    <t>两种方法的差异：</t>
    <phoneticPr fontId="2" type="noConversion"/>
  </si>
  <si>
    <t>除了递延所得税资产和递延所得税负债的分录不一致之外，其他的都一样。</t>
    <phoneticPr fontId="2" type="noConversion"/>
  </si>
  <si>
    <t>在计算当期所得税的时候，调减应纳税所得额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</si>
</sst>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10" fontId="0" fillId="0" borderId="0" xfId="0" applyNumberFormat="1"/>
    <xf numFmtId="43" fontId="0" fillId="0" borderId="0" xfId="1" applyFont="1" applyAlignment="1"/>
    <xf numFmtId="43" fontId="0" fillId="0" borderId="0" xfId="0" applyNumberFormat="1"/>
    <xf numFmtId="0" fontId="0" fillId="0" borderId="1" xfId="0" applyBorder="1"/>
    <xf numFmtId="43" fontId="0" fillId="0" borderId="1" xfId="1" applyFont="1" applyBorder="1" applyAlignment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0" fillId="2" borderId="0" xfId="0" applyFill="1"/>
    <xf numFmtId="43" fontId="0" fillId="0" borderId="1" xfId="0" applyNumberFormat="1" applyBorder="1" applyAlignment="1">
      <alignment horizontal="center"/>
    </xf>
    <xf numFmtId="43" fontId="3" fillId="2" borderId="0" xfId="0" applyNumberFormat="1" applyFont="1" applyFill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1"/>
  <sheetViews>
    <sheetView tabSelected="1" zoomScale="130" zoomScaleNormal="130" workbookViewId="0">
      <selection activeCell="C6" sqref="C6"/>
    </sheetView>
  </sheetViews>
  <sheetFormatPr defaultRowHeight="14.25" x14ac:dyDescent="0.2"/>
  <cols>
    <col min="1" max="1" width="15.625" customWidth="1"/>
    <col min="2" max="2" width="23.125" customWidth="1"/>
    <col min="3" max="3" width="27" customWidth="1"/>
    <col min="4" max="4" width="20.25" customWidth="1"/>
    <col min="5" max="5" width="16.875" customWidth="1"/>
    <col min="6" max="6" width="26" customWidth="1"/>
    <col min="7" max="7" width="16.5" customWidth="1"/>
  </cols>
  <sheetData>
    <row r="1" spans="1:7" x14ac:dyDescent="0.2">
      <c r="A1" t="s">
        <v>13</v>
      </c>
    </row>
    <row r="3" spans="1:7" x14ac:dyDescent="0.2">
      <c r="A3" s="8" t="s">
        <v>19</v>
      </c>
    </row>
    <row r="4" spans="1:7" x14ac:dyDescent="0.2">
      <c r="A4" s="6" t="s">
        <v>5</v>
      </c>
      <c r="B4" s="6" t="s">
        <v>3</v>
      </c>
      <c r="C4" s="6" t="s">
        <v>2</v>
      </c>
      <c r="E4" s="1">
        <v>4.7500000000000001E-2</v>
      </c>
    </row>
    <row r="5" spans="1:7" x14ac:dyDescent="0.2">
      <c r="A5" s="6">
        <v>1</v>
      </c>
      <c r="B5" s="5">
        <v>1200000</v>
      </c>
      <c r="C5" s="5">
        <f>B5/(1+$E$4)^A5</f>
        <v>1145584.7255369928</v>
      </c>
    </row>
    <row r="6" spans="1:7" x14ac:dyDescent="0.2">
      <c r="A6" s="6">
        <v>2</v>
      </c>
      <c r="B6" s="5">
        <v>1200000</v>
      </c>
      <c r="C6" s="5">
        <f>B6/(1+$E$4)^A6</f>
        <v>1093636.9694863891</v>
      </c>
    </row>
    <row r="7" spans="1:7" x14ac:dyDescent="0.2">
      <c r="A7" s="6">
        <v>3</v>
      </c>
      <c r="B7" s="5">
        <v>1200000</v>
      </c>
      <c r="C7" s="5">
        <f>B7/(1+$E$4)^A7</f>
        <v>1044044.8396051446</v>
      </c>
    </row>
    <row r="8" spans="1:7" x14ac:dyDescent="0.2">
      <c r="A8" s="4" t="s">
        <v>4</v>
      </c>
      <c r="B8" s="7">
        <f>SUM(B5:B7)</f>
        <v>3600000</v>
      </c>
      <c r="C8" s="7">
        <f>SUM(C5:C7)</f>
        <v>3283266.5346285268</v>
      </c>
    </row>
    <row r="9" spans="1:7" x14ac:dyDescent="0.2">
      <c r="G9" s="3"/>
    </row>
    <row r="10" spans="1:7" x14ac:dyDescent="0.2">
      <c r="A10" s="8" t="s">
        <v>20</v>
      </c>
    </row>
    <row r="11" spans="1:7" x14ac:dyDescent="0.2">
      <c r="A11" s="6" t="s">
        <v>5</v>
      </c>
      <c r="B11" s="6" t="s">
        <v>7</v>
      </c>
      <c r="C11" s="6" t="s">
        <v>8</v>
      </c>
      <c r="D11" s="6" t="s">
        <v>6</v>
      </c>
      <c r="E11" s="6" t="s">
        <v>17</v>
      </c>
      <c r="F11" s="6" t="s">
        <v>22</v>
      </c>
    </row>
    <row r="12" spans="1:7" x14ac:dyDescent="0.2">
      <c r="A12" s="6">
        <v>1</v>
      </c>
      <c r="B12" s="5">
        <f>$C$8/3</f>
        <v>1094422.178209509</v>
      </c>
      <c r="C12" s="5">
        <f>(C29-B28)*E4</f>
        <v>155955.16039485502</v>
      </c>
      <c r="D12" s="5">
        <v>1200000</v>
      </c>
      <c r="E12" s="7">
        <f>B12+C12-D12</f>
        <v>50377.338604364078</v>
      </c>
      <c r="F12" s="7">
        <f>ROUND(E12*25%,2)</f>
        <v>12594.33</v>
      </c>
    </row>
    <row r="13" spans="1:7" x14ac:dyDescent="0.2">
      <c r="A13" s="6">
        <v>2</v>
      </c>
      <c r="B13" s="5">
        <f t="shared" ref="B13:B14" si="0">$C$8/3</f>
        <v>1094422.178209509</v>
      </c>
      <c r="C13" s="5">
        <f>(C8+C12-D12)*E4</f>
        <v>106363.03051361063</v>
      </c>
      <c r="D13" s="5">
        <v>1200000</v>
      </c>
      <c r="E13" s="7">
        <f>B13+C13-D13</f>
        <v>785.20872311969288</v>
      </c>
      <c r="F13" s="7">
        <f t="shared" ref="F13" si="1">ROUND(E13*25%,2)</f>
        <v>196.3</v>
      </c>
    </row>
    <row r="14" spans="1:7" x14ac:dyDescent="0.2">
      <c r="A14" s="6">
        <v>3</v>
      </c>
      <c r="B14" s="5">
        <f t="shared" si="0"/>
        <v>1094422.178209509</v>
      </c>
      <c r="C14" s="5">
        <f>(C8+C12-D12+C13-D13)*E4</f>
        <v>54415.274463007132</v>
      </c>
      <c r="D14" s="5">
        <v>1200000</v>
      </c>
      <c r="E14" s="7">
        <f>B14+C14-D14</f>
        <v>-51162.547327483771</v>
      </c>
      <c r="F14" s="7">
        <v>-12790.63</v>
      </c>
    </row>
    <row r="15" spans="1:7" x14ac:dyDescent="0.2">
      <c r="A15" s="4" t="s">
        <v>4</v>
      </c>
      <c r="B15" s="7">
        <f>SUM(B12:B14)</f>
        <v>3283266.5346285272</v>
      </c>
      <c r="C15" s="7">
        <f>SUM(C12:C14)</f>
        <v>316733.46537147276</v>
      </c>
      <c r="D15" s="7">
        <f>SUM(D12:D14)</f>
        <v>3600000</v>
      </c>
      <c r="E15" s="7">
        <f>SUM(E12:E14)</f>
        <v>0</v>
      </c>
      <c r="F15" s="7">
        <f>SUM(F12:F14)</f>
        <v>0</v>
      </c>
    </row>
    <row r="17" spans="1:6" x14ac:dyDescent="0.2">
      <c r="A17" s="8" t="s">
        <v>30</v>
      </c>
    </row>
    <row r="18" spans="1:6" x14ac:dyDescent="0.2">
      <c r="A18" s="6" t="s">
        <v>5</v>
      </c>
      <c r="B18" s="6" t="s">
        <v>31</v>
      </c>
      <c r="C18" s="6" t="s">
        <v>33</v>
      </c>
      <c r="D18" s="6" t="s">
        <v>32</v>
      </c>
      <c r="E18" s="6" t="s">
        <v>25</v>
      </c>
      <c r="F18" s="6" t="s">
        <v>22</v>
      </c>
    </row>
    <row r="19" spans="1:6" x14ac:dyDescent="0.2">
      <c r="A19" s="6" t="s">
        <v>34</v>
      </c>
      <c r="B19" s="9">
        <f>C8</f>
        <v>3283266.5346285268</v>
      </c>
      <c r="C19" s="9">
        <f>B19*25%</f>
        <v>820816.63365713169</v>
      </c>
      <c r="D19" s="9">
        <f>C8</f>
        <v>3283266.5346285268</v>
      </c>
      <c r="E19" s="9">
        <f>D19*25%</f>
        <v>820816.63365713169</v>
      </c>
      <c r="F19" s="9">
        <f>C19-E19</f>
        <v>0</v>
      </c>
    </row>
    <row r="20" spans="1:6" x14ac:dyDescent="0.2">
      <c r="A20" s="6">
        <v>1</v>
      </c>
      <c r="B20" s="5">
        <f>B19-B12</f>
        <v>2188844.3564190175</v>
      </c>
      <c r="C20" s="9">
        <f>B20*25%</f>
        <v>547211.08910475438</v>
      </c>
      <c r="D20" s="5">
        <f>C8+C12-D12</f>
        <v>2239221.6950233816</v>
      </c>
      <c r="E20" s="9">
        <f>D20*25%</f>
        <v>559805.4237558454</v>
      </c>
      <c r="F20" s="7">
        <f>C19-C20-(E19-E20)</f>
        <v>12594.33465109102</v>
      </c>
    </row>
    <row r="21" spans="1:6" x14ac:dyDescent="0.2">
      <c r="A21" s="6">
        <v>2</v>
      </c>
      <c r="B21" s="5">
        <f>B20-B13</f>
        <v>1094422.1782095085</v>
      </c>
      <c r="C21" s="9">
        <f t="shared" ref="C21:C22" si="2">B21*25%</f>
        <v>273605.54455237713</v>
      </c>
      <c r="D21" s="5">
        <f>D20+C13-D13</f>
        <v>1145584.7255369923</v>
      </c>
      <c r="E21" s="9">
        <f t="shared" ref="E21:E22" si="3">D21*25%</f>
        <v>286396.18138424808</v>
      </c>
      <c r="F21" s="7">
        <f t="shared" ref="F21:F22" si="4">C20-C21-(E20-E21)</f>
        <v>196.30218077992322</v>
      </c>
    </row>
    <row r="22" spans="1:6" x14ac:dyDescent="0.2">
      <c r="A22" s="6">
        <v>3</v>
      </c>
      <c r="B22" s="5">
        <f>B21-B14</f>
        <v>0</v>
      </c>
      <c r="C22" s="9">
        <f t="shared" si="2"/>
        <v>0</v>
      </c>
      <c r="D22" s="5">
        <f>D21+C14-D14</f>
        <v>0</v>
      </c>
      <c r="E22" s="9">
        <f t="shared" si="3"/>
        <v>0</v>
      </c>
      <c r="F22" s="7">
        <f t="shared" si="4"/>
        <v>-12790.636831870943</v>
      </c>
    </row>
    <row r="23" spans="1:6" x14ac:dyDescent="0.2">
      <c r="A23" s="4" t="s">
        <v>4</v>
      </c>
      <c r="B23" s="7"/>
      <c r="C23" s="7"/>
      <c r="D23" s="7"/>
      <c r="E23" s="7"/>
      <c r="F23" s="7">
        <f>SUM(F20:F22)</f>
        <v>0</v>
      </c>
    </row>
    <row r="25" spans="1:6" x14ac:dyDescent="0.2">
      <c r="A25" t="s">
        <v>9</v>
      </c>
    </row>
    <row r="26" spans="1:6" x14ac:dyDescent="0.2">
      <c r="B26" t="s">
        <v>10</v>
      </c>
      <c r="C26" t="s">
        <v>11</v>
      </c>
    </row>
    <row r="27" spans="1:6" x14ac:dyDescent="0.2">
      <c r="A27" t="s">
        <v>0</v>
      </c>
      <c r="B27" s="3">
        <f>C8</f>
        <v>3283266.5346285268</v>
      </c>
    </row>
    <row r="28" spans="1:6" x14ac:dyDescent="0.2">
      <c r="A28" t="s">
        <v>1</v>
      </c>
      <c r="B28" s="3">
        <f>C29-B27</f>
        <v>316733.46537147323</v>
      </c>
    </row>
    <row r="29" spans="1:6" x14ac:dyDescent="0.2">
      <c r="A29" t="s">
        <v>12</v>
      </c>
      <c r="C29" s="3">
        <f>D15</f>
        <v>3600000</v>
      </c>
    </row>
    <row r="33" spans="1:6" x14ac:dyDescent="0.2">
      <c r="A33" s="8" t="s">
        <v>38</v>
      </c>
    </row>
    <row r="34" spans="1:6" x14ac:dyDescent="0.2">
      <c r="A34" t="s">
        <v>39</v>
      </c>
    </row>
    <row r="35" spans="1:6" x14ac:dyDescent="0.2">
      <c r="A35" t="s">
        <v>40</v>
      </c>
      <c r="B35" s="3">
        <f>B12</f>
        <v>1094422.178209509</v>
      </c>
    </row>
    <row r="36" spans="1:6" x14ac:dyDescent="0.2">
      <c r="A36" t="s">
        <v>49</v>
      </c>
      <c r="C36" s="3">
        <f>B35</f>
        <v>1094422.178209509</v>
      </c>
    </row>
    <row r="37" spans="1:6" x14ac:dyDescent="0.2">
      <c r="C37" s="2"/>
    </row>
    <row r="38" spans="1:6" x14ac:dyDescent="0.2">
      <c r="C38" s="2"/>
    </row>
    <row r="39" spans="1:6" x14ac:dyDescent="0.2">
      <c r="A39" t="s">
        <v>44</v>
      </c>
    </row>
    <row r="40" spans="1:6" x14ac:dyDescent="0.2">
      <c r="A40" t="s">
        <v>50</v>
      </c>
      <c r="B40" s="3">
        <f>D12</f>
        <v>1200000</v>
      </c>
    </row>
    <row r="41" spans="1:6" x14ac:dyDescent="0.2">
      <c r="A41" t="s">
        <v>42</v>
      </c>
      <c r="C41" s="3">
        <f>B40</f>
        <v>1200000</v>
      </c>
    </row>
    <row r="43" spans="1:6" x14ac:dyDescent="0.2">
      <c r="A43" t="s">
        <v>41</v>
      </c>
      <c r="B43" s="3">
        <f>C12</f>
        <v>155955.16039485502</v>
      </c>
    </row>
    <row r="44" spans="1:6" x14ac:dyDescent="0.2">
      <c r="A44" t="s">
        <v>1</v>
      </c>
      <c r="C44" s="3">
        <f>B43</f>
        <v>155955.16039485502</v>
      </c>
    </row>
    <row r="46" spans="1:6" x14ac:dyDescent="0.2">
      <c r="C46" s="3"/>
      <c r="D46" s="3"/>
    </row>
    <row r="47" spans="1:6" x14ac:dyDescent="0.2">
      <c r="A47" t="s">
        <v>65</v>
      </c>
      <c r="C47" s="2">
        <f>B35+B43-B40</f>
        <v>50377.338604364078</v>
      </c>
      <c r="D47" t="s">
        <v>66</v>
      </c>
      <c r="E47" s="3">
        <f>C47*25%</f>
        <v>12594.33465109102</v>
      </c>
      <c r="F47" t="s">
        <v>67</v>
      </c>
    </row>
    <row r="48" spans="1:6" x14ac:dyDescent="0.2">
      <c r="C48" s="2"/>
      <c r="E48" s="3"/>
    </row>
    <row r="49" spans="1:5" x14ac:dyDescent="0.2">
      <c r="A49" t="s">
        <v>68</v>
      </c>
      <c r="B49" s="3">
        <f>E47</f>
        <v>12594.33465109102</v>
      </c>
      <c r="C49" s="2"/>
      <c r="E49" s="3"/>
    </row>
    <row r="50" spans="1:5" x14ac:dyDescent="0.2">
      <c r="A50" t="s">
        <v>69</v>
      </c>
      <c r="C50" s="2">
        <f>E47</f>
        <v>12594.33465109102</v>
      </c>
      <c r="E50" s="3"/>
    </row>
    <row r="51" spans="1:5" x14ac:dyDescent="0.2">
      <c r="C51" s="2"/>
      <c r="E51" s="3"/>
    </row>
    <row r="53" spans="1:5" x14ac:dyDescent="0.2">
      <c r="A53" s="8" t="s">
        <v>46</v>
      </c>
    </row>
    <row r="54" spans="1:5" x14ac:dyDescent="0.2">
      <c r="A54" t="s">
        <v>39</v>
      </c>
    </row>
    <row r="55" spans="1:5" x14ac:dyDescent="0.2">
      <c r="A55" t="s">
        <v>51</v>
      </c>
      <c r="B55" s="3">
        <f>B13</f>
        <v>1094422.178209509</v>
      </c>
    </row>
    <row r="56" spans="1:5" x14ac:dyDescent="0.2">
      <c r="A56" t="s">
        <v>48</v>
      </c>
      <c r="C56" s="3">
        <f>B55</f>
        <v>1094422.178209509</v>
      </c>
    </row>
    <row r="57" spans="1:5" x14ac:dyDescent="0.2">
      <c r="C57" s="2"/>
    </row>
    <row r="58" spans="1:5" x14ac:dyDescent="0.2">
      <c r="C58" s="2"/>
    </row>
    <row r="59" spans="1:5" x14ac:dyDescent="0.2">
      <c r="A59" t="s">
        <v>54</v>
      </c>
    </row>
    <row r="60" spans="1:5" x14ac:dyDescent="0.2">
      <c r="A60" t="s">
        <v>50</v>
      </c>
      <c r="B60" s="3">
        <f>D13</f>
        <v>1200000</v>
      </c>
    </row>
    <row r="61" spans="1:5" x14ac:dyDescent="0.2">
      <c r="A61" t="s">
        <v>55</v>
      </c>
      <c r="C61" s="3">
        <f>B60</f>
        <v>1200000</v>
      </c>
    </row>
    <row r="63" spans="1:5" x14ac:dyDescent="0.2">
      <c r="A63" t="s">
        <v>56</v>
      </c>
      <c r="B63" s="3">
        <f>C13</f>
        <v>106363.03051361063</v>
      </c>
    </row>
    <row r="64" spans="1:5" x14ac:dyDescent="0.2">
      <c r="A64" t="s">
        <v>1</v>
      </c>
      <c r="C64" s="3">
        <f>B63</f>
        <v>106363.03051361063</v>
      </c>
    </row>
    <row r="66" spans="1:6" x14ac:dyDescent="0.2">
      <c r="A66" t="s">
        <v>65</v>
      </c>
      <c r="C66" s="2">
        <f>B55+B63-B60</f>
        <v>785.20872311969288</v>
      </c>
      <c r="D66" t="s">
        <v>66</v>
      </c>
      <c r="E66" s="3">
        <f>C66*25%</f>
        <v>196.30218077992322</v>
      </c>
      <c r="F66" t="s">
        <v>67</v>
      </c>
    </row>
    <row r="67" spans="1:6" x14ac:dyDescent="0.2">
      <c r="C67" s="2"/>
      <c r="E67" s="3"/>
    </row>
    <row r="68" spans="1:6" x14ac:dyDescent="0.2">
      <c r="A68" t="s">
        <v>68</v>
      </c>
      <c r="B68" s="3">
        <f>E66</f>
        <v>196.30218077992322</v>
      </c>
      <c r="C68" s="2"/>
      <c r="E68" s="3"/>
    </row>
    <row r="69" spans="1:6" x14ac:dyDescent="0.2">
      <c r="A69" t="s">
        <v>69</v>
      </c>
      <c r="C69" s="2">
        <f>E66</f>
        <v>196.30218077992322</v>
      </c>
      <c r="E69" s="3"/>
    </row>
    <row r="70" spans="1:6" x14ac:dyDescent="0.2">
      <c r="C70" s="2"/>
      <c r="E70" s="3"/>
    </row>
    <row r="71" spans="1:6" x14ac:dyDescent="0.2">
      <c r="C71" s="2"/>
      <c r="E71" s="3"/>
    </row>
    <row r="72" spans="1:6" x14ac:dyDescent="0.2">
      <c r="C72" s="2"/>
      <c r="E72" s="3"/>
    </row>
    <row r="73" spans="1:6" x14ac:dyDescent="0.2">
      <c r="A73" s="8" t="s">
        <v>45</v>
      </c>
    </row>
    <row r="74" spans="1:6" x14ac:dyDescent="0.2">
      <c r="A74" t="s">
        <v>39</v>
      </c>
    </row>
    <row r="75" spans="1:6" x14ac:dyDescent="0.2">
      <c r="A75" t="s">
        <v>51</v>
      </c>
      <c r="B75" s="3">
        <f>B14</f>
        <v>1094422.178209509</v>
      </c>
    </row>
    <row r="76" spans="1:6" x14ac:dyDescent="0.2">
      <c r="A76" t="s">
        <v>48</v>
      </c>
      <c r="C76" s="3">
        <f>B75</f>
        <v>1094422.178209509</v>
      </c>
    </row>
    <row r="77" spans="1:6" x14ac:dyDescent="0.2">
      <c r="C77" s="2"/>
    </row>
    <row r="78" spans="1:6" x14ac:dyDescent="0.2">
      <c r="C78" s="2"/>
    </row>
    <row r="79" spans="1:6" x14ac:dyDescent="0.2">
      <c r="A79" t="s">
        <v>54</v>
      </c>
    </row>
    <row r="80" spans="1:6" x14ac:dyDescent="0.2">
      <c r="A80" t="s">
        <v>50</v>
      </c>
      <c r="B80" s="3">
        <f>D14</f>
        <v>1200000</v>
      </c>
    </row>
    <row r="81" spans="1:6" x14ac:dyDescent="0.2">
      <c r="A81" t="s">
        <v>55</v>
      </c>
      <c r="C81" s="3">
        <f>B80</f>
        <v>1200000</v>
      </c>
    </row>
    <row r="83" spans="1:6" x14ac:dyDescent="0.2">
      <c r="A83" t="s">
        <v>56</v>
      </c>
      <c r="B83" s="3">
        <f>C14</f>
        <v>54415.274463007132</v>
      </c>
    </row>
    <row r="84" spans="1:6" x14ac:dyDescent="0.2">
      <c r="A84" t="s">
        <v>1</v>
      </c>
      <c r="C84" s="3">
        <f>B83</f>
        <v>54415.274463007132</v>
      </c>
    </row>
    <row r="86" spans="1:6" x14ac:dyDescent="0.2">
      <c r="A86" t="s">
        <v>76</v>
      </c>
      <c r="C86" s="2">
        <f>B75+B83-B80</f>
        <v>-51162.547327483771</v>
      </c>
      <c r="D86" t="s">
        <v>70</v>
      </c>
      <c r="E86" s="3">
        <f>C86*25%</f>
        <v>-12790.636831870943</v>
      </c>
      <c r="F86" t="s">
        <v>67</v>
      </c>
    </row>
    <row r="87" spans="1:6" x14ac:dyDescent="0.2">
      <c r="C87" s="2"/>
      <c r="E87" s="3"/>
    </row>
    <row r="88" spans="1:6" x14ac:dyDescent="0.2">
      <c r="A88" t="s">
        <v>68</v>
      </c>
      <c r="B88" s="3">
        <f>E86</f>
        <v>-12790.636831870943</v>
      </c>
      <c r="C88" s="2"/>
      <c r="E88" s="3"/>
    </row>
    <row r="89" spans="1:6" x14ac:dyDescent="0.2">
      <c r="A89" t="s">
        <v>69</v>
      </c>
      <c r="C89" s="2">
        <f>E86</f>
        <v>-12790.636831870943</v>
      </c>
      <c r="E89" s="3"/>
    </row>
    <row r="91" spans="1:6" x14ac:dyDescent="0.2">
      <c r="B91" s="8" t="s">
        <v>71</v>
      </c>
      <c r="C91" s="10">
        <f>C89+C69+C50</f>
        <v>0</v>
      </c>
    </row>
    <row r="93" spans="1:6" x14ac:dyDescent="0.2">
      <c r="A93" s="8" t="s">
        <v>64</v>
      </c>
    </row>
    <row r="94" spans="1:6" x14ac:dyDescent="0.2">
      <c r="A94" t="s">
        <v>9</v>
      </c>
    </row>
    <row r="95" spans="1:6" x14ac:dyDescent="0.2">
      <c r="B95" t="s">
        <v>10</v>
      </c>
      <c r="C95" t="s">
        <v>11</v>
      </c>
    </row>
    <row r="96" spans="1:6" x14ac:dyDescent="0.2">
      <c r="A96" t="s">
        <v>0</v>
      </c>
      <c r="B96" s="3">
        <f>C8</f>
        <v>3283266.5346285268</v>
      </c>
    </row>
    <row r="97" spans="1:5" x14ac:dyDescent="0.2">
      <c r="A97" t="s">
        <v>1</v>
      </c>
      <c r="B97" s="3">
        <f>C98-B96</f>
        <v>316733.46537147323</v>
      </c>
    </row>
    <row r="98" spans="1:5" x14ac:dyDescent="0.2">
      <c r="A98" t="s">
        <v>12</v>
      </c>
      <c r="C98" s="3">
        <f>B8</f>
        <v>3600000</v>
      </c>
    </row>
    <row r="100" spans="1:5" x14ac:dyDescent="0.2">
      <c r="A100" t="s">
        <v>36</v>
      </c>
      <c r="B100" s="3">
        <f>C19</f>
        <v>820816.63365713169</v>
      </c>
    </row>
    <row r="101" spans="1:5" x14ac:dyDescent="0.2">
      <c r="A101" t="s">
        <v>37</v>
      </c>
      <c r="C101" s="3">
        <f>E19</f>
        <v>820816.63365713169</v>
      </c>
    </row>
    <row r="103" spans="1:5" x14ac:dyDescent="0.2">
      <c r="A103" s="8" t="s">
        <v>38</v>
      </c>
    </row>
    <row r="104" spans="1:5" x14ac:dyDescent="0.2">
      <c r="A104" t="s">
        <v>39</v>
      </c>
    </row>
    <row r="105" spans="1:5" x14ac:dyDescent="0.2">
      <c r="A105" t="s">
        <v>40</v>
      </c>
      <c r="B105" s="3">
        <f>B12</f>
        <v>1094422.178209509</v>
      </c>
    </row>
    <row r="106" spans="1:5" x14ac:dyDescent="0.2">
      <c r="A106" t="s">
        <v>49</v>
      </c>
      <c r="C106" s="3">
        <f>B105</f>
        <v>1094422.178209509</v>
      </c>
    </row>
    <row r="107" spans="1:5" x14ac:dyDescent="0.2">
      <c r="C107" s="2"/>
    </row>
    <row r="108" spans="1:5" x14ac:dyDescent="0.2">
      <c r="A108" t="s">
        <v>43</v>
      </c>
      <c r="B108" s="3">
        <f>C20-C19</f>
        <v>-273605.54455237731</v>
      </c>
      <c r="C108" s="2"/>
    </row>
    <row r="109" spans="1:5" x14ac:dyDescent="0.2">
      <c r="A109" t="s">
        <v>37</v>
      </c>
      <c r="C109" s="2">
        <f>-C106*25%</f>
        <v>-273605.54455237725</v>
      </c>
      <c r="E109" s="3"/>
    </row>
    <row r="110" spans="1:5" x14ac:dyDescent="0.2">
      <c r="C110" s="2"/>
    </row>
    <row r="111" spans="1:5" x14ac:dyDescent="0.2">
      <c r="A111" t="s">
        <v>44</v>
      </c>
    </row>
    <row r="112" spans="1:5" x14ac:dyDescent="0.2">
      <c r="A112" t="s">
        <v>50</v>
      </c>
      <c r="B112" s="3">
        <f>D12</f>
        <v>1200000</v>
      </c>
    </row>
    <row r="113" spans="1:5" x14ac:dyDescent="0.2">
      <c r="A113" t="s">
        <v>42</v>
      </c>
      <c r="C113" s="3">
        <f>B112</f>
        <v>1200000</v>
      </c>
    </row>
    <row r="115" spans="1:5" x14ac:dyDescent="0.2">
      <c r="A115" t="s">
        <v>41</v>
      </c>
      <c r="B115" s="3">
        <f>C12</f>
        <v>155955.16039485502</v>
      </c>
    </row>
    <row r="116" spans="1:5" x14ac:dyDescent="0.2">
      <c r="A116" t="s">
        <v>1</v>
      </c>
      <c r="C116" s="3">
        <f>B115</f>
        <v>155955.16039485502</v>
      </c>
    </row>
    <row r="118" spans="1:5" x14ac:dyDescent="0.2">
      <c r="A118" t="s">
        <v>36</v>
      </c>
      <c r="B118" s="3">
        <f>-(B112-C116)*25%</f>
        <v>-261011.20990128623</v>
      </c>
    </row>
    <row r="119" spans="1:5" x14ac:dyDescent="0.2">
      <c r="A119" t="s">
        <v>43</v>
      </c>
      <c r="C119" s="3">
        <f>B118</f>
        <v>-261011.20990128623</v>
      </c>
      <c r="D119" s="3"/>
      <c r="E119" s="3">
        <f>B108-C119</f>
        <v>-12594.334651091078</v>
      </c>
    </row>
    <row r="120" spans="1:5" x14ac:dyDescent="0.2">
      <c r="C120" s="3"/>
      <c r="D120" s="3"/>
    </row>
    <row r="121" spans="1:5" x14ac:dyDescent="0.2">
      <c r="A121" t="s">
        <v>65</v>
      </c>
      <c r="C121" s="2">
        <f>B105+B115-B112</f>
        <v>50377.338604364078</v>
      </c>
      <c r="D121" t="s">
        <v>73</v>
      </c>
      <c r="E121" s="3"/>
    </row>
    <row r="123" spans="1:5" x14ac:dyDescent="0.2">
      <c r="A123" s="8" t="s">
        <v>46</v>
      </c>
    </row>
    <row r="124" spans="1:5" x14ac:dyDescent="0.2">
      <c r="A124" t="s">
        <v>39</v>
      </c>
    </row>
    <row r="125" spans="1:5" x14ac:dyDescent="0.2">
      <c r="A125" t="s">
        <v>51</v>
      </c>
      <c r="B125" s="3">
        <f>B13</f>
        <v>1094422.178209509</v>
      </c>
    </row>
    <row r="126" spans="1:5" x14ac:dyDescent="0.2">
      <c r="A126" t="s">
        <v>48</v>
      </c>
      <c r="C126" s="3">
        <f>B125</f>
        <v>1094422.178209509</v>
      </c>
    </row>
    <row r="127" spans="1:5" x14ac:dyDescent="0.2">
      <c r="C127" s="2"/>
    </row>
    <row r="128" spans="1:5" x14ac:dyDescent="0.2">
      <c r="A128" t="s">
        <v>52</v>
      </c>
      <c r="B128" s="3">
        <f>C21-C20</f>
        <v>-273605.54455237725</v>
      </c>
      <c r="C128" s="2"/>
    </row>
    <row r="129" spans="1:5" x14ac:dyDescent="0.2">
      <c r="A129" t="s">
        <v>53</v>
      </c>
      <c r="C129" s="2">
        <f>-C126*25%</f>
        <v>-273605.54455237725</v>
      </c>
    </row>
    <row r="130" spans="1:5" x14ac:dyDescent="0.2">
      <c r="C130" s="2"/>
    </row>
    <row r="131" spans="1:5" x14ac:dyDescent="0.2">
      <c r="A131" t="s">
        <v>54</v>
      </c>
    </row>
    <row r="132" spans="1:5" x14ac:dyDescent="0.2">
      <c r="A132" t="s">
        <v>50</v>
      </c>
      <c r="B132" s="3">
        <f>D13</f>
        <v>1200000</v>
      </c>
    </row>
    <row r="133" spans="1:5" x14ac:dyDescent="0.2">
      <c r="A133" t="s">
        <v>55</v>
      </c>
      <c r="C133" s="3">
        <f>B132</f>
        <v>1200000</v>
      </c>
    </row>
    <row r="135" spans="1:5" x14ac:dyDescent="0.2">
      <c r="A135" t="s">
        <v>56</v>
      </c>
      <c r="B135" s="3">
        <f>C13</f>
        <v>106363.03051361063</v>
      </c>
    </row>
    <row r="136" spans="1:5" x14ac:dyDescent="0.2">
      <c r="A136" t="s">
        <v>1</v>
      </c>
      <c r="C136" s="3">
        <f>B135</f>
        <v>106363.03051361063</v>
      </c>
    </row>
    <row r="138" spans="1:5" x14ac:dyDescent="0.2">
      <c r="A138" t="s">
        <v>57</v>
      </c>
      <c r="B138" s="3">
        <f>E21-E20</f>
        <v>-273409.24237159733</v>
      </c>
    </row>
    <row r="139" spans="1:5" x14ac:dyDescent="0.2">
      <c r="A139" t="s">
        <v>52</v>
      </c>
      <c r="C139" s="3">
        <f>B138</f>
        <v>-273409.24237159733</v>
      </c>
      <c r="D139" s="3"/>
    </row>
    <row r="141" spans="1:5" x14ac:dyDescent="0.2">
      <c r="A141" t="s">
        <v>65</v>
      </c>
      <c r="C141" s="2">
        <f>B125+B135-B132</f>
        <v>785.20872311969288</v>
      </c>
      <c r="D141" t="s">
        <v>73</v>
      </c>
      <c r="E141" s="3"/>
    </row>
    <row r="143" spans="1:5" x14ac:dyDescent="0.2">
      <c r="A143" s="8" t="s">
        <v>45</v>
      </c>
    </row>
    <row r="144" spans="1:5" x14ac:dyDescent="0.2">
      <c r="A144" t="s">
        <v>39</v>
      </c>
    </row>
    <row r="145" spans="1:4" x14ac:dyDescent="0.2">
      <c r="A145" t="s">
        <v>51</v>
      </c>
      <c r="B145" s="3">
        <f>B14</f>
        <v>1094422.178209509</v>
      </c>
    </row>
    <row r="146" spans="1:4" x14ac:dyDescent="0.2">
      <c r="A146" t="s">
        <v>48</v>
      </c>
      <c r="C146" s="3">
        <f>B145</f>
        <v>1094422.178209509</v>
      </c>
    </row>
    <row r="147" spans="1:4" x14ac:dyDescent="0.2">
      <c r="C147" s="2"/>
    </row>
    <row r="148" spans="1:4" x14ac:dyDescent="0.2">
      <c r="A148" t="s">
        <v>52</v>
      </c>
      <c r="B148" s="3">
        <f>-C21</f>
        <v>-273605.54455237713</v>
      </c>
      <c r="C148" s="2"/>
    </row>
    <row r="149" spans="1:4" x14ac:dyDescent="0.2">
      <c r="A149" t="s">
        <v>53</v>
      </c>
      <c r="C149" s="2">
        <f>-C146*25%</f>
        <v>-273605.54455237725</v>
      </c>
    </row>
    <row r="150" spans="1:4" x14ac:dyDescent="0.2">
      <c r="C150" s="2"/>
    </row>
    <row r="151" spans="1:4" x14ac:dyDescent="0.2">
      <c r="A151" t="s">
        <v>54</v>
      </c>
    </row>
    <row r="152" spans="1:4" x14ac:dyDescent="0.2">
      <c r="A152" t="s">
        <v>50</v>
      </c>
      <c r="B152" s="3">
        <f>B7</f>
        <v>1200000</v>
      </c>
    </row>
    <row r="153" spans="1:4" x14ac:dyDescent="0.2">
      <c r="A153" t="s">
        <v>55</v>
      </c>
      <c r="C153" s="3">
        <f>B152</f>
        <v>1200000</v>
      </c>
    </row>
    <row r="155" spans="1:4" x14ac:dyDescent="0.2">
      <c r="A155" t="s">
        <v>56</v>
      </c>
      <c r="B155" s="3">
        <f>C14</f>
        <v>54415.274463007132</v>
      </c>
    </row>
    <row r="156" spans="1:4" x14ac:dyDescent="0.2">
      <c r="A156" t="s">
        <v>1</v>
      </c>
      <c r="C156" s="3">
        <f>B155</f>
        <v>54415.274463007132</v>
      </c>
    </row>
    <row r="158" spans="1:4" x14ac:dyDescent="0.2">
      <c r="A158" t="s">
        <v>57</v>
      </c>
      <c r="B158" s="3">
        <f>-E21</f>
        <v>-286396.18138424808</v>
      </c>
    </row>
    <row r="159" spans="1:4" x14ac:dyDescent="0.2">
      <c r="A159" t="s">
        <v>52</v>
      </c>
      <c r="C159" s="3">
        <f>B158</f>
        <v>-286396.18138424808</v>
      </c>
      <c r="D159" s="3"/>
    </row>
    <row r="161" spans="1:5" x14ac:dyDescent="0.2">
      <c r="A161" t="s">
        <v>65</v>
      </c>
      <c r="C161" s="2">
        <f>B145+B155-B152</f>
        <v>-51162.547327483771</v>
      </c>
      <c r="D161" t="s">
        <v>73</v>
      </c>
      <c r="E161" s="3"/>
    </row>
    <row r="163" spans="1:5" x14ac:dyDescent="0.2">
      <c r="B163" s="8" t="s">
        <v>71</v>
      </c>
      <c r="C163" s="10">
        <f>C161+C141+C121</f>
        <v>0</v>
      </c>
    </row>
    <row r="164" spans="1:5" x14ac:dyDescent="0.2">
      <c r="B164" s="8" t="s">
        <v>72</v>
      </c>
      <c r="C164" s="10">
        <f>C162+C142+C123</f>
        <v>0</v>
      </c>
    </row>
    <row r="167" spans="1:5" x14ac:dyDescent="0.2">
      <c r="A167" t="s">
        <v>74</v>
      </c>
    </row>
    <row r="168" spans="1:5" x14ac:dyDescent="0.2">
      <c r="A168" t="s">
        <v>75</v>
      </c>
    </row>
    <row r="171" spans="1:5" x14ac:dyDescent="0.2">
      <c r="D171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8624-C1D3-413F-9F14-BFB8B3E95511}">
  <dimension ref="A1:G119"/>
  <sheetViews>
    <sheetView zoomScaleNormal="100" workbookViewId="0">
      <selection activeCell="C19" sqref="C19"/>
    </sheetView>
  </sheetViews>
  <sheetFormatPr defaultRowHeight="14.25" x14ac:dyDescent="0.2"/>
  <cols>
    <col min="1" max="1" width="15.625" customWidth="1"/>
    <col min="2" max="2" width="21" customWidth="1"/>
    <col min="3" max="3" width="27" customWidth="1"/>
    <col min="4" max="4" width="20.25" customWidth="1"/>
    <col min="5" max="5" width="16.875" customWidth="1"/>
    <col min="6" max="6" width="26" customWidth="1"/>
    <col min="7" max="7" width="16.5" customWidth="1"/>
  </cols>
  <sheetData>
    <row r="1" spans="1:7" x14ac:dyDescent="0.2">
      <c r="A1" t="s">
        <v>13</v>
      </c>
    </row>
    <row r="3" spans="1:7" x14ac:dyDescent="0.2">
      <c r="A3" s="8" t="s">
        <v>19</v>
      </c>
    </row>
    <row r="4" spans="1:7" x14ac:dyDescent="0.2">
      <c r="A4" s="6" t="s">
        <v>5</v>
      </c>
      <c r="B4" s="6" t="s">
        <v>3</v>
      </c>
      <c r="C4" s="6" t="s">
        <v>2</v>
      </c>
      <c r="E4" s="1">
        <v>4.7500000000000001E-2</v>
      </c>
    </row>
    <row r="5" spans="1:7" x14ac:dyDescent="0.2">
      <c r="A5" s="6" t="s">
        <v>59</v>
      </c>
      <c r="B5" s="5">
        <v>1200000</v>
      </c>
      <c r="C5" s="5">
        <v>1145584.7255369928</v>
      </c>
    </row>
    <row r="6" spans="1:7" x14ac:dyDescent="0.2">
      <c r="A6" s="6" t="s">
        <v>61</v>
      </c>
      <c r="B6" s="5">
        <v>1200000</v>
      </c>
      <c r="C6" s="5">
        <v>1093636.9694863891</v>
      </c>
    </row>
    <row r="7" spans="1:7" x14ac:dyDescent="0.2">
      <c r="A7" s="6" t="s">
        <v>63</v>
      </c>
      <c r="B7" s="5">
        <v>1200000</v>
      </c>
      <c r="C7" s="5">
        <v>1044044.8396051446</v>
      </c>
    </row>
    <row r="8" spans="1:7" x14ac:dyDescent="0.2">
      <c r="A8" s="4" t="s">
        <v>4</v>
      </c>
      <c r="B8" s="7">
        <v>3600000</v>
      </c>
      <c r="C8" s="7">
        <v>3283266.5346285268</v>
      </c>
    </row>
    <row r="9" spans="1:7" x14ac:dyDescent="0.2">
      <c r="G9" s="3"/>
    </row>
    <row r="10" spans="1:7" x14ac:dyDescent="0.2">
      <c r="A10" s="8" t="s">
        <v>20</v>
      </c>
    </row>
    <row r="11" spans="1:7" x14ac:dyDescent="0.2">
      <c r="A11" s="6" t="s">
        <v>5</v>
      </c>
      <c r="B11" s="6" t="s">
        <v>7</v>
      </c>
      <c r="C11" s="6" t="s">
        <v>8</v>
      </c>
      <c r="D11" s="6" t="s">
        <v>6</v>
      </c>
      <c r="E11" s="6" t="s">
        <v>17</v>
      </c>
      <c r="F11" s="6" t="s">
        <v>22</v>
      </c>
    </row>
    <row r="12" spans="1:7" x14ac:dyDescent="0.2">
      <c r="A12" s="6" t="s">
        <v>58</v>
      </c>
      <c r="B12" s="5">
        <v>1094422.178209509</v>
      </c>
      <c r="C12" s="5">
        <v>155955.16039485502</v>
      </c>
      <c r="D12" s="5">
        <v>1200000</v>
      </c>
      <c r="E12" s="7">
        <v>50377.338604364078</v>
      </c>
      <c r="F12" s="7">
        <v>12594.33</v>
      </c>
    </row>
    <row r="13" spans="1:7" x14ac:dyDescent="0.2">
      <c r="A13" s="6" t="s">
        <v>60</v>
      </c>
      <c r="B13" s="5">
        <v>1094422.178209509</v>
      </c>
      <c r="C13" s="5">
        <v>106363.03051361063</v>
      </c>
      <c r="D13" s="5">
        <v>1200000</v>
      </c>
      <c r="E13" s="7">
        <v>785.20872311969288</v>
      </c>
      <c r="F13" s="7">
        <v>196.3</v>
      </c>
    </row>
    <row r="14" spans="1:7" x14ac:dyDescent="0.2">
      <c r="A14" s="6" t="s">
        <v>62</v>
      </c>
      <c r="B14" s="5">
        <v>1094422.178209509</v>
      </c>
      <c r="C14" s="5">
        <v>54415.274463007132</v>
      </c>
      <c r="D14" s="5">
        <v>1200000</v>
      </c>
      <c r="E14" s="7">
        <v>-51162.547327483771</v>
      </c>
      <c r="F14" s="7">
        <v>-12790.63</v>
      </c>
    </row>
    <row r="15" spans="1:7" x14ac:dyDescent="0.2">
      <c r="A15" s="4" t="s">
        <v>4</v>
      </c>
      <c r="B15" s="7">
        <v>3283266.5346285272</v>
      </c>
      <c r="C15" s="7">
        <v>316733.46537147276</v>
      </c>
      <c r="D15" s="7">
        <v>3600000</v>
      </c>
      <c r="E15" s="7">
        <v>0</v>
      </c>
      <c r="F15" s="7">
        <v>0</v>
      </c>
    </row>
    <row r="17" spans="1:6" x14ac:dyDescent="0.2">
      <c r="A17" s="8" t="s">
        <v>30</v>
      </c>
    </row>
    <row r="18" spans="1:6" x14ac:dyDescent="0.2">
      <c r="A18" s="6" t="s">
        <v>5</v>
      </c>
      <c r="B18" s="6" t="s">
        <v>31</v>
      </c>
      <c r="C18" s="6" t="s">
        <v>33</v>
      </c>
      <c r="D18" s="6" t="s">
        <v>32</v>
      </c>
      <c r="E18" s="6" t="s">
        <v>25</v>
      </c>
      <c r="F18" s="6" t="s">
        <v>22</v>
      </c>
    </row>
    <row r="19" spans="1:6" x14ac:dyDescent="0.2">
      <c r="A19" s="6" t="s">
        <v>34</v>
      </c>
      <c r="B19" s="9">
        <v>3283266.5346285268</v>
      </c>
      <c r="C19" s="9">
        <v>820816.63365713169</v>
      </c>
      <c r="D19" s="9">
        <v>3283266.5346285268</v>
      </c>
      <c r="E19" s="9">
        <v>820816.63365713169</v>
      </c>
      <c r="F19" s="9">
        <v>0</v>
      </c>
    </row>
    <row r="20" spans="1:6" x14ac:dyDescent="0.2">
      <c r="A20" s="6" t="s">
        <v>58</v>
      </c>
      <c r="B20" s="5">
        <v>2188844.3564190175</v>
      </c>
      <c r="C20" s="9">
        <v>547211.08910475438</v>
      </c>
      <c r="D20" s="5">
        <v>2239221.6950233816</v>
      </c>
      <c r="E20" s="9">
        <v>559805.4237558454</v>
      </c>
      <c r="F20" s="7">
        <v>12594.33465109102</v>
      </c>
    </row>
    <row r="21" spans="1:6" x14ac:dyDescent="0.2">
      <c r="A21" s="6" t="s">
        <v>60</v>
      </c>
      <c r="B21" s="5">
        <v>1094422.1782095085</v>
      </c>
      <c r="C21" s="9">
        <v>273605.54455237713</v>
      </c>
      <c r="D21" s="5">
        <v>1145584.7255369923</v>
      </c>
      <c r="E21" s="9">
        <v>286396.18138424808</v>
      </c>
      <c r="F21" s="7">
        <v>196.30218077992322</v>
      </c>
    </row>
    <row r="22" spans="1:6" x14ac:dyDescent="0.2">
      <c r="A22" s="6" t="s">
        <v>62</v>
      </c>
      <c r="B22" s="5">
        <v>0</v>
      </c>
      <c r="C22" s="9">
        <v>0</v>
      </c>
      <c r="D22" s="5">
        <v>0</v>
      </c>
      <c r="E22" s="9">
        <v>0</v>
      </c>
      <c r="F22" s="7">
        <v>-12790.636831870943</v>
      </c>
    </row>
    <row r="23" spans="1:6" x14ac:dyDescent="0.2">
      <c r="A23" s="4" t="s">
        <v>4</v>
      </c>
      <c r="B23" s="7">
        <v>3283266.5346285263</v>
      </c>
      <c r="C23" s="7">
        <v>820816.63365713158</v>
      </c>
      <c r="D23" s="7">
        <v>3384806.4205603739</v>
      </c>
      <c r="E23" s="7">
        <v>846201.60514009348</v>
      </c>
      <c r="F23" s="7">
        <v>0</v>
      </c>
    </row>
    <row r="25" spans="1:6" x14ac:dyDescent="0.2">
      <c r="A25" t="s">
        <v>9</v>
      </c>
    </row>
    <row r="26" spans="1:6" x14ac:dyDescent="0.2">
      <c r="B26" t="s">
        <v>10</v>
      </c>
      <c r="C26" t="s">
        <v>11</v>
      </c>
    </row>
    <row r="27" spans="1:6" x14ac:dyDescent="0.2">
      <c r="A27" t="s">
        <v>0</v>
      </c>
      <c r="B27" s="3">
        <v>3283266.5346285268</v>
      </c>
    </row>
    <row r="28" spans="1:6" x14ac:dyDescent="0.2">
      <c r="A28" t="s">
        <v>1</v>
      </c>
      <c r="B28" s="3">
        <v>316733.46537147323</v>
      </c>
    </row>
    <row r="29" spans="1:6" x14ac:dyDescent="0.2">
      <c r="A29" t="s">
        <v>12</v>
      </c>
      <c r="C29" s="3">
        <v>3600000</v>
      </c>
    </row>
    <row r="31" spans="1:6" x14ac:dyDescent="0.2">
      <c r="A31" t="s">
        <v>14</v>
      </c>
    </row>
    <row r="32" spans="1:6" x14ac:dyDescent="0.2">
      <c r="A32" t="s">
        <v>15</v>
      </c>
    </row>
    <row r="33" spans="1:4" x14ac:dyDescent="0.2">
      <c r="A33" t="s">
        <v>16</v>
      </c>
    </row>
    <row r="34" spans="1:4" x14ac:dyDescent="0.2">
      <c r="A34" t="s">
        <v>18</v>
      </c>
    </row>
    <row r="35" spans="1:4" x14ac:dyDescent="0.2">
      <c r="A35" t="s">
        <v>21</v>
      </c>
    </row>
    <row r="37" spans="1:4" x14ac:dyDescent="0.2">
      <c r="A37" t="s">
        <v>23</v>
      </c>
      <c r="D37" s="2"/>
    </row>
    <row r="38" spans="1:4" x14ac:dyDescent="0.2">
      <c r="A38" t="s">
        <v>24</v>
      </c>
    </row>
    <row r="39" spans="1:4" x14ac:dyDescent="0.2">
      <c r="A39" t="s">
        <v>25</v>
      </c>
      <c r="B39" s="3">
        <v>12594.33</v>
      </c>
    </row>
    <row r="40" spans="1:4" x14ac:dyDescent="0.2">
      <c r="A40" t="s">
        <v>26</v>
      </c>
      <c r="C40" s="3">
        <v>12594.33</v>
      </c>
    </row>
    <row r="42" spans="1:4" x14ac:dyDescent="0.2">
      <c r="A42" t="s">
        <v>27</v>
      </c>
      <c r="D42" s="2"/>
    </row>
    <row r="43" spans="1:4" x14ac:dyDescent="0.2">
      <c r="A43" t="s">
        <v>24</v>
      </c>
    </row>
    <row r="44" spans="1:4" x14ac:dyDescent="0.2">
      <c r="A44" t="s">
        <v>25</v>
      </c>
      <c r="B44" s="3">
        <v>196.3</v>
      </c>
    </row>
    <row r="45" spans="1:4" x14ac:dyDescent="0.2">
      <c r="A45" t="s">
        <v>26</v>
      </c>
      <c r="C45" s="3">
        <v>196.3</v>
      </c>
    </row>
    <row r="47" spans="1:4" x14ac:dyDescent="0.2">
      <c r="A47" t="s">
        <v>28</v>
      </c>
      <c r="D47" s="2"/>
    </row>
    <row r="48" spans="1:4" x14ac:dyDescent="0.2">
      <c r="A48" t="s">
        <v>24</v>
      </c>
    </row>
    <row r="49" spans="1:3" x14ac:dyDescent="0.2">
      <c r="A49" t="s">
        <v>25</v>
      </c>
      <c r="B49" s="3">
        <v>-12790.63</v>
      </c>
    </row>
    <row r="50" spans="1:3" x14ac:dyDescent="0.2">
      <c r="A50" t="s">
        <v>26</v>
      </c>
      <c r="C50" s="3">
        <v>-12790.63</v>
      </c>
    </row>
    <row r="52" spans="1:3" x14ac:dyDescent="0.2">
      <c r="A52" t="s">
        <v>29</v>
      </c>
    </row>
    <row r="55" spans="1:3" x14ac:dyDescent="0.2">
      <c r="A55" s="8" t="s">
        <v>47</v>
      </c>
    </row>
    <row r="56" spans="1:3" x14ac:dyDescent="0.2">
      <c r="A56" t="s">
        <v>35</v>
      </c>
    </row>
    <row r="57" spans="1:3" x14ac:dyDescent="0.2">
      <c r="B57" t="s">
        <v>10</v>
      </c>
      <c r="C57" t="s">
        <v>11</v>
      </c>
    </row>
    <row r="58" spans="1:3" x14ac:dyDescent="0.2">
      <c r="A58" t="s">
        <v>0</v>
      </c>
      <c r="B58" s="3">
        <v>3283266.5346285268</v>
      </c>
    </row>
    <row r="59" spans="1:3" x14ac:dyDescent="0.2">
      <c r="A59" t="s">
        <v>1</v>
      </c>
      <c r="B59" s="3">
        <v>316733.46537147323</v>
      </c>
    </row>
    <row r="60" spans="1:3" x14ac:dyDescent="0.2">
      <c r="A60" t="s">
        <v>12</v>
      </c>
      <c r="C60" s="3">
        <v>3600000</v>
      </c>
    </row>
    <row r="62" spans="1:3" x14ac:dyDescent="0.2">
      <c r="A62" t="s">
        <v>25</v>
      </c>
      <c r="B62" s="3">
        <v>820816.63365713169</v>
      </c>
    </row>
    <row r="63" spans="1:3" x14ac:dyDescent="0.2">
      <c r="A63" t="s">
        <v>33</v>
      </c>
      <c r="C63" s="3">
        <v>820816.63365713169</v>
      </c>
    </row>
    <row r="65" spans="1:3" x14ac:dyDescent="0.2">
      <c r="A65" s="8" t="s">
        <v>38</v>
      </c>
    </row>
    <row r="66" spans="1:3" x14ac:dyDescent="0.2">
      <c r="A66" t="s">
        <v>39</v>
      </c>
    </row>
    <row r="67" spans="1:3" x14ac:dyDescent="0.2">
      <c r="A67" t="s">
        <v>40</v>
      </c>
      <c r="B67" s="3">
        <v>1094422.178209509</v>
      </c>
    </row>
    <row r="68" spans="1:3" x14ac:dyDescent="0.2">
      <c r="A68" t="s">
        <v>49</v>
      </c>
      <c r="C68" s="3">
        <v>1094422.178209509</v>
      </c>
    </row>
    <row r="69" spans="1:3" x14ac:dyDescent="0.2">
      <c r="C69" s="2"/>
    </row>
    <row r="70" spans="1:3" x14ac:dyDescent="0.2">
      <c r="A70" t="s">
        <v>43</v>
      </c>
      <c r="B70" s="3">
        <v>-273605.54455237725</v>
      </c>
      <c r="C70" s="2"/>
    </row>
    <row r="71" spans="1:3" x14ac:dyDescent="0.2">
      <c r="A71" t="s">
        <v>33</v>
      </c>
      <c r="C71" s="2">
        <v>-273605.54455237725</v>
      </c>
    </row>
    <row r="72" spans="1:3" x14ac:dyDescent="0.2">
      <c r="C72" s="2"/>
    </row>
    <row r="73" spans="1:3" x14ac:dyDescent="0.2">
      <c r="A73" t="s">
        <v>44</v>
      </c>
    </row>
    <row r="74" spans="1:3" x14ac:dyDescent="0.2">
      <c r="A74" t="s">
        <v>50</v>
      </c>
      <c r="B74" s="3">
        <v>1200000</v>
      </c>
    </row>
    <row r="75" spans="1:3" x14ac:dyDescent="0.2">
      <c r="A75" t="s">
        <v>42</v>
      </c>
      <c r="C75" s="3">
        <v>1200000</v>
      </c>
    </row>
    <row r="77" spans="1:3" x14ac:dyDescent="0.2">
      <c r="A77" t="s">
        <v>41</v>
      </c>
      <c r="B77" s="3">
        <v>155955.16039485502</v>
      </c>
    </row>
    <row r="78" spans="1:3" x14ac:dyDescent="0.2">
      <c r="A78" t="s">
        <v>1</v>
      </c>
      <c r="C78" s="3">
        <v>155955.16039485502</v>
      </c>
    </row>
    <row r="80" spans="1:3" x14ac:dyDescent="0.2">
      <c r="A80" t="s">
        <v>25</v>
      </c>
      <c r="B80" s="3">
        <v>-261011.20990128623</v>
      </c>
    </row>
    <row r="81" spans="1:4" x14ac:dyDescent="0.2">
      <c r="A81" t="s">
        <v>43</v>
      </c>
      <c r="C81" s="3">
        <v>-261011.20990128623</v>
      </c>
      <c r="D81" s="3">
        <v>12594.33465109102</v>
      </c>
    </row>
    <row r="84" spans="1:4" x14ac:dyDescent="0.2">
      <c r="A84" s="8" t="s">
        <v>46</v>
      </c>
    </row>
    <row r="85" spans="1:4" x14ac:dyDescent="0.2">
      <c r="A85" t="s">
        <v>39</v>
      </c>
    </row>
    <row r="86" spans="1:4" x14ac:dyDescent="0.2">
      <c r="A86" t="s">
        <v>51</v>
      </c>
      <c r="B86" s="3">
        <v>1094422.178209509</v>
      </c>
    </row>
    <row r="87" spans="1:4" x14ac:dyDescent="0.2">
      <c r="A87" t="s">
        <v>48</v>
      </c>
      <c r="C87" s="3">
        <v>1094422.178209509</v>
      </c>
    </row>
    <row r="88" spans="1:4" x14ac:dyDescent="0.2">
      <c r="C88" s="2"/>
    </row>
    <row r="89" spans="1:4" x14ac:dyDescent="0.2">
      <c r="A89" t="s">
        <v>52</v>
      </c>
      <c r="B89" s="3">
        <v>-273605.54455237725</v>
      </c>
      <c r="C89" s="2"/>
    </row>
    <row r="90" spans="1:4" x14ac:dyDescent="0.2">
      <c r="A90" t="s">
        <v>53</v>
      </c>
      <c r="C90" s="2">
        <v>-273605.54455237725</v>
      </c>
    </row>
    <row r="91" spans="1:4" x14ac:dyDescent="0.2">
      <c r="C91" s="2"/>
    </row>
    <row r="92" spans="1:4" x14ac:dyDescent="0.2">
      <c r="A92" t="s">
        <v>54</v>
      </c>
    </row>
    <row r="93" spans="1:4" x14ac:dyDescent="0.2">
      <c r="A93" t="s">
        <v>50</v>
      </c>
      <c r="B93" s="3">
        <v>1200000</v>
      </c>
    </row>
    <row r="94" spans="1:4" x14ac:dyDescent="0.2">
      <c r="A94" t="s">
        <v>55</v>
      </c>
      <c r="C94" s="3">
        <v>1200000</v>
      </c>
    </row>
    <row r="96" spans="1:4" x14ac:dyDescent="0.2">
      <c r="A96" t="s">
        <v>56</v>
      </c>
      <c r="B96" s="3">
        <v>106363.03051361063</v>
      </c>
    </row>
    <row r="97" spans="1:4" x14ac:dyDescent="0.2">
      <c r="A97" t="s">
        <v>1</v>
      </c>
      <c r="C97" s="3">
        <v>106363.03051361063</v>
      </c>
    </row>
    <row r="99" spans="1:4" x14ac:dyDescent="0.2">
      <c r="A99" t="s">
        <v>57</v>
      </c>
      <c r="B99" s="3">
        <v>-273409.24237159733</v>
      </c>
    </row>
    <row r="100" spans="1:4" x14ac:dyDescent="0.2">
      <c r="A100" t="s">
        <v>52</v>
      </c>
      <c r="C100" s="3">
        <v>-273409.24237159733</v>
      </c>
      <c r="D100" s="3">
        <v>196.30218077992322</v>
      </c>
    </row>
    <row r="103" spans="1:4" x14ac:dyDescent="0.2">
      <c r="A103" s="8" t="s">
        <v>45</v>
      </c>
    </row>
    <row r="104" spans="1:4" x14ac:dyDescent="0.2">
      <c r="A104" t="s">
        <v>39</v>
      </c>
    </row>
    <row r="105" spans="1:4" x14ac:dyDescent="0.2">
      <c r="A105" t="s">
        <v>51</v>
      </c>
      <c r="B105" s="3">
        <v>1094422.178209509</v>
      </c>
    </row>
    <row r="106" spans="1:4" x14ac:dyDescent="0.2">
      <c r="A106" t="s">
        <v>48</v>
      </c>
      <c r="C106" s="3">
        <v>1094422.178209509</v>
      </c>
    </row>
    <row r="107" spans="1:4" x14ac:dyDescent="0.2">
      <c r="C107" s="2"/>
    </row>
    <row r="108" spans="1:4" x14ac:dyDescent="0.2">
      <c r="A108" t="s">
        <v>52</v>
      </c>
      <c r="B108" s="3">
        <v>-273605.54455237725</v>
      </c>
      <c r="C108" s="2"/>
    </row>
    <row r="109" spans="1:4" x14ac:dyDescent="0.2">
      <c r="A109" t="s">
        <v>53</v>
      </c>
      <c r="C109" s="2">
        <v>-273605.54455237725</v>
      </c>
    </row>
    <row r="110" spans="1:4" x14ac:dyDescent="0.2">
      <c r="C110" s="2"/>
    </row>
    <row r="111" spans="1:4" x14ac:dyDescent="0.2">
      <c r="A111" t="s">
        <v>54</v>
      </c>
    </row>
    <row r="112" spans="1:4" x14ac:dyDescent="0.2">
      <c r="A112" t="s">
        <v>50</v>
      </c>
      <c r="B112" s="3">
        <v>1200000</v>
      </c>
    </row>
    <row r="113" spans="1:4" x14ac:dyDescent="0.2">
      <c r="A113" t="s">
        <v>55</v>
      </c>
      <c r="C113" s="3">
        <v>1200000</v>
      </c>
    </row>
    <row r="115" spans="1:4" x14ac:dyDescent="0.2">
      <c r="A115" t="s">
        <v>56</v>
      </c>
      <c r="B115" s="3">
        <v>54415.274463007132</v>
      </c>
    </row>
    <row r="116" spans="1:4" x14ac:dyDescent="0.2">
      <c r="A116" t="s">
        <v>1</v>
      </c>
      <c r="C116" s="3">
        <v>54415.274463007132</v>
      </c>
    </row>
    <row r="118" spans="1:4" x14ac:dyDescent="0.2">
      <c r="A118" t="s">
        <v>57</v>
      </c>
      <c r="B118" s="3">
        <v>-286396.18138424819</v>
      </c>
    </row>
    <row r="119" spans="1:4" x14ac:dyDescent="0.2">
      <c r="A119" t="s">
        <v>52</v>
      </c>
      <c r="C119" s="3">
        <v>-286396.18138424819</v>
      </c>
      <c r="D119" s="3">
        <v>-12790.636831870943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</dc:creator>
  <cp:lastModifiedBy>个人用户</cp:lastModifiedBy>
  <dcterms:created xsi:type="dcterms:W3CDTF">2015-06-05T18:19:34Z</dcterms:created>
  <dcterms:modified xsi:type="dcterms:W3CDTF">2023-02-14T14:57:26Z</dcterms:modified>
</cp:coreProperties>
</file>