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DMINI~1\AppData\Local\Temp\baiduyunguanjia\onlinedit\cache\ebddc141a54c171180697b0e947f0087\"/>
    </mc:Choice>
  </mc:AlternateContent>
  <xr:revisionPtr revIDLastSave="0" documentId="13_ncr:1_{A5589F30-9376-4396-826A-D661BEBE4DE5}" xr6:coauthVersionLast="47" xr6:coauthVersionMax="47" xr10:uidLastSave="{00000000-0000-0000-0000-000000000000}"/>
  <bookViews>
    <workbookView xWindow="-120" yWindow="-120" windowWidth="21840" windowHeight="13140" tabRatio="812" activeTab="6" xr2:uid="{91C6DC33-16AE-4D6A-B6D7-6491CDBAC73A}"/>
  </bookViews>
  <sheets>
    <sheet name="资产负债表" sheetId="6" r:id="rId1"/>
    <sheet name="资产负债表（续）" sheetId="7" r:id="rId2"/>
    <sheet name="利润表" sheetId="8" r:id="rId3"/>
    <sheet name="调整分录-上期" sheetId="15" r:id="rId4"/>
    <sheet name="TB-上期" sheetId="16" r:id="rId5"/>
    <sheet name="调整分录-本期" sheetId="3" r:id="rId6"/>
    <sheet name="TB-本期" sheetId="2" r:id="rId7"/>
    <sheet name="现金流量表" sheetId="9" state="hidden" r:id="rId8"/>
    <sheet name="现金流量表编制模板-本期" sheetId="17" state="hidden" r:id="rId9"/>
    <sheet name="所有者权益变动表-本期" sheetId="10" state="hidden" r:id="rId10"/>
    <sheet name="所有者权益变动表-上期" sheetId="11" state="hidden" r:id="rId11"/>
  </sheets>
  <definedNames>
    <definedName name="_xlnm._FilterDatabase" localSheetId="6" hidden="1">'TB-本期'!$A$5:$AH$182</definedName>
    <definedName name="_xlnm._FilterDatabase" localSheetId="4" hidden="1">'TB-上期'!$A$5:$AE$182</definedName>
    <definedName name="_xlnm._FilterDatabase" localSheetId="8" hidden="1">#REF!</definedName>
    <definedName name="_xlnm._FilterDatabase" hidden="1">#REF!</definedName>
    <definedName name="AS2DocOpenMode" hidden="1">"AS2DocumentEdit"</definedName>
    <definedName name="databaaa" hidden="1">#REF!</definedName>
    <definedName name="databass" localSheetId="8" hidden="1">#REF!</definedName>
    <definedName name="databass" hidden="1">#REF!</definedName>
    <definedName name="Databasss" localSheetId="8" hidden="1">#REF!</definedName>
    <definedName name="Databasss" hidden="1">#REF!</definedName>
    <definedName name="_xlnm.Print_Area" localSheetId="2">利润表!$A$1:$D$66</definedName>
    <definedName name="_xlnm.Print_Area" localSheetId="9">'所有者权益变动表-本期'!$A$1:$O$37</definedName>
    <definedName name="_xlnm.Print_Area" localSheetId="10">'所有者权益变动表-上期'!$A$1:$O$37</definedName>
    <definedName name="_xlnm.Print_Area" localSheetId="7">现金流量表!$A$1:$D$62</definedName>
    <definedName name="_xlnm.Print_Area" localSheetId="0">资产负债表!$A$1:$D$43</definedName>
    <definedName name="_xlnm.Print_Area" localSheetId="1">'资产负债表（续）'!$A$1:$D$57</definedName>
    <definedName name="Print_Area_MI" localSheetId="8">#REF!</definedName>
    <definedName name="Print_Area_MI">#REF!</definedName>
    <definedName name="_xlnm.Print_Titles" localSheetId="9">'所有者权益变动表-本期'!$A:$A,'所有者权益变动表-本期'!$1:$7</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localSheetId="8" hidden="1">#REF!</definedName>
    <definedName name="Z_D90FB3E0_C6CC_11D4_A263_FA2A55EA7737_.wvu.Rows" hidden="1">#REF!</definedName>
    <definedName name="전" localSheetId="8">#REF!</definedName>
    <definedName name="전">#REF!</definedName>
    <definedName name="주택사업본부" localSheetId="8">#REF!</definedName>
    <definedName name="주택사업본부">#REF!</definedName>
    <definedName name="철구사업본부" localSheetId="8">#REF!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I253" i="3"/>
  <c r="I252" i="3"/>
  <c r="H223" i="3"/>
  <c r="H222" i="3"/>
  <c r="AD106" i="2"/>
  <c r="J159" i="3"/>
  <c r="I159" i="3"/>
  <c r="I236" i="3"/>
  <c r="I235" i="3"/>
  <c r="I234" i="3"/>
  <c r="F252" i="3"/>
  <c r="G253" i="3" s="1"/>
  <c r="H249" i="3"/>
  <c r="H247" i="3"/>
  <c r="G248" i="3"/>
  <c r="I215" i="3"/>
  <c r="H220" i="3" s="1"/>
  <c r="F188" i="3"/>
  <c r="I150" i="3"/>
  <c r="I151" i="3" s="1"/>
  <c r="H165" i="3"/>
  <c r="F169" i="3"/>
  <c r="G170" i="3" s="1"/>
  <c r="F161" i="3"/>
  <c r="M146" i="3"/>
  <c r="F15" i="16"/>
  <c r="G15" i="16"/>
  <c r="H15" i="16"/>
  <c r="F22" i="16"/>
  <c r="F31" i="16" s="1"/>
  <c r="F65" i="16" s="1"/>
  <c r="G22" i="16"/>
  <c r="H22" i="16"/>
  <c r="F26" i="16"/>
  <c r="G26" i="16"/>
  <c r="G31" i="16" s="1"/>
  <c r="G65" i="16" s="1"/>
  <c r="H26" i="16"/>
  <c r="H31" i="16"/>
  <c r="F39" i="16"/>
  <c r="G39" i="16"/>
  <c r="H39" i="16"/>
  <c r="H64" i="16" s="1"/>
  <c r="H65" i="16" s="1"/>
  <c r="F43" i="16"/>
  <c r="F64" i="16" s="1"/>
  <c r="G43" i="16"/>
  <c r="H43" i="16"/>
  <c r="F47" i="16"/>
  <c r="G47" i="16"/>
  <c r="H47" i="16"/>
  <c r="F50" i="16"/>
  <c r="G50" i="16"/>
  <c r="H50" i="16"/>
  <c r="F56" i="16"/>
  <c r="G56" i="16"/>
  <c r="H56" i="16"/>
  <c r="F60" i="16"/>
  <c r="G60" i="16"/>
  <c r="H60" i="16"/>
  <c r="G64" i="16"/>
  <c r="F89" i="16"/>
  <c r="G89" i="16"/>
  <c r="H89" i="16"/>
  <c r="H103" i="16" s="1"/>
  <c r="H120" i="16" s="1"/>
  <c r="F102" i="16"/>
  <c r="F103" i="16" s="1"/>
  <c r="G102" i="16"/>
  <c r="H102" i="16"/>
  <c r="G103" i="16"/>
  <c r="G120" i="16" s="1"/>
  <c r="F117" i="16"/>
  <c r="G117" i="16"/>
  <c r="G119" i="16" s="1"/>
  <c r="H117" i="16"/>
  <c r="H119" i="16" s="1"/>
  <c r="F119" i="16"/>
  <c r="F123" i="16"/>
  <c r="G123" i="16"/>
  <c r="G151" i="16" s="1"/>
  <c r="G154" i="16" s="1"/>
  <c r="G156" i="16" s="1"/>
  <c r="H123" i="16"/>
  <c r="H151" i="16" s="1"/>
  <c r="H154" i="16" s="1"/>
  <c r="H156" i="16" s="1"/>
  <c r="F128" i="16"/>
  <c r="G128" i="16"/>
  <c r="H128" i="16"/>
  <c r="F151" i="16"/>
  <c r="F154" i="16"/>
  <c r="F156" i="16" s="1"/>
  <c r="H257" i="2"/>
  <c r="H244" i="2"/>
  <c r="H220" i="2"/>
  <c r="H216" i="2"/>
  <c r="H221" i="2" s="1"/>
  <c r="H210" i="2"/>
  <c r="H205" i="2"/>
  <c r="H211" i="2" s="1"/>
  <c r="H197" i="2"/>
  <c r="H192" i="2"/>
  <c r="H198" i="2" s="1"/>
  <c r="H223" i="2" s="1"/>
  <c r="H225" i="2" s="1"/>
  <c r="H128" i="2"/>
  <c r="H123" i="2"/>
  <c r="H151" i="2" s="1"/>
  <c r="H154" i="2" s="1"/>
  <c r="H156" i="2" s="1"/>
  <c r="H117" i="2"/>
  <c r="H119" i="2" s="1"/>
  <c r="L146" i="3" s="1"/>
  <c r="N146" i="3" s="1"/>
  <c r="H102" i="2"/>
  <c r="H89" i="2"/>
  <c r="H103" i="2" s="1"/>
  <c r="H60" i="2"/>
  <c r="H56" i="2"/>
  <c r="H50" i="2"/>
  <c r="H47" i="2"/>
  <c r="H43" i="2"/>
  <c r="H39" i="2"/>
  <c r="H64" i="2" s="1"/>
  <c r="H26" i="2"/>
  <c r="H22" i="2"/>
  <c r="H31" i="2" s="1"/>
  <c r="H15" i="2"/>
  <c r="H257" i="16"/>
  <c r="H244" i="16"/>
  <c r="H220" i="16"/>
  <c r="H216" i="16"/>
  <c r="H221" i="16" s="1"/>
  <c r="H210" i="16"/>
  <c r="H205" i="16"/>
  <c r="H211" i="16" s="1"/>
  <c r="H197" i="16"/>
  <c r="H198" i="16" s="1"/>
  <c r="H192" i="16"/>
  <c r="H219" i="3" l="1"/>
  <c r="F120" i="16"/>
  <c r="H161" i="16"/>
  <c r="H166" i="16" s="1"/>
  <c r="H174" i="16" s="1"/>
  <c r="H182" i="16" s="1"/>
  <c r="H185" i="16" s="1"/>
  <c r="H158" i="16"/>
  <c r="G161" i="16"/>
  <c r="G166" i="16" s="1"/>
  <c r="G174" i="16" s="1"/>
  <c r="G182" i="16" s="1"/>
  <c r="G158" i="16"/>
  <c r="F161" i="16"/>
  <c r="F166" i="16" s="1"/>
  <c r="F174" i="16" s="1"/>
  <c r="F182" i="16" s="1"/>
  <c r="F158" i="16"/>
  <c r="H184" i="16"/>
  <c r="H245" i="2"/>
  <c r="H161" i="2"/>
  <c r="H166" i="2" s="1"/>
  <c r="H174" i="2" s="1"/>
  <c r="H182" i="2" s="1"/>
  <c r="H185" i="2" s="1"/>
  <c r="H158" i="2"/>
  <c r="H65" i="2"/>
  <c r="H120" i="2"/>
  <c r="H258" i="2"/>
  <c r="H223" i="16"/>
  <c r="H225" i="16" s="1"/>
  <c r="H245" i="16"/>
  <c r="H258" i="16"/>
  <c r="H184" i="2" l="1"/>
  <c r="AE107" i="16"/>
  <c r="AE106" i="16"/>
  <c r="M145" i="3"/>
  <c r="M144" i="3"/>
  <c r="E182" i="16"/>
  <c r="E174" i="16"/>
  <c r="E166" i="16"/>
  <c r="E161" i="16"/>
  <c r="E158" i="16"/>
  <c r="E156" i="16"/>
  <c r="E154" i="16"/>
  <c r="E151" i="16"/>
  <c r="E128" i="16"/>
  <c r="E128" i="2"/>
  <c r="F128" i="2"/>
  <c r="G128" i="2"/>
  <c r="E123" i="16"/>
  <c r="E123" i="2"/>
  <c r="E151" i="2" s="1"/>
  <c r="E154" i="2" s="1"/>
  <c r="E156" i="2" s="1"/>
  <c r="F123" i="2"/>
  <c r="F151" i="2" s="1"/>
  <c r="F154" i="2" s="1"/>
  <c r="F156" i="2" s="1"/>
  <c r="G123" i="2"/>
  <c r="G151" i="2" s="1"/>
  <c r="G154" i="2" s="1"/>
  <c r="G156" i="2" s="1"/>
  <c r="E120" i="16"/>
  <c r="E119" i="16"/>
  <c r="E117" i="16"/>
  <c r="E117" i="2"/>
  <c r="E119" i="2" s="1"/>
  <c r="F117" i="2"/>
  <c r="F119" i="2" s="1"/>
  <c r="L144" i="3" s="1"/>
  <c r="N144" i="3" s="1"/>
  <c r="G117" i="2"/>
  <c r="G119" i="2" s="1"/>
  <c r="L145" i="3" s="1"/>
  <c r="N145" i="3" s="1"/>
  <c r="E103" i="16"/>
  <c r="E102" i="16"/>
  <c r="E102" i="2"/>
  <c r="F102" i="2"/>
  <c r="G102" i="2"/>
  <c r="E89" i="16"/>
  <c r="E89" i="2"/>
  <c r="E103" i="2" s="1"/>
  <c r="F89" i="2"/>
  <c r="F103" i="2" s="1"/>
  <c r="G89" i="2"/>
  <c r="G103" i="2" s="1"/>
  <c r="E65" i="16"/>
  <c r="E64" i="16"/>
  <c r="E60" i="16"/>
  <c r="E60" i="2"/>
  <c r="F60" i="2"/>
  <c r="G60" i="2"/>
  <c r="E56" i="16"/>
  <c r="E56" i="2"/>
  <c r="F56" i="2"/>
  <c r="G56" i="2"/>
  <c r="E50" i="16"/>
  <c r="E50" i="2"/>
  <c r="F50" i="2"/>
  <c r="G50" i="2"/>
  <c r="E47" i="16"/>
  <c r="E47" i="2"/>
  <c r="F47" i="2"/>
  <c r="G47" i="2"/>
  <c r="E43" i="16"/>
  <c r="E43" i="2"/>
  <c r="F43" i="2"/>
  <c r="G43" i="2"/>
  <c r="E39" i="16"/>
  <c r="E39" i="2"/>
  <c r="E64" i="2" s="1"/>
  <c r="F39" i="2"/>
  <c r="F64" i="2" s="1"/>
  <c r="G39" i="2"/>
  <c r="G64" i="2" s="1"/>
  <c r="E31" i="16"/>
  <c r="E26" i="16"/>
  <c r="E26" i="2"/>
  <c r="F26" i="2"/>
  <c r="G26" i="2"/>
  <c r="E22" i="16"/>
  <c r="E22" i="2"/>
  <c r="F22" i="2"/>
  <c r="F31" i="2" s="1"/>
  <c r="F65" i="2" s="1"/>
  <c r="G22" i="2"/>
  <c r="G31" i="2" s="1"/>
  <c r="E15" i="16"/>
  <c r="E15" i="2"/>
  <c r="E31" i="2" s="1"/>
  <c r="F15" i="2"/>
  <c r="G15" i="2"/>
  <c r="D182" i="16"/>
  <c r="D174" i="16"/>
  <c r="D166" i="16"/>
  <c r="D161" i="16"/>
  <c r="D158" i="16"/>
  <c r="D156" i="16"/>
  <c r="D154" i="16"/>
  <c r="D151" i="16"/>
  <c r="D128" i="2"/>
  <c r="D128" i="16"/>
  <c r="D123" i="2"/>
  <c r="D123" i="16"/>
  <c r="D120" i="16"/>
  <c r="D119" i="2"/>
  <c r="D119" i="16"/>
  <c r="D117" i="2"/>
  <c r="D117" i="16"/>
  <c r="D103" i="16"/>
  <c r="D102" i="2"/>
  <c r="D102" i="16"/>
  <c r="D89" i="2"/>
  <c r="D103" i="2" s="1"/>
  <c r="D89" i="16"/>
  <c r="D65" i="16"/>
  <c r="D64" i="16"/>
  <c r="D60" i="2"/>
  <c r="D60" i="16"/>
  <c r="D56" i="2"/>
  <c r="D56" i="16"/>
  <c r="D50" i="2"/>
  <c r="D50" i="16"/>
  <c r="D15" i="2"/>
  <c r="D15" i="16"/>
  <c r="D22" i="2"/>
  <c r="D22" i="16"/>
  <c r="D26" i="2"/>
  <c r="D26" i="16"/>
  <c r="D31" i="16"/>
  <c r="D39" i="2"/>
  <c r="D39" i="16"/>
  <c r="D47" i="2"/>
  <c r="D47" i="16"/>
  <c r="D43" i="2"/>
  <c r="D43" i="16"/>
  <c r="E120" i="2" l="1"/>
  <c r="G120" i="2"/>
  <c r="F120" i="2"/>
  <c r="F158" i="2"/>
  <c r="F161" i="2"/>
  <c r="F166" i="2" s="1"/>
  <c r="F174" i="2" s="1"/>
  <c r="F182" i="2" s="1"/>
  <c r="E161" i="2"/>
  <c r="E166" i="2" s="1"/>
  <c r="E174" i="2" s="1"/>
  <c r="E182" i="2" s="1"/>
  <c r="E158" i="2"/>
  <c r="G158" i="2"/>
  <c r="G161" i="2"/>
  <c r="G166" i="2" s="1"/>
  <c r="G174" i="2" s="1"/>
  <c r="G182" i="2" s="1"/>
  <c r="E65" i="2"/>
  <c r="G65" i="2"/>
  <c r="D64" i="2"/>
  <c r="D31" i="2"/>
  <c r="D65" i="2" s="1"/>
  <c r="D151" i="2"/>
  <c r="D154" i="2" s="1"/>
  <c r="D156" i="2" s="1"/>
  <c r="D158" i="2" s="1"/>
  <c r="D120" i="2"/>
  <c r="D161" i="2" l="1"/>
  <c r="D166" i="2" s="1"/>
  <c r="D174" i="2" s="1"/>
  <c r="D182" i="2" s="1"/>
  <c r="G151" i="15" l="1"/>
  <c r="G154" i="15" s="1"/>
  <c r="F147" i="15" l="1"/>
  <c r="F148" i="15"/>
  <c r="L143" i="3"/>
  <c r="F146" i="15"/>
  <c r="M143" i="3"/>
  <c r="F166" i="3" s="1"/>
  <c r="G167" i="3" s="1"/>
  <c r="G153" i="15"/>
  <c r="F149" i="15"/>
  <c r="D60" i="9"/>
  <c r="H147" i="3" l="1"/>
  <c r="F157" i="3"/>
  <c r="I155" i="3"/>
  <c r="I156" i="3" s="1"/>
  <c r="N143" i="3"/>
  <c r="D254" i="2"/>
  <c r="D253" i="2"/>
  <c r="Z253" i="2" s="1"/>
  <c r="D224" i="2"/>
  <c r="F109" i="17"/>
  <c r="D242" i="2" s="1"/>
  <c r="Z242" i="2" s="1"/>
  <c r="F107" i="17"/>
  <c r="D240" i="2" s="1"/>
  <c r="Z240" i="2" s="1"/>
  <c r="F104" i="17"/>
  <c r="D234" i="2" s="1"/>
  <c r="Z234" i="2" s="1"/>
  <c r="F103" i="17"/>
  <c r="D233" i="2" s="1"/>
  <c r="Z233" i="2" s="1"/>
  <c r="F102" i="17"/>
  <c r="D237" i="2" s="1"/>
  <c r="Z237" i="2" s="1"/>
  <c r="F101" i="17"/>
  <c r="F98" i="17"/>
  <c r="D239" i="2" s="1"/>
  <c r="Z239" i="2" s="1"/>
  <c r="F97" i="17"/>
  <c r="D238" i="2" s="1"/>
  <c r="Z238" i="2" s="1"/>
  <c r="F96" i="17"/>
  <c r="D236" i="2" s="1"/>
  <c r="Z236" i="2" s="1"/>
  <c r="F95" i="17"/>
  <c r="D232" i="2" s="1"/>
  <c r="Z232" i="2" s="1"/>
  <c r="F94" i="17"/>
  <c r="D231" i="2" s="1"/>
  <c r="Z231" i="2" s="1"/>
  <c r="F93" i="17"/>
  <c r="D230" i="2" s="1"/>
  <c r="Z230" i="2" s="1"/>
  <c r="F92" i="17"/>
  <c r="D229" i="2" s="1"/>
  <c r="Z229" i="2" s="1"/>
  <c r="G86" i="17"/>
  <c r="F86" i="17" s="1"/>
  <c r="G85" i="17"/>
  <c r="F85" i="17" s="1"/>
  <c r="G84" i="17"/>
  <c r="F84" i="17"/>
  <c r="G83" i="17"/>
  <c r="F83" i="17" s="1"/>
  <c r="G82" i="17"/>
  <c r="F82" i="17" s="1"/>
  <c r="G81" i="17"/>
  <c r="F81" i="17"/>
  <c r="G80" i="17"/>
  <c r="F80" i="17" s="1"/>
  <c r="G79" i="17"/>
  <c r="F79" i="17" s="1"/>
  <c r="G78" i="17"/>
  <c r="F78" i="17" s="1"/>
  <c r="G77" i="17"/>
  <c r="F77" i="17" s="1"/>
  <c r="G76" i="17"/>
  <c r="F76" i="17" s="1"/>
  <c r="G75" i="17"/>
  <c r="F75" i="17" s="1"/>
  <c r="G74" i="17"/>
  <c r="F74" i="17" s="1"/>
  <c r="G73" i="17"/>
  <c r="F73" i="17"/>
  <c r="G72" i="17"/>
  <c r="F72" i="17" s="1"/>
  <c r="F71" i="17"/>
  <c r="G68" i="17"/>
  <c r="F68" i="17" s="1"/>
  <c r="G67" i="17"/>
  <c r="E67" i="17"/>
  <c r="G66" i="17"/>
  <c r="E66" i="17"/>
  <c r="G65" i="17"/>
  <c r="E65" i="17"/>
  <c r="G64" i="17"/>
  <c r="E64" i="17"/>
  <c r="G63" i="17"/>
  <c r="E63" i="17"/>
  <c r="E62" i="17"/>
  <c r="F62" i="17" s="1"/>
  <c r="E61" i="17"/>
  <c r="F61" i="17" s="1"/>
  <c r="G60" i="17"/>
  <c r="E60" i="17"/>
  <c r="G59" i="17"/>
  <c r="E59" i="17"/>
  <c r="G58" i="17"/>
  <c r="E58" i="17"/>
  <c r="G57" i="17"/>
  <c r="E57" i="17"/>
  <c r="G56" i="17"/>
  <c r="E56" i="17"/>
  <c r="G55" i="17"/>
  <c r="E55" i="17"/>
  <c r="G54" i="17"/>
  <c r="E54" i="17"/>
  <c r="G53" i="17"/>
  <c r="E53" i="17"/>
  <c r="G52" i="17"/>
  <c r="E52" i="17"/>
  <c r="G51" i="17"/>
  <c r="E51" i="17"/>
  <c r="G50" i="17"/>
  <c r="E50" i="17"/>
  <c r="G49" i="17"/>
  <c r="E49" i="17"/>
  <c r="G48" i="17"/>
  <c r="E48" i="17"/>
  <c r="G47" i="17"/>
  <c r="E47" i="17"/>
  <c r="G46" i="17"/>
  <c r="E46" i="17"/>
  <c r="C70" i="17"/>
  <c r="G45" i="17"/>
  <c r="E45" i="17"/>
  <c r="G44" i="17"/>
  <c r="E44" i="17"/>
  <c r="F44" i="17" s="1"/>
  <c r="G43" i="17"/>
  <c r="E43" i="17"/>
  <c r="G42" i="17"/>
  <c r="E42" i="17"/>
  <c r="F42" i="17" s="1"/>
  <c r="G41" i="17"/>
  <c r="D70" i="17"/>
  <c r="G40" i="17"/>
  <c r="F40" i="17"/>
  <c r="F39" i="17"/>
  <c r="G37" i="17"/>
  <c r="E37" i="17"/>
  <c r="G36" i="17"/>
  <c r="E36" i="17"/>
  <c r="G35" i="17"/>
  <c r="E35" i="17"/>
  <c r="G34" i="17"/>
  <c r="E34" i="17"/>
  <c r="G33" i="17"/>
  <c r="F33" i="17" s="1"/>
  <c r="E33" i="17"/>
  <c r="G32" i="17"/>
  <c r="E32" i="17"/>
  <c r="G31" i="17"/>
  <c r="E31" i="17"/>
  <c r="G30" i="17"/>
  <c r="E30" i="17"/>
  <c r="G29" i="17"/>
  <c r="E29" i="17"/>
  <c r="G28" i="17"/>
  <c r="E28" i="17"/>
  <c r="G27" i="17"/>
  <c r="E27" i="17"/>
  <c r="G26" i="17"/>
  <c r="E26" i="17"/>
  <c r="G25" i="17"/>
  <c r="E25" i="17"/>
  <c r="G24" i="17"/>
  <c r="E24" i="17"/>
  <c r="G23" i="17"/>
  <c r="E23" i="17"/>
  <c r="G22" i="17"/>
  <c r="E22" i="17"/>
  <c r="G21" i="17"/>
  <c r="E21" i="17"/>
  <c r="G20" i="17"/>
  <c r="E20" i="17"/>
  <c r="G19" i="17"/>
  <c r="E19" i="17"/>
  <c r="G18" i="17"/>
  <c r="E18" i="17"/>
  <c r="G17" i="17"/>
  <c r="E17" i="17"/>
  <c r="G16" i="17"/>
  <c r="E16" i="17"/>
  <c r="G15" i="17"/>
  <c r="E15" i="17"/>
  <c r="G14" i="17"/>
  <c r="E14" i="17"/>
  <c r="G13" i="17"/>
  <c r="E13" i="17"/>
  <c r="G12" i="17"/>
  <c r="E12" i="17"/>
  <c r="G11" i="17"/>
  <c r="E11" i="17"/>
  <c r="G10" i="17"/>
  <c r="E10" i="17"/>
  <c r="G9" i="17"/>
  <c r="E9" i="17"/>
  <c r="G8" i="17"/>
  <c r="D38" i="17"/>
  <c r="D7" i="17" s="1"/>
  <c r="C38" i="17"/>
  <c r="AR5" i="17"/>
  <c r="AR6" i="17" s="1"/>
  <c r="AP5" i="17"/>
  <c r="D219" i="2" s="1"/>
  <c r="Z219" i="2" s="1"/>
  <c r="AO5" i="17"/>
  <c r="AN5" i="17"/>
  <c r="D217" i="2" s="1"/>
  <c r="Z217" i="2" s="1"/>
  <c r="AM5" i="17"/>
  <c r="D215" i="2" s="1"/>
  <c r="Z215" i="2" s="1"/>
  <c r="AL5" i="17"/>
  <c r="D214" i="2" s="1"/>
  <c r="Z214" i="2" s="1"/>
  <c r="AK5" i="17"/>
  <c r="AI5" i="17"/>
  <c r="D209" i="2" s="1"/>
  <c r="Z209" i="2" s="1"/>
  <c r="AH5" i="17"/>
  <c r="D208" i="2" s="1"/>
  <c r="AG5" i="17"/>
  <c r="D207" i="2" s="1"/>
  <c r="Z207" i="2" s="1"/>
  <c r="AF5" i="17"/>
  <c r="AE5" i="17"/>
  <c r="D204" i="2" s="1"/>
  <c r="Z204" i="2" s="1"/>
  <c r="AD5" i="17"/>
  <c r="D203" i="2" s="1"/>
  <c r="AB5" i="17"/>
  <c r="D201" i="2" s="1"/>
  <c r="Z201" i="2" s="1"/>
  <c r="AA5" i="17"/>
  <c r="D200" i="2" s="1"/>
  <c r="Z200" i="2" s="1"/>
  <c r="Y5" i="17"/>
  <c r="D196" i="2" s="1"/>
  <c r="X5" i="17"/>
  <c r="D195" i="2" s="1"/>
  <c r="Z195" i="2" s="1"/>
  <c r="W5" i="17"/>
  <c r="D194" i="2" s="1"/>
  <c r="Z194" i="2" s="1"/>
  <c r="V5" i="17"/>
  <c r="D193" i="2" s="1"/>
  <c r="Z193" i="2" s="1"/>
  <c r="U5" i="17"/>
  <c r="D191" i="2" s="1"/>
  <c r="Z191" i="2" s="1"/>
  <c r="T5" i="17"/>
  <c r="D190" i="2" s="1"/>
  <c r="Z190" i="2" s="1"/>
  <c r="S5" i="17"/>
  <c r="S6" i="17" s="1"/>
  <c r="Q5" i="17"/>
  <c r="P5" i="17"/>
  <c r="O5" i="17"/>
  <c r="N5" i="17"/>
  <c r="M5" i="17"/>
  <c r="L5" i="17"/>
  <c r="K5" i="17"/>
  <c r="J5" i="17"/>
  <c r="I5" i="17"/>
  <c r="H5" i="17"/>
  <c r="AB256" i="2"/>
  <c r="AA256" i="2"/>
  <c r="AB255" i="2"/>
  <c r="AA255" i="2"/>
  <c r="AB254" i="2"/>
  <c r="AA254" i="2"/>
  <c r="AB253" i="2"/>
  <c r="AA253" i="2"/>
  <c r="AB252" i="2"/>
  <c r="AA252" i="2"/>
  <c r="AB251" i="2"/>
  <c r="AA251" i="2"/>
  <c r="AB250" i="2"/>
  <c r="AA250" i="2"/>
  <c r="AB249" i="2"/>
  <c r="AA249" i="2"/>
  <c r="AB248" i="2"/>
  <c r="AA248" i="2"/>
  <c r="AB247" i="2"/>
  <c r="AA247" i="2"/>
  <c r="AB246" i="2"/>
  <c r="AA246" i="2"/>
  <c r="AB243" i="2"/>
  <c r="AA243" i="2"/>
  <c r="AB242" i="2"/>
  <c r="AA242" i="2"/>
  <c r="AB241" i="2"/>
  <c r="AA241" i="2"/>
  <c r="AB240" i="2"/>
  <c r="AA240" i="2"/>
  <c r="AB239" i="2"/>
  <c r="AA239" i="2"/>
  <c r="AB238" i="2"/>
  <c r="AA238" i="2"/>
  <c r="AB237" i="2"/>
  <c r="AA237" i="2"/>
  <c r="AB236" i="2"/>
  <c r="AA236" i="2"/>
  <c r="AB235" i="2"/>
  <c r="AA235" i="2"/>
  <c r="AB234" i="2"/>
  <c r="AA234" i="2"/>
  <c r="AB233" i="2"/>
  <c r="AA233" i="2"/>
  <c r="AB232" i="2"/>
  <c r="AA232" i="2"/>
  <c r="AB231" i="2"/>
  <c r="AA231" i="2"/>
  <c r="AB230" i="2"/>
  <c r="AA230" i="2"/>
  <c r="AB229" i="2"/>
  <c r="AA229" i="2"/>
  <c r="AB228" i="2"/>
  <c r="AA228" i="2"/>
  <c r="AB224" i="2"/>
  <c r="AA224" i="2"/>
  <c r="AB222" i="2"/>
  <c r="AA222" i="2"/>
  <c r="AB219" i="2"/>
  <c r="AA219" i="2"/>
  <c r="AB218" i="2"/>
  <c r="AA218" i="2"/>
  <c r="AB217" i="2"/>
  <c r="AA217" i="2"/>
  <c r="AB215" i="2"/>
  <c r="AA215" i="2"/>
  <c r="AB214" i="2"/>
  <c r="AA214" i="2"/>
  <c r="AB213" i="2"/>
  <c r="AA213" i="2"/>
  <c r="AB209" i="2"/>
  <c r="AA209" i="2"/>
  <c r="AB208" i="2"/>
  <c r="AA208" i="2"/>
  <c r="AB207" i="2"/>
  <c r="AA207" i="2"/>
  <c r="AB206" i="2"/>
  <c r="AA206" i="2"/>
  <c r="AB204" i="2"/>
  <c r="AA204" i="2"/>
  <c r="AB203" i="2"/>
  <c r="AA203" i="2"/>
  <c r="AB202" i="2"/>
  <c r="AA202" i="2"/>
  <c r="AB201" i="2"/>
  <c r="AA201" i="2"/>
  <c r="AB200" i="2"/>
  <c r="AA200" i="2"/>
  <c r="AB196" i="2"/>
  <c r="AA196" i="2"/>
  <c r="AB195" i="2"/>
  <c r="AA195" i="2"/>
  <c r="AB194" i="2"/>
  <c r="AA194" i="2"/>
  <c r="AB193" i="2"/>
  <c r="AA193" i="2"/>
  <c r="AA190" i="2"/>
  <c r="AB190" i="2"/>
  <c r="AA191" i="2"/>
  <c r="AB191" i="2"/>
  <c r="AB189" i="2"/>
  <c r="AA189" i="2"/>
  <c r="AB256" i="16"/>
  <c r="AA256" i="16"/>
  <c r="AB255" i="16"/>
  <c r="AA255" i="16"/>
  <c r="AB254" i="16"/>
  <c r="AA254" i="16"/>
  <c r="AB253" i="16"/>
  <c r="AA253" i="16"/>
  <c r="AB252" i="16"/>
  <c r="AA252" i="16"/>
  <c r="AB251" i="16"/>
  <c r="AA251" i="16"/>
  <c r="AB250" i="16"/>
  <c r="AA250" i="16"/>
  <c r="AB249" i="16"/>
  <c r="AA249" i="16"/>
  <c r="AB248" i="16"/>
  <c r="AA248" i="16"/>
  <c r="AB247" i="16"/>
  <c r="AA247" i="16"/>
  <c r="AB246" i="16"/>
  <c r="AA246" i="16"/>
  <c r="AB243" i="16"/>
  <c r="AA243" i="16"/>
  <c r="AB242" i="16"/>
  <c r="AA242" i="16"/>
  <c r="AB241" i="16"/>
  <c r="AA241" i="16"/>
  <c r="AB240" i="16"/>
  <c r="AA240" i="16"/>
  <c r="AB239" i="16"/>
  <c r="AA239" i="16"/>
  <c r="AB238" i="16"/>
  <c r="AA238" i="16"/>
  <c r="AB237" i="16"/>
  <c r="AA237" i="16"/>
  <c r="AB236" i="16"/>
  <c r="AA236" i="16"/>
  <c r="AB235" i="16"/>
  <c r="AA235" i="16"/>
  <c r="AB234" i="16"/>
  <c r="AA234" i="16"/>
  <c r="AB233" i="16"/>
  <c r="AA233" i="16"/>
  <c r="AB232" i="16"/>
  <c r="AA232" i="16"/>
  <c r="AB231" i="16"/>
  <c r="AA231" i="16"/>
  <c r="AB230" i="16"/>
  <c r="AA230" i="16"/>
  <c r="AB229" i="16"/>
  <c r="AA229" i="16"/>
  <c r="AB228" i="16"/>
  <c r="AA228" i="16"/>
  <c r="AB227" i="16"/>
  <c r="AA227" i="16"/>
  <c r="AB224" i="16"/>
  <c r="AA224" i="16"/>
  <c r="AB222" i="16"/>
  <c r="AA222" i="16"/>
  <c r="AB219" i="16"/>
  <c r="AA219" i="16"/>
  <c r="AB218" i="16"/>
  <c r="AA218" i="16"/>
  <c r="AB217" i="16"/>
  <c r="AA217" i="16"/>
  <c r="AB215" i="16"/>
  <c r="AA215" i="16"/>
  <c r="AB214" i="16"/>
  <c r="AA214" i="16"/>
  <c r="AB213" i="16"/>
  <c r="AA213" i="16"/>
  <c r="AB209" i="16"/>
  <c r="AA209" i="16"/>
  <c r="AB208" i="16"/>
  <c r="AA208" i="16"/>
  <c r="AB207" i="16"/>
  <c r="AA207" i="16"/>
  <c r="AB206" i="16"/>
  <c r="AA206" i="16"/>
  <c r="AB204" i="16"/>
  <c r="AA204" i="16"/>
  <c r="AB203" i="16"/>
  <c r="AA203" i="16"/>
  <c r="AB202" i="16"/>
  <c r="AA202" i="16"/>
  <c r="AB201" i="16"/>
  <c r="AA201" i="16"/>
  <c r="AB200" i="16"/>
  <c r="AA200" i="16"/>
  <c r="AB196" i="16"/>
  <c r="AA196" i="16"/>
  <c r="AB195" i="16"/>
  <c r="AA195" i="16"/>
  <c r="AB194" i="16"/>
  <c r="AA194" i="16"/>
  <c r="AB193" i="16"/>
  <c r="AA193" i="16"/>
  <c r="AA190" i="16"/>
  <c r="AB190" i="16"/>
  <c r="AA191" i="16"/>
  <c r="AB191" i="16"/>
  <c r="AB189" i="16"/>
  <c r="AA189" i="16"/>
  <c r="Z256" i="16"/>
  <c r="Z255" i="16"/>
  <c r="Z254" i="16"/>
  <c r="Z253" i="16"/>
  <c r="Z252" i="16"/>
  <c r="Z251" i="16"/>
  <c r="Z250" i="16"/>
  <c r="Z249" i="16"/>
  <c r="Z248" i="16"/>
  <c r="Z247" i="16"/>
  <c r="Z246" i="16"/>
  <c r="Z243" i="16"/>
  <c r="Z242" i="16"/>
  <c r="Z241" i="16"/>
  <c r="Z240" i="16"/>
  <c r="Z239" i="16"/>
  <c r="Z238" i="16"/>
  <c r="Z237" i="16"/>
  <c r="Z236" i="16"/>
  <c r="Z235" i="16"/>
  <c r="Z234" i="16"/>
  <c r="Z233" i="16"/>
  <c r="Z232" i="16"/>
  <c r="Z231" i="16"/>
  <c r="Z230" i="16"/>
  <c r="Z229" i="16"/>
  <c r="Z228" i="16"/>
  <c r="Z227" i="16"/>
  <c r="Z226" i="16"/>
  <c r="Z224" i="16"/>
  <c r="Z222" i="16"/>
  <c r="Z219" i="16"/>
  <c r="Z218" i="16"/>
  <c r="Z217" i="16"/>
  <c r="Z215" i="16"/>
  <c r="Z214" i="16"/>
  <c r="Z213" i="16"/>
  <c r="Z212" i="16"/>
  <c r="Z209" i="16"/>
  <c r="Z208" i="16"/>
  <c r="Z207" i="16"/>
  <c r="Z206" i="16"/>
  <c r="Z204" i="16"/>
  <c r="Z203" i="16"/>
  <c r="Z202" i="16"/>
  <c r="Z201" i="16"/>
  <c r="Z200" i="16"/>
  <c r="Z199" i="16"/>
  <c r="Z196" i="16"/>
  <c r="Z195" i="16"/>
  <c r="Z194" i="16"/>
  <c r="Z193" i="16"/>
  <c r="Z191" i="16"/>
  <c r="Z190" i="16"/>
  <c r="Z189" i="16"/>
  <c r="Z256" i="2"/>
  <c r="Z255" i="2"/>
  <c r="Z254" i="2"/>
  <c r="Z252" i="2"/>
  <c r="Z251" i="2"/>
  <c r="Z250" i="2"/>
  <c r="Z249" i="2"/>
  <c r="Z248" i="2"/>
  <c r="Z247" i="2"/>
  <c r="Z246" i="2"/>
  <c r="Z224" i="2"/>
  <c r="Z212" i="2"/>
  <c r="Z199" i="2"/>
  <c r="F257" i="16"/>
  <c r="E257" i="16"/>
  <c r="F244" i="16"/>
  <c r="E244" i="16"/>
  <c r="F220" i="16"/>
  <c r="E220" i="16"/>
  <c r="F216" i="16"/>
  <c r="E216" i="16"/>
  <c r="F210" i="16"/>
  <c r="E210" i="16"/>
  <c r="F205" i="16"/>
  <c r="E205" i="16"/>
  <c r="F197" i="16"/>
  <c r="E197" i="16"/>
  <c r="F192" i="16"/>
  <c r="E192" i="16"/>
  <c r="F257" i="2"/>
  <c r="E257" i="2"/>
  <c r="F244" i="2"/>
  <c r="E244" i="2"/>
  <c r="F220" i="2"/>
  <c r="E220" i="2"/>
  <c r="F216" i="2"/>
  <c r="E216" i="2"/>
  <c r="F210" i="2"/>
  <c r="E210" i="2"/>
  <c r="F205" i="2"/>
  <c r="E205" i="2"/>
  <c r="F197" i="2"/>
  <c r="E197" i="2"/>
  <c r="F192" i="2"/>
  <c r="E192" i="2"/>
  <c r="D257" i="2"/>
  <c r="D257" i="16"/>
  <c r="D244" i="16"/>
  <c r="D220" i="16"/>
  <c r="D216" i="16"/>
  <c r="D210" i="16"/>
  <c r="D205" i="16"/>
  <c r="D197" i="16"/>
  <c r="D192" i="16"/>
  <c r="I157" i="3" l="1"/>
  <c r="G190" i="3" s="1"/>
  <c r="G219" i="3"/>
  <c r="I161" i="3"/>
  <c r="F223" i="3"/>
  <c r="G224" i="3" s="1"/>
  <c r="F194" i="3"/>
  <c r="G195" i="3" s="1"/>
  <c r="G158" i="3"/>
  <c r="H161" i="3"/>
  <c r="F15" i="17"/>
  <c r="F17" i="17"/>
  <c r="F19" i="17"/>
  <c r="F23" i="17"/>
  <c r="F25" i="17"/>
  <c r="F27" i="17"/>
  <c r="F29" i="17"/>
  <c r="F31" i="17"/>
  <c r="D222" i="2"/>
  <c r="Z222" i="2" s="1"/>
  <c r="Z216" i="16"/>
  <c r="AF6" i="17"/>
  <c r="AK6" i="17"/>
  <c r="AN6" i="17"/>
  <c r="F10" i="17"/>
  <c r="F12" i="17"/>
  <c r="F14" i="17"/>
  <c r="F16" i="17"/>
  <c r="F18" i="17"/>
  <c r="F20" i="17"/>
  <c r="F22" i="17"/>
  <c r="F24" i="17"/>
  <c r="F26" i="17"/>
  <c r="F28" i="17"/>
  <c r="F30" i="17"/>
  <c r="F32" i="17"/>
  <c r="F43" i="17"/>
  <c r="F47" i="17"/>
  <c r="F49" i="17"/>
  <c r="F51" i="17"/>
  <c r="F53" i="17"/>
  <c r="F55" i="17"/>
  <c r="F57" i="17"/>
  <c r="AB257" i="2"/>
  <c r="AB244" i="2"/>
  <c r="AC224" i="2"/>
  <c r="C60" i="9" s="1"/>
  <c r="AA210" i="2"/>
  <c r="AB210" i="2"/>
  <c r="AC246" i="16"/>
  <c r="AC237" i="16"/>
  <c r="AC241" i="16"/>
  <c r="AC250" i="16"/>
  <c r="AC207" i="16"/>
  <c r="D39" i="9" s="1"/>
  <c r="AC230" i="16"/>
  <c r="AC248" i="16"/>
  <c r="AC252" i="16"/>
  <c r="AC256" i="16"/>
  <c r="AC219" i="16"/>
  <c r="D55" i="9" s="1"/>
  <c r="AC214" i="16"/>
  <c r="D48" i="9" s="1"/>
  <c r="AA210" i="16"/>
  <c r="AC254" i="16"/>
  <c r="AB257" i="16"/>
  <c r="AC233" i="16"/>
  <c r="AC196" i="16"/>
  <c r="D28" i="9" s="1"/>
  <c r="D189" i="2"/>
  <c r="Z189" i="2" s="1"/>
  <c r="F35" i="17"/>
  <c r="F37" i="17"/>
  <c r="F58" i="17"/>
  <c r="F60" i="17"/>
  <c r="F63" i="17"/>
  <c r="F65" i="17"/>
  <c r="F67" i="17"/>
  <c r="F48" i="17"/>
  <c r="F54" i="17"/>
  <c r="AC254" i="2"/>
  <c r="AC250" i="2"/>
  <c r="D197" i="2"/>
  <c r="Z197" i="2" s="1"/>
  <c r="AK7" i="17"/>
  <c r="V6" i="17"/>
  <c r="S7" i="17" s="1"/>
  <c r="F99" i="17"/>
  <c r="F34" i="17"/>
  <c r="F36" i="17"/>
  <c r="F46" i="17"/>
  <c r="F50" i="17"/>
  <c r="F52" i="17"/>
  <c r="F59" i="17"/>
  <c r="F100" i="17"/>
  <c r="F106" i="17"/>
  <c r="D218" i="2"/>
  <c r="D220" i="2" s="1"/>
  <c r="D206" i="2"/>
  <c r="Z206" i="2" s="1"/>
  <c r="D213" i="2"/>
  <c r="Z213" i="2" s="1"/>
  <c r="AC213" i="2" s="1"/>
  <c r="C46" i="9" s="1"/>
  <c r="H6" i="17"/>
  <c r="F11" i="17"/>
  <c r="F13" i="17"/>
  <c r="F21" i="17"/>
  <c r="F45" i="17"/>
  <c r="F56" i="17"/>
  <c r="F64" i="17"/>
  <c r="F66" i="17"/>
  <c r="D235" i="2"/>
  <c r="Z235" i="2" s="1"/>
  <c r="AC235" i="2" s="1"/>
  <c r="AC246" i="2"/>
  <c r="AC242" i="2"/>
  <c r="AC248" i="2"/>
  <c r="AC252" i="2"/>
  <c r="AC256" i="2"/>
  <c r="AB220" i="2"/>
  <c r="AC200" i="2"/>
  <c r="C32" i="9" s="1"/>
  <c r="AC233" i="2"/>
  <c r="AC237" i="2"/>
  <c r="AA205" i="2"/>
  <c r="AC195" i="2"/>
  <c r="C27" i="9" s="1"/>
  <c r="AC209" i="2"/>
  <c r="AC190" i="2"/>
  <c r="C17" i="9" s="1"/>
  <c r="AC194" i="2"/>
  <c r="C26" i="9" s="1"/>
  <c r="AC201" i="2"/>
  <c r="C33" i="9" s="1"/>
  <c r="AC207" i="2"/>
  <c r="C39" i="9" s="1"/>
  <c r="AC215" i="2"/>
  <c r="AC219" i="2"/>
  <c r="C55" i="9" s="1"/>
  <c r="AB205" i="2"/>
  <c r="AC204" i="2"/>
  <c r="C36" i="9" s="1"/>
  <c r="D192" i="2"/>
  <c r="D198" i="2" s="1"/>
  <c r="D216" i="2"/>
  <c r="Z196" i="2"/>
  <c r="AC196" i="2" s="1"/>
  <c r="C28" i="9" s="1"/>
  <c r="AC208" i="16"/>
  <c r="D41" i="9" s="1"/>
  <c r="AC218" i="16"/>
  <c r="D53" i="9" s="1"/>
  <c r="Z197" i="16"/>
  <c r="Z210" i="16"/>
  <c r="Z220" i="16"/>
  <c r="Z257" i="2"/>
  <c r="Z257" i="16"/>
  <c r="Z203" i="2"/>
  <c r="AC203" i="2" s="1"/>
  <c r="C35" i="9" s="1"/>
  <c r="Z208" i="2"/>
  <c r="AC231" i="2"/>
  <c r="AC239" i="2"/>
  <c r="AC209" i="16"/>
  <c r="AC231" i="16"/>
  <c r="AC235" i="16"/>
  <c r="AC239" i="16"/>
  <c r="AC243" i="16"/>
  <c r="AA220" i="2"/>
  <c r="AC194" i="16"/>
  <c r="D26" i="9" s="1"/>
  <c r="E198" i="2"/>
  <c r="E211" i="2"/>
  <c r="E221" i="2"/>
  <c r="E198" i="16"/>
  <c r="E211" i="16"/>
  <c r="E221" i="16"/>
  <c r="Z244" i="16"/>
  <c r="AC222" i="2"/>
  <c r="C58" i="9" s="1"/>
  <c r="Z192" i="16"/>
  <c r="AB197" i="16"/>
  <c r="AC202" i="16"/>
  <c r="D34" i="9" s="1"/>
  <c r="AB220" i="16"/>
  <c r="AB244" i="16"/>
  <c r="D198" i="16"/>
  <c r="D211" i="16"/>
  <c r="F198" i="2"/>
  <c r="F245" i="2" s="1"/>
  <c r="F221" i="2"/>
  <c r="F198" i="16"/>
  <c r="F245" i="16" s="1"/>
  <c r="F211" i="16"/>
  <c r="F221" i="16"/>
  <c r="AB210" i="16"/>
  <c r="AB216" i="16"/>
  <c r="AB197" i="2"/>
  <c r="AB216" i="2"/>
  <c r="AC204" i="16"/>
  <c r="D36" i="9" s="1"/>
  <c r="D221" i="16"/>
  <c r="F211" i="2"/>
  <c r="AC191" i="16"/>
  <c r="D18" i="9" s="1"/>
  <c r="AA197" i="16"/>
  <c r="AC195" i="16"/>
  <c r="D27" i="9" s="1"/>
  <c r="AA220" i="16"/>
  <c r="AA244" i="16"/>
  <c r="AC247" i="16"/>
  <c r="AC249" i="16"/>
  <c r="AC251" i="16"/>
  <c r="AC253" i="16"/>
  <c r="AC255" i="16"/>
  <c r="AC229" i="2"/>
  <c r="AC232" i="2"/>
  <c r="AC234" i="2"/>
  <c r="AC236" i="2"/>
  <c r="AC238" i="2"/>
  <c r="AC240" i="2"/>
  <c r="AB205" i="16"/>
  <c r="Z205" i="16"/>
  <c r="E223" i="16"/>
  <c r="E225" i="16" s="1"/>
  <c r="AC190" i="16"/>
  <c r="D17" i="9" s="1"/>
  <c r="AC201" i="16"/>
  <c r="D33" i="9" s="1"/>
  <c r="AC203" i="16"/>
  <c r="D35" i="9" s="1"/>
  <c r="AC206" i="16"/>
  <c r="D38" i="9" s="1"/>
  <c r="AC213" i="16"/>
  <c r="D46" i="9" s="1"/>
  <c r="AC215" i="16"/>
  <c r="AC222" i="16"/>
  <c r="D58" i="9" s="1"/>
  <c r="AC229" i="16"/>
  <c r="AC232" i="16"/>
  <c r="AC234" i="16"/>
  <c r="AC236" i="16"/>
  <c r="AC238" i="16"/>
  <c r="AC240" i="16"/>
  <c r="AC242" i="16"/>
  <c r="AA197" i="2"/>
  <c r="AA216" i="2"/>
  <c r="AA244" i="2"/>
  <c r="AC247" i="2"/>
  <c r="AC249" i="2"/>
  <c r="AC251" i="2"/>
  <c r="AC253" i="2"/>
  <c r="AC255" i="2"/>
  <c r="Z216" i="2"/>
  <c r="AC208" i="2"/>
  <c r="C41" i="9" s="1"/>
  <c r="AC191" i="2"/>
  <c r="C18" i="9" s="1"/>
  <c r="Z192" i="2"/>
  <c r="C7" i="17"/>
  <c r="F91" i="17"/>
  <c r="D228" i="2" s="1"/>
  <c r="E8" i="17"/>
  <c r="F105" i="17"/>
  <c r="G5" i="17"/>
  <c r="AC5" i="17"/>
  <c r="D202" i="2" s="1"/>
  <c r="Z202" i="2" s="1"/>
  <c r="AC202" i="2" s="1"/>
  <c r="C34" i="9" s="1"/>
  <c r="F9" i="17"/>
  <c r="E41" i="17"/>
  <c r="F41" i="17" s="1"/>
  <c r="F108" i="17"/>
  <c r="AA257" i="2"/>
  <c r="AC230" i="2"/>
  <c r="AC217" i="2"/>
  <c r="C52" i="9" s="1"/>
  <c r="AC214" i="2"/>
  <c r="C48" i="9" s="1"/>
  <c r="AC206" i="2"/>
  <c r="AC193" i="2"/>
  <c r="AB192" i="2"/>
  <c r="AC189" i="2"/>
  <c r="C6" i="9" s="1"/>
  <c r="AA192" i="2"/>
  <c r="AA257" i="16"/>
  <c r="AC228" i="16"/>
  <c r="AC217" i="16"/>
  <c r="AA216" i="16"/>
  <c r="AA205" i="16"/>
  <c r="AC200" i="16"/>
  <c r="D32" i="9" s="1"/>
  <c r="AC193" i="16"/>
  <c r="AB192" i="16"/>
  <c r="AC189" i="16"/>
  <c r="D6" i="9" s="1"/>
  <c r="AA192" i="16"/>
  <c r="E245" i="2"/>
  <c r="E245" i="16"/>
  <c r="G220" i="3" l="1"/>
  <c r="I220" i="3" s="1"/>
  <c r="I219" i="3"/>
  <c r="I187" i="3"/>
  <c r="I188" i="3" s="1"/>
  <c r="G191" i="3"/>
  <c r="E258" i="16"/>
  <c r="D223" i="16"/>
  <c r="AA221" i="16"/>
  <c r="AA198" i="2"/>
  <c r="AA245" i="2" s="1"/>
  <c r="AB211" i="2"/>
  <c r="AB221" i="2"/>
  <c r="AA211" i="2"/>
  <c r="AB211" i="16"/>
  <c r="AB198" i="16"/>
  <c r="AB245" i="16" s="1"/>
  <c r="AA211" i="16"/>
  <c r="D37" i="9"/>
  <c r="AC197" i="16"/>
  <c r="D20" i="9"/>
  <c r="D29" i="9" s="1"/>
  <c r="AC220" i="16"/>
  <c r="D52" i="9"/>
  <c r="D56" i="9" s="1"/>
  <c r="AB221" i="16"/>
  <c r="D42" i="9"/>
  <c r="D43" i="9" s="1"/>
  <c r="D50" i="9"/>
  <c r="D51" i="9" s="1"/>
  <c r="D19" i="9"/>
  <c r="AC244" i="16"/>
  <c r="D221" i="2"/>
  <c r="AB198" i="2"/>
  <c r="Z228" i="2"/>
  <c r="AC228" i="2" s="1"/>
  <c r="AC210" i="2"/>
  <c r="C38" i="9"/>
  <c r="C50" i="9"/>
  <c r="C42" i="9"/>
  <c r="F111" i="17"/>
  <c r="D241" i="2"/>
  <c r="Z241" i="2" s="1"/>
  <c r="AC241" i="2" s="1"/>
  <c r="Z220" i="2"/>
  <c r="Z218" i="2"/>
  <c r="AC218" i="2" s="1"/>
  <c r="C53" i="9" s="1"/>
  <c r="AC197" i="2"/>
  <c r="C20" i="9"/>
  <c r="F110" i="17"/>
  <c r="F112" i="17" s="1"/>
  <c r="D243" i="2" s="1"/>
  <c r="Z243" i="2" s="1"/>
  <c r="AC243" i="2" s="1"/>
  <c r="D205" i="2"/>
  <c r="AA6" i="17"/>
  <c r="AA7" i="17" s="1"/>
  <c r="G89" i="17" s="1"/>
  <c r="G90" i="17" s="1"/>
  <c r="D210" i="2"/>
  <c r="Z210" i="2" s="1"/>
  <c r="AC216" i="2"/>
  <c r="AC257" i="2"/>
  <c r="AA221" i="2"/>
  <c r="AC205" i="2"/>
  <c r="AC192" i="2"/>
  <c r="AA198" i="16"/>
  <c r="AA245" i="16" s="1"/>
  <c r="Z221" i="2"/>
  <c r="AC210" i="16"/>
  <c r="AC257" i="16"/>
  <c r="D245" i="16"/>
  <c r="Z245" i="16" s="1"/>
  <c r="AC192" i="16"/>
  <c r="AC198" i="16" s="1"/>
  <c r="E223" i="2"/>
  <c r="AC216" i="16"/>
  <c r="AC221" i="16" s="1"/>
  <c r="D225" i="16"/>
  <c r="AC205" i="16"/>
  <c r="Z221" i="16"/>
  <c r="Z211" i="16"/>
  <c r="F223" i="2"/>
  <c r="F225" i="2" s="1"/>
  <c r="F223" i="16"/>
  <c r="Z198" i="16"/>
  <c r="Z198" i="2"/>
  <c r="F5" i="17"/>
  <c r="E88" i="17"/>
  <c r="E89" i="17" s="1"/>
  <c r="E5" i="17"/>
  <c r="D258" i="16"/>
  <c r="E258" i="2"/>
  <c r="E225" i="2"/>
  <c r="AA223" i="2" l="1"/>
  <c r="AA258" i="2" s="1"/>
  <c r="AC211" i="2"/>
  <c r="AB223" i="16"/>
  <c r="AB258" i="16" s="1"/>
  <c r="D44" i="9"/>
  <c r="D57" i="9"/>
  <c r="AA223" i="16"/>
  <c r="AA225" i="16" s="1"/>
  <c r="AC211" i="16"/>
  <c r="AC223" i="16" s="1"/>
  <c r="AC245" i="16"/>
  <c r="D30" i="9"/>
  <c r="AC198" i="2"/>
  <c r="E1" i="17"/>
  <c r="G1" i="17" s="1"/>
  <c r="AC244" i="2"/>
  <c r="AC220" i="2"/>
  <c r="AC221" i="2" s="1"/>
  <c r="F113" i="17"/>
  <c r="F115" i="17" s="1"/>
  <c r="Z205" i="2"/>
  <c r="D211" i="2"/>
  <c r="D244" i="2"/>
  <c r="F258" i="2"/>
  <c r="F225" i="16"/>
  <c r="F258" i="16"/>
  <c r="Z258" i="16" s="1"/>
  <c r="AB223" i="2"/>
  <c r="AB245" i="2"/>
  <c r="Z223" i="16"/>
  <c r="Z225" i="16"/>
  <c r="AA225" i="2"/>
  <c r="AC223" i="2" l="1"/>
  <c r="AC258" i="2" s="1"/>
  <c r="AC245" i="2"/>
  <c r="AB225" i="16"/>
  <c r="AA258" i="16"/>
  <c r="D59" i="9"/>
  <c r="D61" i="9" s="1"/>
  <c r="AC225" i="16"/>
  <c r="AC258" i="16"/>
  <c r="Z244" i="2"/>
  <c r="D245" i="2"/>
  <c r="Z245" i="2" s="1"/>
  <c r="Z211" i="2"/>
  <c r="D223" i="2"/>
  <c r="AB225" i="2"/>
  <c r="AB258" i="2"/>
  <c r="AC225" i="2" l="1"/>
  <c r="Z223" i="2"/>
  <c r="D225" i="2"/>
  <c r="Z225" i="2" s="1"/>
  <c r="D258" i="2"/>
  <c r="Z258" i="2" s="1"/>
  <c r="N20" i="10" l="1"/>
  <c r="Z9" i="2" l="1"/>
  <c r="Z7" i="2"/>
  <c r="AA7" i="2"/>
  <c r="AB7" i="2"/>
  <c r="AA8" i="2"/>
  <c r="AB8" i="2"/>
  <c r="AA9" i="2"/>
  <c r="AB9" i="2"/>
  <c r="Z8" i="2" l="1"/>
  <c r="AC8" i="2" s="1"/>
  <c r="AC7" i="2"/>
  <c r="AC9" i="2"/>
  <c r="B3" i="7"/>
  <c r="I15" i="2" l="1"/>
  <c r="J15" i="2"/>
  <c r="K15" i="2"/>
  <c r="I22" i="2"/>
  <c r="J22" i="2"/>
  <c r="K22" i="2"/>
  <c r="I26" i="2"/>
  <c r="J26" i="2"/>
  <c r="K26" i="2"/>
  <c r="I39" i="2"/>
  <c r="J39" i="2"/>
  <c r="K39" i="2"/>
  <c r="I43" i="2"/>
  <c r="J43" i="2"/>
  <c r="K43" i="2"/>
  <c r="I47" i="2"/>
  <c r="J47" i="2"/>
  <c r="K47" i="2"/>
  <c r="I50" i="2"/>
  <c r="J50" i="2"/>
  <c r="K50" i="2"/>
  <c r="I56" i="2"/>
  <c r="J56" i="2"/>
  <c r="K56" i="2"/>
  <c r="I60" i="2"/>
  <c r="J60" i="2"/>
  <c r="K60" i="2"/>
  <c r="I89" i="2"/>
  <c r="J89" i="2"/>
  <c r="K89" i="2"/>
  <c r="I102" i="2"/>
  <c r="J102" i="2"/>
  <c r="J103" i="2" s="1"/>
  <c r="K102" i="2"/>
  <c r="I117" i="2"/>
  <c r="J117" i="2"/>
  <c r="J119" i="2" s="1"/>
  <c r="K117" i="2"/>
  <c r="K119" i="2" s="1"/>
  <c r="I119" i="2"/>
  <c r="I123" i="2"/>
  <c r="J123" i="2"/>
  <c r="K123" i="2"/>
  <c r="I128" i="2"/>
  <c r="J128" i="2"/>
  <c r="K128" i="2"/>
  <c r="K151" i="2" s="1"/>
  <c r="K154" i="2" s="1"/>
  <c r="K156" i="2" s="1"/>
  <c r="I15" i="16"/>
  <c r="J15" i="16"/>
  <c r="K15" i="16"/>
  <c r="I22" i="16"/>
  <c r="J22" i="16"/>
  <c r="K22" i="16"/>
  <c r="I26" i="16"/>
  <c r="J26" i="16"/>
  <c r="K26" i="16"/>
  <c r="I39" i="16"/>
  <c r="J39" i="16"/>
  <c r="K39" i="16"/>
  <c r="I43" i="16"/>
  <c r="J43" i="16"/>
  <c r="K43" i="16"/>
  <c r="I47" i="16"/>
  <c r="J47" i="16"/>
  <c r="K47" i="16"/>
  <c r="I50" i="16"/>
  <c r="J50" i="16"/>
  <c r="K50" i="16"/>
  <c r="I56" i="16"/>
  <c r="J56" i="16"/>
  <c r="K56" i="16"/>
  <c r="I60" i="16"/>
  <c r="J60" i="16"/>
  <c r="K60" i="16"/>
  <c r="I89" i="16"/>
  <c r="J89" i="16"/>
  <c r="K89" i="16"/>
  <c r="I102" i="16"/>
  <c r="J102" i="16"/>
  <c r="K102" i="16"/>
  <c r="I117" i="16"/>
  <c r="J117" i="16"/>
  <c r="J119" i="16" s="1"/>
  <c r="K117" i="16"/>
  <c r="K119" i="16" s="1"/>
  <c r="I119" i="16"/>
  <c r="I123" i="16"/>
  <c r="J123" i="16"/>
  <c r="K123" i="16"/>
  <c r="I128" i="16"/>
  <c r="J128" i="16"/>
  <c r="K128" i="16"/>
  <c r="N16" i="10"/>
  <c r="AB12" i="2"/>
  <c r="AB12" i="16"/>
  <c r="AA12" i="2"/>
  <c r="AA12" i="16"/>
  <c r="Z12" i="2"/>
  <c r="Z12" i="16"/>
  <c r="AB73" i="2"/>
  <c r="AB73" i="16"/>
  <c r="AA73" i="2"/>
  <c r="AA73" i="16"/>
  <c r="Z73" i="2"/>
  <c r="Z73" i="16"/>
  <c r="J120" i="2" l="1"/>
  <c r="J64" i="2"/>
  <c r="I31" i="2"/>
  <c r="J31" i="16"/>
  <c r="I103" i="2"/>
  <c r="I120" i="2" s="1"/>
  <c r="J31" i="2"/>
  <c r="K31" i="2"/>
  <c r="J103" i="16"/>
  <c r="J120" i="16" s="1"/>
  <c r="J151" i="2"/>
  <c r="J154" i="2" s="1"/>
  <c r="J156" i="2" s="1"/>
  <c r="I151" i="2"/>
  <c r="I154" i="2" s="1"/>
  <c r="I156" i="2" s="1"/>
  <c r="K103" i="2"/>
  <c r="K120" i="2" s="1"/>
  <c r="K64" i="2"/>
  <c r="I64" i="2"/>
  <c r="K31" i="16"/>
  <c r="J64" i="16"/>
  <c r="J151" i="16"/>
  <c r="J154" i="16" s="1"/>
  <c r="J156" i="16" s="1"/>
  <c r="J161" i="16" s="1"/>
  <c r="J166" i="16" s="1"/>
  <c r="J174" i="16" s="1"/>
  <c r="J182" i="16" s="1"/>
  <c r="I151" i="16"/>
  <c r="I154" i="16" s="1"/>
  <c r="I156" i="16" s="1"/>
  <c r="I161" i="16" s="1"/>
  <c r="I166" i="16" s="1"/>
  <c r="I174" i="16" s="1"/>
  <c r="I182" i="16" s="1"/>
  <c r="K103" i="16"/>
  <c r="K120" i="16" s="1"/>
  <c r="K64" i="16"/>
  <c r="I64" i="16"/>
  <c r="K151" i="16"/>
  <c r="K154" i="16" s="1"/>
  <c r="K156" i="16" s="1"/>
  <c r="K161" i="16" s="1"/>
  <c r="K166" i="16" s="1"/>
  <c r="K174" i="16" s="1"/>
  <c r="K182" i="16" s="1"/>
  <c r="I103" i="16"/>
  <c r="I120" i="16" s="1"/>
  <c r="I31" i="16"/>
  <c r="K158" i="2"/>
  <c r="K161" i="2"/>
  <c r="K166" i="2" s="1"/>
  <c r="K174" i="2" s="1"/>
  <c r="K182" i="2" s="1"/>
  <c r="AC12" i="16"/>
  <c r="D11" i="6" s="1"/>
  <c r="AC12" i="2"/>
  <c r="C11" i="6" s="1"/>
  <c r="AC73" i="16"/>
  <c r="D12" i="7" s="1"/>
  <c r="AC73" i="2"/>
  <c r="C12" i="7" s="1"/>
  <c r="I158" i="2" l="1"/>
  <c r="J65" i="2"/>
  <c r="I158" i="16"/>
  <c r="J158" i="16"/>
  <c r="I161" i="2"/>
  <c r="I166" i="2" s="1"/>
  <c r="I174" i="2" s="1"/>
  <c r="I182" i="2" s="1"/>
  <c r="I65" i="2"/>
  <c r="J158" i="2"/>
  <c r="J161" i="2"/>
  <c r="J166" i="2" s="1"/>
  <c r="J174" i="2" s="1"/>
  <c r="J182" i="2" s="1"/>
  <c r="J65" i="16"/>
  <c r="K65" i="16"/>
  <c r="K65" i="2"/>
  <c r="I65" i="16"/>
  <c r="I184" i="16" s="1"/>
  <c r="K158" i="16"/>
  <c r="L16" i="11"/>
  <c r="I185" i="16"/>
  <c r="O149" i="15"/>
  <c r="N149" i="15"/>
  <c r="K184" i="16" l="1"/>
  <c r="K185" i="2"/>
  <c r="K184" i="2"/>
  <c r="K185" i="16"/>
  <c r="J185" i="16" l="1"/>
  <c r="J184" i="16"/>
  <c r="H8" i="11" l="1"/>
  <c r="J184" i="2"/>
  <c r="J185" i="2"/>
  <c r="N8" i="11"/>
  <c r="N13" i="11" s="1"/>
  <c r="L24" i="10" l="1"/>
  <c r="J22" i="10"/>
  <c r="L22" i="10" s="1"/>
  <c r="L24" i="11"/>
  <c r="L22" i="11"/>
  <c r="J22" i="11" s="1"/>
  <c r="N24" i="10"/>
  <c r="F8" i="11" l="1"/>
  <c r="N24" i="11"/>
  <c r="F150" i="15" l="1"/>
  <c r="G184" i="16"/>
  <c r="G187" i="16" s="1"/>
  <c r="G152" i="15" l="1"/>
  <c r="G184" i="2"/>
  <c r="G187" i="2" s="1"/>
  <c r="G185" i="2"/>
  <c r="I184" i="2"/>
  <c r="I187" i="2" s="1"/>
  <c r="I185" i="2"/>
  <c r="G185" i="16"/>
  <c r="AA177" i="16"/>
  <c r="F20" i="10" l="1"/>
  <c r="E185" i="16"/>
  <c r="E185" i="2"/>
  <c r="E184" i="2"/>
  <c r="E184" i="16" l="1"/>
  <c r="AB181" i="16" l="1"/>
  <c r="AA181" i="16"/>
  <c r="AB180" i="16"/>
  <c r="AA180" i="16"/>
  <c r="AB179" i="16"/>
  <c r="AA179" i="16"/>
  <c r="AB178" i="16"/>
  <c r="AA178" i="16"/>
  <c r="AB177" i="16"/>
  <c r="AB176" i="16"/>
  <c r="AA176" i="16"/>
  <c r="AB175" i="16"/>
  <c r="AA175" i="16"/>
  <c r="AB173" i="16"/>
  <c r="AA173" i="16"/>
  <c r="AB172" i="16"/>
  <c r="AA172" i="16"/>
  <c r="AB171" i="16"/>
  <c r="AA171" i="16"/>
  <c r="AB170" i="16"/>
  <c r="AA170" i="16"/>
  <c r="AB169" i="16"/>
  <c r="AA169" i="16"/>
  <c r="AB168" i="16"/>
  <c r="AA168" i="16"/>
  <c r="AB167" i="16"/>
  <c r="AA167" i="16"/>
  <c r="AB165" i="16"/>
  <c r="AA165" i="16"/>
  <c r="AB164" i="16"/>
  <c r="AA164" i="16"/>
  <c r="AA163" i="16"/>
  <c r="AB162" i="16"/>
  <c r="AB160" i="16"/>
  <c r="AA160" i="16"/>
  <c r="AB157" i="16"/>
  <c r="AA157" i="16"/>
  <c r="AB155" i="16"/>
  <c r="AA155" i="16"/>
  <c r="AB153" i="16"/>
  <c r="AA153" i="16"/>
  <c r="AB152" i="16"/>
  <c r="AA152" i="16"/>
  <c r="AB150" i="16"/>
  <c r="AA150" i="16"/>
  <c r="AB149" i="16"/>
  <c r="AA149" i="16"/>
  <c r="AB148" i="16"/>
  <c r="AA148" i="16"/>
  <c r="AB146" i="16"/>
  <c r="AA146" i="16"/>
  <c r="AB145" i="16"/>
  <c r="AA145" i="16"/>
  <c r="AB144" i="16"/>
  <c r="AA144" i="16"/>
  <c r="AB141" i="16"/>
  <c r="AA141" i="16"/>
  <c r="AB140" i="16"/>
  <c r="AA140" i="16"/>
  <c r="AB139" i="16"/>
  <c r="AA139" i="16"/>
  <c r="AB138" i="16"/>
  <c r="AA138" i="16"/>
  <c r="AB137" i="16"/>
  <c r="AA137" i="16"/>
  <c r="AB136" i="16"/>
  <c r="AA136" i="16"/>
  <c r="AB135" i="16"/>
  <c r="AA135" i="16"/>
  <c r="AB134" i="16"/>
  <c r="AA134" i="16"/>
  <c r="AB133" i="16"/>
  <c r="AA133" i="16"/>
  <c r="AB132" i="16"/>
  <c r="AA132" i="16"/>
  <c r="AB131" i="16"/>
  <c r="AA131" i="16"/>
  <c r="AB130" i="16"/>
  <c r="AA130" i="16"/>
  <c r="AB129" i="16"/>
  <c r="AA129" i="16"/>
  <c r="AB127" i="16"/>
  <c r="AA127" i="16"/>
  <c r="AB126" i="16"/>
  <c r="AA126" i="16"/>
  <c r="AB125" i="16"/>
  <c r="AA125" i="16"/>
  <c r="AB124" i="16"/>
  <c r="AA124" i="16"/>
  <c r="AB122" i="16"/>
  <c r="AA122" i="16"/>
  <c r="AB121" i="16"/>
  <c r="AA121" i="16"/>
  <c r="AA118" i="16"/>
  <c r="AB115" i="16"/>
  <c r="AA115" i="16"/>
  <c r="AB114" i="16"/>
  <c r="AB113" i="16"/>
  <c r="AA113" i="16"/>
  <c r="AB112" i="16"/>
  <c r="AA112" i="16"/>
  <c r="AB110" i="16"/>
  <c r="AA110" i="16"/>
  <c r="AB107" i="16"/>
  <c r="AA107" i="16"/>
  <c r="AB106" i="16"/>
  <c r="AB105" i="16"/>
  <c r="AA105" i="16"/>
  <c r="AB104" i="16"/>
  <c r="AA104" i="16"/>
  <c r="AB101" i="16"/>
  <c r="AA101" i="16"/>
  <c r="AB100" i="16"/>
  <c r="AA100" i="16"/>
  <c r="AB99" i="16"/>
  <c r="AA99" i="16"/>
  <c r="AB98" i="16"/>
  <c r="AA98" i="16"/>
  <c r="AB97" i="16"/>
  <c r="AA97" i="16"/>
  <c r="AB96" i="16"/>
  <c r="AA96" i="16"/>
  <c r="AB95" i="16"/>
  <c r="AA95" i="16"/>
  <c r="AB94" i="16"/>
  <c r="AA94" i="16"/>
  <c r="AB93" i="16"/>
  <c r="AA93" i="16"/>
  <c r="AB92" i="16"/>
  <c r="AA92" i="16"/>
  <c r="AB91" i="16"/>
  <c r="AA91" i="16"/>
  <c r="AB90" i="16"/>
  <c r="AA90" i="16"/>
  <c r="AB88" i="16"/>
  <c r="AA88" i="16"/>
  <c r="AB87" i="16"/>
  <c r="AA87" i="16"/>
  <c r="AB86" i="16"/>
  <c r="AA86" i="16"/>
  <c r="AB85" i="16"/>
  <c r="AA85" i="16"/>
  <c r="AB84" i="16"/>
  <c r="AA84" i="16"/>
  <c r="AB83" i="16"/>
  <c r="AA83" i="16"/>
  <c r="AB82" i="16"/>
  <c r="AA82" i="16"/>
  <c r="AB81" i="16"/>
  <c r="AA81" i="16"/>
  <c r="AB80" i="16"/>
  <c r="AA80" i="16"/>
  <c r="AB79" i="16"/>
  <c r="AA79" i="16"/>
  <c r="AB78" i="16"/>
  <c r="AA78" i="16"/>
  <c r="AB77" i="16"/>
  <c r="AA77" i="16"/>
  <c r="AB76" i="16"/>
  <c r="AA76" i="16"/>
  <c r="AB75" i="16"/>
  <c r="AA75" i="16"/>
  <c r="AB74" i="16"/>
  <c r="AA74" i="16"/>
  <c r="AB72" i="16"/>
  <c r="AA72" i="16"/>
  <c r="AB71" i="16"/>
  <c r="AA71" i="16"/>
  <c r="AB70" i="16"/>
  <c r="AA70" i="16"/>
  <c r="AB69" i="16"/>
  <c r="AA69" i="16"/>
  <c r="AB68" i="16"/>
  <c r="AA68" i="16"/>
  <c r="AB67" i="16"/>
  <c r="AA67" i="16"/>
  <c r="AB66" i="16"/>
  <c r="AA66" i="16"/>
  <c r="AB63" i="16"/>
  <c r="AA63" i="16"/>
  <c r="AB62" i="16"/>
  <c r="AA62" i="16"/>
  <c r="AB61" i="16"/>
  <c r="AA61" i="16"/>
  <c r="AB59" i="16"/>
  <c r="AA59" i="16"/>
  <c r="AB58" i="16"/>
  <c r="AA58" i="16"/>
  <c r="AB57" i="16"/>
  <c r="AA57" i="16"/>
  <c r="AB55" i="16"/>
  <c r="AA55" i="16"/>
  <c r="AB54" i="16"/>
  <c r="AA54" i="16"/>
  <c r="AB53" i="16"/>
  <c r="AA53" i="16"/>
  <c r="AB52" i="16"/>
  <c r="AA52" i="16"/>
  <c r="AB51" i="16"/>
  <c r="AA51" i="16"/>
  <c r="AB49" i="16"/>
  <c r="AA49" i="16"/>
  <c r="AB48" i="16"/>
  <c r="AA48" i="16"/>
  <c r="AB46" i="16"/>
  <c r="AA46" i="16"/>
  <c r="AB45" i="16"/>
  <c r="AA45" i="16"/>
  <c r="AB44" i="16"/>
  <c r="AA44" i="16"/>
  <c r="AB42" i="16"/>
  <c r="AA42" i="16"/>
  <c r="AB41" i="16"/>
  <c r="AA41" i="16"/>
  <c r="AB40" i="16"/>
  <c r="AA40" i="16"/>
  <c r="AB38" i="16"/>
  <c r="AA38" i="16"/>
  <c r="AB37" i="16"/>
  <c r="AA37" i="16"/>
  <c r="AB36" i="16"/>
  <c r="AA36" i="16"/>
  <c r="AB35" i="16"/>
  <c r="AA35" i="16"/>
  <c r="AA34" i="16"/>
  <c r="AB33" i="16"/>
  <c r="AA33" i="16"/>
  <c r="AB32" i="16"/>
  <c r="AA32" i="16"/>
  <c r="AB30" i="16"/>
  <c r="AA30" i="16"/>
  <c r="AB29" i="16"/>
  <c r="AA29" i="16"/>
  <c r="AB28" i="16"/>
  <c r="AA28" i="16"/>
  <c r="AB27" i="16"/>
  <c r="AA27" i="16"/>
  <c r="AB25" i="16"/>
  <c r="AA25" i="16"/>
  <c r="AB24" i="16"/>
  <c r="AA24" i="16"/>
  <c r="AB23" i="16"/>
  <c r="AA23" i="16"/>
  <c r="AB21" i="16"/>
  <c r="AA21" i="16"/>
  <c r="AB20" i="16"/>
  <c r="AA20" i="16"/>
  <c r="AB19" i="16"/>
  <c r="AA19" i="16"/>
  <c r="AB18" i="16"/>
  <c r="AA18" i="16"/>
  <c r="AB17" i="16"/>
  <c r="AA17" i="16"/>
  <c r="AB16" i="16"/>
  <c r="AA16" i="16"/>
  <c r="AB14" i="16"/>
  <c r="AA14" i="16"/>
  <c r="AB13" i="16"/>
  <c r="AA13" i="16"/>
  <c r="AB11" i="16"/>
  <c r="AA11" i="16"/>
  <c r="AB10" i="16"/>
  <c r="AA10" i="16"/>
  <c r="AB9" i="16"/>
  <c r="AA9" i="16"/>
  <c r="AB8" i="16"/>
  <c r="AB7" i="16"/>
  <c r="AA7" i="16"/>
  <c r="AA8" i="16"/>
  <c r="AB181" i="2"/>
  <c r="AA181" i="2"/>
  <c r="AB180" i="2"/>
  <c r="AA180" i="2"/>
  <c r="AB179" i="2"/>
  <c r="AA179" i="2"/>
  <c r="AB178" i="2"/>
  <c r="AA178" i="2"/>
  <c r="AB177" i="2"/>
  <c r="AA177" i="2"/>
  <c r="AB176" i="2"/>
  <c r="AA176" i="2"/>
  <c r="AB175" i="2"/>
  <c r="AA175" i="2"/>
  <c r="AB173" i="2"/>
  <c r="AA173" i="2"/>
  <c r="AB172" i="2"/>
  <c r="AA172" i="2"/>
  <c r="AB171" i="2"/>
  <c r="AA171" i="2"/>
  <c r="AB170" i="2"/>
  <c r="AA170" i="2"/>
  <c r="AB169" i="2"/>
  <c r="AA169" i="2"/>
  <c r="AB168" i="2"/>
  <c r="AA168" i="2"/>
  <c r="AB167" i="2"/>
  <c r="AA167" i="2"/>
  <c r="AB165" i="2"/>
  <c r="AA165" i="2"/>
  <c r="AB164" i="2"/>
  <c r="AA164" i="2"/>
  <c r="AA163" i="2"/>
  <c r="AB162" i="2"/>
  <c r="AB160" i="2"/>
  <c r="AA160" i="2"/>
  <c r="AB157" i="2"/>
  <c r="AA157" i="2"/>
  <c r="AB155" i="2"/>
  <c r="AA155" i="2"/>
  <c r="AB153" i="2"/>
  <c r="AA153" i="2"/>
  <c r="AB152" i="2"/>
  <c r="AA152" i="2"/>
  <c r="AB150" i="2"/>
  <c r="AA150" i="2"/>
  <c r="AB149" i="2"/>
  <c r="AA149" i="2"/>
  <c r="AB148" i="2"/>
  <c r="AA148" i="2"/>
  <c r="AB146" i="2"/>
  <c r="AB145" i="2"/>
  <c r="AA145" i="2"/>
  <c r="AB144" i="2"/>
  <c r="AA144" i="2"/>
  <c r="AB141" i="2"/>
  <c r="AA141" i="2"/>
  <c r="AB140" i="2"/>
  <c r="AA140" i="2"/>
  <c r="AB139" i="2"/>
  <c r="AA139" i="2"/>
  <c r="AB138" i="2"/>
  <c r="AA138" i="2"/>
  <c r="AB137" i="2"/>
  <c r="AA137" i="2"/>
  <c r="AB136" i="2"/>
  <c r="AA136" i="2"/>
  <c r="AB135" i="2"/>
  <c r="AA135" i="2"/>
  <c r="AB134" i="2"/>
  <c r="AA134" i="2"/>
  <c r="AB133" i="2"/>
  <c r="AA133" i="2"/>
  <c r="AB132" i="2"/>
  <c r="AA132" i="2"/>
  <c r="AB131" i="2"/>
  <c r="AA131" i="2"/>
  <c r="AB130" i="2"/>
  <c r="AA130" i="2"/>
  <c r="AB129" i="2"/>
  <c r="AA129" i="2"/>
  <c r="AB127" i="2"/>
  <c r="AA127" i="2"/>
  <c r="AB126" i="2"/>
  <c r="AA126" i="2"/>
  <c r="AB125" i="2"/>
  <c r="AA125" i="2"/>
  <c r="AB124" i="2"/>
  <c r="AA124" i="2"/>
  <c r="AB122" i="2"/>
  <c r="AA122" i="2"/>
  <c r="AB121" i="2"/>
  <c r="AA121" i="2"/>
  <c r="AA118" i="2"/>
  <c r="AB115" i="2"/>
  <c r="AA115" i="2"/>
  <c r="AB114" i="2"/>
  <c r="AB113" i="2"/>
  <c r="AA113" i="2"/>
  <c r="AB112" i="2"/>
  <c r="AA112" i="2"/>
  <c r="AB110" i="2"/>
  <c r="AA110" i="2"/>
  <c r="AB107" i="2"/>
  <c r="AA107" i="2"/>
  <c r="AB106" i="2"/>
  <c r="AB105" i="2"/>
  <c r="AA105" i="2"/>
  <c r="AB104" i="2"/>
  <c r="AA104" i="2"/>
  <c r="AB101" i="2"/>
  <c r="AA101" i="2"/>
  <c r="AB100" i="2"/>
  <c r="AA100" i="2"/>
  <c r="AB99" i="2"/>
  <c r="AA99" i="2"/>
  <c r="AB98" i="2"/>
  <c r="AA98" i="2"/>
  <c r="AB97" i="2"/>
  <c r="AA97" i="2"/>
  <c r="AB96" i="2"/>
  <c r="AA96" i="2"/>
  <c r="AB95" i="2"/>
  <c r="AA95" i="2"/>
  <c r="AB94" i="2"/>
  <c r="AA94" i="2"/>
  <c r="AB93" i="2"/>
  <c r="AA93" i="2"/>
  <c r="AB92" i="2"/>
  <c r="AA92" i="2"/>
  <c r="AB91" i="2"/>
  <c r="AA91" i="2"/>
  <c r="AB90" i="2"/>
  <c r="AA90" i="2"/>
  <c r="AB88" i="2"/>
  <c r="AA88" i="2"/>
  <c r="AB87" i="2"/>
  <c r="AA87" i="2"/>
  <c r="AB86" i="2"/>
  <c r="AA86" i="2"/>
  <c r="AB85" i="2"/>
  <c r="AA85" i="2"/>
  <c r="AB84" i="2"/>
  <c r="AA84" i="2"/>
  <c r="AB83" i="2"/>
  <c r="AA83" i="2"/>
  <c r="AB82" i="2"/>
  <c r="AA82" i="2"/>
  <c r="AB81" i="2"/>
  <c r="AA81" i="2"/>
  <c r="AB80" i="2"/>
  <c r="AA80" i="2"/>
  <c r="AB79" i="2"/>
  <c r="AA79" i="2"/>
  <c r="AB78" i="2"/>
  <c r="AA78" i="2"/>
  <c r="AB77" i="2"/>
  <c r="AA77" i="2"/>
  <c r="AB76" i="2"/>
  <c r="AA76" i="2"/>
  <c r="AB75" i="2"/>
  <c r="AA75" i="2"/>
  <c r="AB74" i="2"/>
  <c r="AA74" i="2"/>
  <c r="AB72" i="2"/>
  <c r="AA72" i="2"/>
  <c r="AB71" i="2"/>
  <c r="AA71" i="2"/>
  <c r="AB70" i="2"/>
  <c r="AA70" i="2"/>
  <c r="AB69" i="2"/>
  <c r="AA69" i="2"/>
  <c r="AB68" i="2"/>
  <c r="AA68" i="2"/>
  <c r="AB67" i="2"/>
  <c r="AA67" i="2"/>
  <c r="AB66" i="2"/>
  <c r="AA66" i="2"/>
  <c r="AB63" i="2"/>
  <c r="AA63" i="2"/>
  <c r="AB62" i="2"/>
  <c r="AA62" i="2"/>
  <c r="AB61" i="2"/>
  <c r="AA61" i="2"/>
  <c r="AB59" i="2"/>
  <c r="AA59" i="2"/>
  <c r="AB58" i="2"/>
  <c r="AA58" i="2"/>
  <c r="AB57" i="2"/>
  <c r="AA57" i="2"/>
  <c r="AB55" i="2"/>
  <c r="AA55" i="2"/>
  <c r="AB54" i="2"/>
  <c r="AA54" i="2"/>
  <c r="AB53" i="2"/>
  <c r="AA53" i="2"/>
  <c r="AB52" i="2"/>
  <c r="AA52" i="2"/>
  <c r="AB51" i="2"/>
  <c r="AA51" i="2"/>
  <c r="AB49" i="2"/>
  <c r="AA49" i="2"/>
  <c r="AB48" i="2"/>
  <c r="AA48" i="2"/>
  <c r="AB46" i="2"/>
  <c r="AA46" i="2"/>
  <c r="AB45" i="2"/>
  <c r="AA45" i="2"/>
  <c r="AB44" i="2"/>
  <c r="AA44" i="2"/>
  <c r="AB42" i="2"/>
  <c r="AA42" i="2"/>
  <c r="AB41" i="2"/>
  <c r="AA41" i="2"/>
  <c r="AB40" i="2"/>
  <c r="AA40" i="2"/>
  <c r="AB38" i="2"/>
  <c r="AA38" i="2"/>
  <c r="AB37" i="2"/>
  <c r="AA37" i="2"/>
  <c r="AB36" i="2"/>
  <c r="AA36" i="2"/>
  <c r="AB35" i="2"/>
  <c r="AA35" i="2"/>
  <c r="AB34" i="2"/>
  <c r="AA34" i="2"/>
  <c r="AB33" i="2"/>
  <c r="AA33" i="2"/>
  <c r="AB32" i="2"/>
  <c r="AA32" i="2"/>
  <c r="AB30" i="2"/>
  <c r="AA30" i="2"/>
  <c r="AB29" i="2"/>
  <c r="AA29" i="2"/>
  <c r="AB28" i="2"/>
  <c r="AA28" i="2"/>
  <c r="AB27" i="2"/>
  <c r="AA27" i="2"/>
  <c r="AB25" i="2"/>
  <c r="AA25" i="2"/>
  <c r="AB24" i="2"/>
  <c r="AA24" i="2"/>
  <c r="AB23" i="2"/>
  <c r="AA23" i="2"/>
  <c r="AB21" i="2"/>
  <c r="AA21" i="2"/>
  <c r="AB20" i="2"/>
  <c r="AA20" i="2"/>
  <c r="AB19" i="2"/>
  <c r="AA19" i="2"/>
  <c r="AB18" i="2"/>
  <c r="AA18" i="2"/>
  <c r="AB17" i="2"/>
  <c r="AA17" i="2"/>
  <c r="AB16" i="2"/>
  <c r="AA16" i="2"/>
  <c r="AB14" i="2"/>
  <c r="AA14" i="2"/>
  <c r="AB13" i="2"/>
  <c r="AA13" i="2"/>
  <c r="AB11" i="2"/>
  <c r="AA11" i="2"/>
  <c r="AB10" i="2"/>
  <c r="AA10" i="2"/>
  <c r="AD41" i="16" l="1"/>
  <c r="AB102" i="16"/>
  <c r="AA102" i="16"/>
  <c r="AA64" i="16"/>
  <c r="AA89" i="16"/>
  <c r="AB89" i="16"/>
  <c r="AB156" i="16"/>
  <c r="AB102" i="2"/>
  <c r="AA156" i="16"/>
  <c r="AA31" i="16"/>
  <c r="AB31" i="16"/>
  <c r="AB31" i="2"/>
  <c r="AA31" i="2"/>
  <c r="AA64" i="2"/>
  <c r="AA89" i="2"/>
  <c r="AA102" i="2"/>
  <c r="AB64" i="2"/>
  <c r="AB156" i="2"/>
  <c r="AA103" i="16" l="1"/>
  <c r="AB103" i="16"/>
  <c r="AA65" i="16"/>
  <c r="Z66" i="2" l="1"/>
  <c r="Z108" i="2"/>
  <c r="AC108" i="2" s="1"/>
  <c r="Z109" i="2"/>
  <c r="AC109" i="2" s="1"/>
  <c r="Z121" i="2"/>
  <c r="Z122" i="2"/>
  <c r="Z142" i="2"/>
  <c r="AC142" i="2" s="1"/>
  <c r="Z143" i="2"/>
  <c r="AC143" i="2" s="1"/>
  <c r="Z147" i="2"/>
  <c r="AC147" i="2" s="1"/>
  <c r="Z157" i="2"/>
  <c r="Z159" i="2"/>
  <c r="AC159" i="2" s="1"/>
  <c r="Z165" i="2"/>
  <c r="Z66" i="16"/>
  <c r="Z108" i="16"/>
  <c r="AC108" i="16" s="1"/>
  <c r="Z109" i="16"/>
  <c r="AC109" i="16" s="1"/>
  <c r="Z121" i="16"/>
  <c r="Z122" i="16"/>
  <c r="Z142" i="16"/>
  <c r="AC142" i="16" s="1"/>
  <c r="Z143" i="16"/>
  <c r="AC143" i="16" s="1"/>
  <c r="Z147" i="16"/>
  <c r="AC147" i="16" s="1"/>
  <c r="Z157" i="16"/>
  <c r="Z159" i="16"/>
  <c r="AC159" i="16" s="1"/>
  <c r="Z165" i="16"/>
  <c r="C50" i="8" l="1"/>
  <c r="D50" i="8"/>
  <c r="D47" i="8"/>
  <c r="D25" i="8"/>
  <c r="D29" i="8"/>
  <c r="O35" i="11"/>
  <c r="O34" i="11"/>
  <c r="O33" i="11"/>
  <c r="N32" i="11"/>
  <c r="M32" i="11"/>
  <c r="L32" i="11"/>
  <c r="K32" i="11"/>
  <c r="J32" i="11"/>
  <c r="I32" i="11"/>
  <c r="H32" i="11"/>
  <c r="G32" i="11"/>
  <c r="F32" i="11"/>
  <c r="E32" i="11"/>
  <c r="D32" i="11"/>
  <c r="C32" i="11"/>
  <c r="B32" i="11"/>
  <c r="O31" i="11"/>
  <c r="O29" i="11"/>
  <c r="O28" i="11"/>
  <c r="O27" i="11"/>
  <c r="N26" i="11"/>
  <c r="M26" i="11"/>
  <c r="L26" i="11"/>
  <c r="K26" i="11"/>
  <c r="J26" i="11"/>
  <c r="I26" i="11"/>
  <c r="H26" i="11"/>
  <c r="G26" i="11"/>
  <c r="F26" i="11"/>
  <c r="E26" i="11"/>
  <c r="D26" i="11"/>
  <c r="C26" i="11"/>
  <c r="B26" i="11"/>
  <c r="O25" i="11"/>
  <c r="O24" i="11"/>
  <c r="O23" i="11"/>
  <c r="O22" i="11"/>
  <c r="N21" i="11"/>
  <c r="M21" i="11"/>
  <c r="L21" i="11"/>
  <c r="K21" i="11"/>
  <c r="J21" i="11"/>
  <c r="I21" i="11"/>
  <c r="H21" i="11"/>
  <c r="G21" i="11"/>
  <c r="F21" i="11"/>
  <c r="E21" i="11"/>
  <c r="D21" i="11"/>
  <c r="C21" i="11"/>
  <c r="B21" i="11"/>
  <c r="O20" i="11"/>
  <c r="O19" i="11"/>
  <c r="O18" i="11"/>
  <c r="O17" i="11"/>
  <c r="N16" i="11"/>
  <c r="M16" i="11"/>
  <c r="K16" i="11"/>
  <c r="J16" i="11"/>
  <c r="I16" i="11"/>
  <c r="H16" i="11"/>
  <c r="G16" i="11"/>
  <c r="F16" i="11"/>
  <c r="E16" i="11"/>
  <c r="D16" i="11"/>
  <c r="C16" i="11"/>
  <c r="B16" i="11"/>
  <c r="B14" i="11" s="1"/>
  <c r="G14" i="11"/>
  <c r="M13" i="11"/>
  <c r="K13" i="11"/>
  <c r="J13" i="11"/>
  <c r="I13" i="11"/>
  <c r="H13" i="11"/>
  <c r="G13" i="11"/>
  <c r="F13" i="11"/>
  <c r="E13" i="11"/>
  <c r="D13" i="11"/>
  <c r="C13" i="11"/>
  <c r="B13" i="11"/>
  <c r="O12" i="11"/>
  <c r="O11" i="11"/>
  <c r="O10" i="11"/>
  <c r="O9" i="11"/>
  <c r="O35" i="10"/>
  <c r="O34" i="10"/>
  <c r="O33" i="10"/>
  <c r="N32" i="10"/>
  <c r="M32" i="10"/>
  <c r="L32" i="10"/>
  <c r="K32" i="10"/>
  <c r="J32" i="10"/>
  <c r="I32" i="10"/>
  <c r="H32" i="10"/>
  <c r="G32" i="10"/>
  <c r="F32" i="10"/>
  <c r="E32" i="10"/>
  <c r="D32" i="10"/>
  <c r="C32" i="10"/>
  <c r="B32" i="10"/>
  <c r="O31" i="10"/>
  <c r="O29" i="10"/>
  <c r="O28" i="10"/>
  <c r="O27" i="10"/>
  <c r="N26" i="10"/>
  <c r="M26" i="10"/>
  <c r="L26" i="10"/>
  <c r="K26" i="10"/>
  <c r="J26" i="10"/>
  <c r="I26" i="10"/>
  <c r="H26" i="10"/>
  <c r="G26" i="10"/>
  <c r="F26" i="10"/>
  <c r="E26" i="10"/>
  <c r="D26" i="10"/>
  <c r="C26" i="10"/>
  <c r="B26" i="10"/>
  <c r="O25" i="10"/>
  <c r="O24" i="10"/>
  <c r="O23" i="10"/>
  <c r="O22" i="10"/>
  <c r="N21" i="10"/>
  <c r="M21" i="10"/>
  <c r="L21" i="10"/>
  <c r="K21" i="10"/>
  <c r="J21" i="10"/>
  <c r="I21" i="10"/>
  <c r="H21" i="10"/>
  <c r="G21" i="10"/>
  <c r="F21" i="10"/>
  <c r="E21" i="10"/>
  <c r="D21" i="10"/>
  <c r="C21" i="10"/>
  <c r="B21" i="10"/>
  <c r="O20" i="10"/>
  <c r="O19" i="10"/>
  <c r="O18" i="10"/>
  <c r="O17" i="10"/>
  <c r="M16" i="10"/>
  <c r="L16" i="10"/>
  <c r="K16" i="10"/>
  <c r="K14" i="10" s="1"/>
  <c r="J16" i="10"/>
  <c r="I16" i="10"/>
  <c r="I14" i="10" s="1"/>
  <c r="H16" i="10"/>
  <c r="G16" i="10"/>
  <c r="F16" i="10"/>
  <c r="E16" i="10"/>
  <c r="D16" i="10"/>
  <c r="C16" i="10"/>
  <c r="B16" i="10"/>
  <c r="C14" i="10"/>
  <c r="M13" i="10"/>
  <c r="K13" i="10"/>
  <c r="I13" i="10"/>
  <c r="G13" i="10"/>
  <c r="E13" i="10"/>
  <c r="D13" i="10"/>
  <c r="C13" i="10"/>
  <c r="O12" i="10"/>
  <c r="O11" i="10"/>
  <c r="O10" i="10"/>
  <c r="O9" i="10"/>
  <c r="C56" i="9"/>
  <c r="C51" i="9"/>
  <c r="C43" i="9"/>
  <c r="C37" i="9"/>
  <c r="C29" i="9"/>
  <c r="C19" i="9"/>
  <c r="C36" i="10" l="1"/>
  <c r="K36" i="10"/>
  <c r="M14" i="10"/>
  <c r="E14" i="10"/>
  <c r="B36" i="11"/>
  <c r="B8" i="10" s="1"/>
  <c r="B13" i="10" s="1"/>
  <c r="J14" i="11"/>
  <c r="J36" i="11" s="1"/>
  <c r="J8" i="10" s="1"/>
  <c r="J13" i="10" s="1"/>
  <c r="D14" i="11"/>
  <c r="C14" i="11"/>
  <c r="C36" i="11" s="1"/>
  <c r="K14" i="11"/>
  <c r="K36" i="11" s="1"/>
  <c r="O16" i="11"/>
  <c r="H14" i="11"/>
  <c r="H36" i="11" s="1"/>
  <c r="H8" i="10" s="1"/>
  <c r="H13" i="10" s="1"/>
  <c r="F14" i="11"/>
  <c r="F36" i="11" s="1"/>
  <c r="F8" i="10" s="1"/>
  <c r="F13" i="10" s="1"/>
  <c r="O16" i="10"/>
  <c r="F14" i="10"/>
  <c r="D14" i="10"/>
  <c r="D36" i="10" s="1"/>
  <c r="H14" i="10"/>
  <c r="O21" i="10"/>
  <c r="D36" i="11"/>
  <c r="O21" i="11"/>
  <c r="B14" i="10"/>
  <c r="J14" i="10"/>
  <c r="G36" i="11"/>
  <c r="C44" i="9"/>
  <c r="C57" i="9"/>
  <c r="E36" i="10"/>
  <c r="I36" i="10"/>
  <c r="M36" i="10"/>
  <c r="G14" i="10"/>
  <c r="G36" i="10" s="1"/>
  <c r="O26" i="10"/>
  <c r="E14" i="11"/>
  <c r="E36" i="11" s="1"/>
  <c r="I14" i="11"/>
  <c r="I36" i="11" s="1"/>
  <c r="M14" i="11"/>
  <c r="M36" i="11" s="1"/>
  <c r="O26" i="11"/>
  <c r="O32" i="10"/>
  <c r="O32" i="11"/>
  <c r="C30" i="9"/>
  <c r="D46" i="8"/>
  <c r="AB89" i="2"/>
  <c r="AB103" i="2" s="1"/>
  <c r="D24" i="8"/>
  <c r="AA103" i="2"/>
  <c r="D45" i="8"/>
  <c r="C47" i="8"/>
  <c r="A3" i="8"/>
  <c r="A3" i="7"/>
  <c r="C59" i="9" l="1"/>
  <c r="C61" i="9" s="1"/>
  <c r="B36" i="10"/>
  <c r="J36" i="10"/>
  <c r="H36" i="10"/>
  <c r="F36" i="10"/>
  <c r="C46" i="8"/>
  <c r="C45" i="8" s="1"/>
  <c r="AB65" i="2" l="1"/>
  <c r="AA65" i="2"/>
  <c r="C25" i="8" l="1"/>
  <c r="C24" i="8"/>
  <c r="C29" i="8"/>
  <c r="D184" i="16" l="1"/>
  <c r="D184" i="2"/>
  <c r="D185" i="16" l="1"/>
  <c r="C7" i="6" l="1"/>
  <c r="C8" i="6"/>
  <c r="Z17" i="2"/>
  <c r="AC17" i="2" s="1"/>
  <c r="C14" i="6" s="1"/>
  <c r="Z18" i="2"/>
  <c r="AC18" i="2" s="1"/>
  <c r="C15" i="6" s="1"/>
  <c r="Z19" i="2"/>
  <c r="AC19" i="2" s="1"/>
  <c r="C16" i="6" s="1"/>
  <c r="Z23" i="2"/>
  <c r="AC23" i="2" s="1"/>
  <c r="C18" i="6" s="1"/>
  <c r="Z32" i="2"/>
  <c r="AC32" i="2" s="1"/>
  <c r="Z52" i="2"/>
  <c r="AC52" i="2" s="1"/>
  <c r="C34" i="6" s="1"/>
  <c r="Z68" i="2"/>
  <c r="AC68" i="2" s="1"/>
  <c r="C7" i="7" s="1"/>
  <c r="Z69" i="2"/>
  <c r="AC69" i="2" s="1"/>
  <c r="C8" i="7" s="1"/>
  <c r="Z70" i="2"/>
  <c r="AC70" i="2" s="1"/>
  <c r="C9" i="7" s="1"/>
  <c r="Z76" i="2"/>
  <c r="AC76" i="2" s="1"/>
  <c r="C15" i="7" s="1"/>
  <c r="Z77" i="2"/>
  <c r="AC77" i="2" s="1"/>
  <c r="C16" i="7" s="1"/>
  <c r="Z81" i="2"/>
  <c r="AC81" i="2" s="1"/>
  <c r="C20" i="7" s="1"/>
  <c r="Z82" i="2"/>
  <c r="AC82" i="2" s="1"/>
  <c r="C21" i="7" s="1"/>
  <c r="Z83" i="2"/>
  <c r="AC83" i="2" s="1"/>
  <c r="C22" i="7" s="1"/>
  <c r="Z84" i="2"/>
  <c r="AC84" i="2" s="1"/>
  <c r="C23" i="7" s="1"/>
  <c r="Z85" i="2"/>
  <c r="AC85" i="2" s="1"/>
  <c r="C24" i="7" s="1"/>
  <c r="Z90" i="2"/>
  <c r="AC90" i="2" s="1"/>
  <c r="Z91" i="2"/>
  <c r="AC91" i="2" s="1"/>
  <c r="Z94" i="2"/>
  <c r="AC94" i="2" s="1"/>
  <c r="Z95" i="2"/>
  <c r="AC95" i="2" s="1"/>
  <c r="Z104" i="2"/>
  <c r="AC104" i="2" s="1"/>
  <c r="Z105" i="2"/>
  <c r="AC105" i="2" s="1"/>
  <c r="Z125" i="2"/>
  <c r="AC125" i="2" s="1"/>
  <c r="C7" i="8" s="1"/>
  <c r="Z126" i="2"/>
  <c r="AC126" i="2" s="1"/>
  <c r="C8" i="8" s="1"/>
  <c r="Z127" i="2"/>
  <c r="AC127" i="2" s="1"/>
  <c r="C9" i="8" s="1"/>
  <c r="Z130" i="2"/>
  <c r="AC130" i="2" s="1"/>
  <c r="C12" i="8" s="1"/>
  <c r="Z131" i="2"/>
  <c r="AC131" i="2" s="1"/>
  <c r="C13" i="8" s="1"/>
  <c r="Z132" i="2"/>
  <c r="AC132" i="2" s="1"/>
  <c r="C14" i="8" s="1"/>
  <c r="Z133" i="2"/>
  <c r="AC133" i="2" s="1"/>
  <c r="C15" i="8" s="1"/>
  <c r="Z134" i="2"/>
  <c r="AC134" i="2" s="1"/>
  <c r="C16" i="8" s="1"/>
  <c r="Z135" i="2"/>
  <c r="AC135" i="2" s="1"/>
  <c r="C17" i="8" s="1"/>
  <c r="Z136" i="2"/>
  <c r="AC136" i="2" s="1"/>
  <c r="C18" i="8" s="1"/>
  <c r="Z148" i="2"/>
  <c r="AC148" i="2" s="1"/>
  <c r="C30" i="8" s="1"/>
  <c r="Z160" i="2"/>
  <c r="AC160" i="2" s="1"/>
  <c r="Z168" i="2"/>
  <c r="AC168" i="2" s="1"/>
  <c r="Z169" i="2"/>
  <c r="AC169" i="2" s="1"/>
  <c r="Z171" i="2"/>
  <c r="AC171" i="2" s="1"/>
  <c r="Z172" i="2"/>
  <c r="AC172" i="2" s="1"/>
  <c r="Z173" i="2"/>
  <c r="AC173" i="2" s="1"/>
  <c r="Z175" i="2"/>
  <c r="AC175" i="2" s="1"/>
  <c r="Z179" i="2"/>
  <c r="AC179" i="2" s="1"/>
  <c r="Z180" i="2"/>
  <c r="AC180" i="2" s="1"/>
  <c r="Z181" i="2"/>
  <c r="AC181" i="2" s="1"/>
  <c r="Z8" i="16"/>
  <c r="AC8" i="16" s="1"/>
  <c r="D7" i="6" s="1"/>
  <c r="Z9" i="16"/>
  <c r="AC9" i="16" s="1"/>
  <c r="D8" i="6" s="1"/>
  <c r="Z17" i="16"/>
  <c r="AC17" i="16" s="1"/>
  <c r="D14" i="6" s="1"/>
  <c r="Z18" i="16"/>
  <c r="AC18" i="16" s="1"/>
  <c r="D15" i="6" s="1"/>
  <c r="Z19" i="16"/>
  <c r="AC19" i="16" s="1"/>
  <c r="D16" i="6" s="1"/>
  <c r="Z23" i="16"/>
  <c r="AC23" i="16" s="1"/>
  <c r="D18" i="6" s="1"/>
  <c r="Z32" i="16"/>
  <c r="AC32" i="16" s="1"/>
  <c r="Z52" i="16"/>
  <c r="AC52" i="16" s="1"/>
  <c r="D34" i="6" s="1"/>
  <c r="Z68" i="16"/>
  <c r="AC68" i="16" s="1"/>
  <c r="D7" i="7" s="1"/>
  <c r="Z69" i="16"/>
  <c r="AC69" i="16" s="1"/>
  <c r="D8" i="7" s="1"/>
  <c r="Z70" i="16"/>
  <c r="AC70" i="16" s="1"/>
  <c r="D9" i="7" s="1"/>
  <c r="Z76" i="16"/>
  <c r="AC76" i="16" s="1"/>
  <c r="D15" i="7" s="1"/>
  <c r="Z77" i="16"/>
  <c r="AC77" i="16" s="1"/>
  <c r="D16" i="7" s="1"/>
  <c r="Z81" i="16"/>
  <c r="AC81" i="16" s="1"/>
  <c r="D20" i="7" s="1"/>
  <c r="Z82" i="16"/>
  <c r="AC82" i="16" s="1"/>
  <c r="D21" i="7" s="1"/>
  <c r="Z83" i="16"/>
  <c r="AC83" i="16" s="1"/>
  <c r="D22" i="7" s="1"/>
  <c r="Z84" i="16"/>
  <c r="AC84" i="16" s="1"/>
  <c r="D23" i="7" s="1"/>
  <c r="Z85" i="16"/>
  <c r="AC85" i="16" s="1"/>
  <c r="D24" i="7" s="1"/>
  <c r="Z88" i="16"/>
  <c r="AC88" i="16" s="1"/>
  <c r="D26" i="7" s="1"/>
  <c r="Z90" i="16"/>
  <c r="AC90" i="16" s="1"/>
  <c r="Z91" i="16"/>
  <c r="AC91" i="16" s="1"/>
  <c r="Z94" i="16"/>
  <c r="AC94" i="16" s="1"/>
  <c r="Z95" i="16"/>
  <c r="AC95" i="16" s="1"/>
  <c r="Z104" i="16"/>
  <c r="AC104" i="16" s="1"/>
  <c r="Z105" i="16"/>
  <c r="AC105" i="16" s="1"/>
  <c r="Z125" i="16"/>
  <c r="AC125" i="16" s="1"/>
  <c r="D7" i="8" s="1"/>
  <c r="Z126" i="16"/>
  <c r="AC126" i="16" s="1"/>
  <c r="D8" i="8" s="1"/>
  <c r="Z127" i="16"/>
  <c r="AC127" i="16" s="1"/>
  <c r="D9" i="8" s="1"/>
  <c r="Z130" i="16"/>
  <c r="AC130" i="16" s="1"/>
  <c r="D12" i="8" s="1"/>
  <c r="Z131" i="16"/>
  <c r="AC131" i="16" s="1"/>
  <c r="D13" i="8" s="1"/>
  <c r="Z132" i="16"/>
  <c r="AC132" i="16" s="1"/>
  <c r="D14" i="8" s="1"/>
  <c r="Z133" i="16"/>
  <c r="AC133" i="16" s="1"/>
  <c r="D15" i="8" s="1"/>
  <c r="Z134" i="16"/>
  <c r="AC134" i="16" s="1"/>
  <c r="D16" i="8" s="1"/>
  <c r="Z135" i="16"/>
  <c r="AC135" i="16" s="1"/>
  <c r="D17" i="8" s="1"/>
  <c r="Z136" i="16"/>
  <c r="AC136" i="16" s="1"/>
  <c r="D18" i="8" s="1"/>
  <c r="Z148" i="16"/>
  <c r="AC148" i="16" s="1"/>
  <c r="D30" i="8" s="1"/>
  <c r="Z160" i="16"/>
  <c r="AC160" i="16" s="1"/>
  <c r="Z168" i="16"/>
  <c r="AC168" i="16" s="1"/>
  <c r="Z169" i="16"/>
  <c r="AC169" i="16" s="1"/>
  <c r="Z171" i="16"/>
  <c r="AC171" i="16" s="1"/>
  <c r="Z172" i="16"/>
  <c r="AC172" i="16" s="1"/>
  <c r="Z173" i="16"/>
  <c r="AC173" i="16" s="1"/>
  <c r="Z175" i="16"/>
  <c r="AC175" i="16" s="1"/>
  <c r="Z179" i="16"/>
  <c r="AC179" i="16" s="1"/>
  <c r="Z180" i="16"/>
  <c r="AC180" i="16" s="1"/>
  <c r="Z181" i="16"/>
  <c r="AC181" i="16" s="1"/>
  <c r="C44" i="7" l="1"/>
  <c r="C31" i="7"/>
  <c r="C32" i="7"/>
  <c r="C45" i="7"/>
  <c r="D45" i="7"/>
  <c r="D32" i="7"/>
  <c r="D44" i="7"/>
  <c r="D31" i="7"/>
  <c r="AA106" i="16" l="1"/>
  <c r="AB118" i="16" l="1"/>
  <c r="AB118" i="2"/>
  <c r="AA162" i="2" l="1"/>
  <c r="AA162" i="16"/>
  <c r="AA182" i="16" s="1"/>
  <c r="AA116" i="16" s="1"/>
  <c r="Z88" i="2" l="1"/>
  <c r="AC88" i="2" s="1"/>
  <c r="C26" i="7" s="1"/>
  <c r="Z116" i="2" l="1"/>
  <c r="Z10" i="2" l="1"/>
  <c r="AC10" i="2" s="1"/>
  <c r="C9" i="6" s="1"/>
  <c r="Z11" i="2"/>
  <c r="AC11" i="2" s="1"/>
  <c r="C10" i="6" s="1"/>
  <c r="Z13" i="2"/>
  <c r="AC13" i="2" s="1"/>
  <c r="Z14" i="2"/>
  <c r="AC14" i="2" s="1"/>
  <c r="Z16" i="2"/>
  <c r="AC16" i="2" s="1"/>
  <c r="C13" i="6" s="1"/>
  <c r="Z20" i="2"/>
  <c r="AC20" i="2" s="1"/>
  <c r="Z21" i="2"/>
  <c r="AC21" i="2" s="1"/>
  <c r="Z24" i="2"/>
  <c r="AC24" i="2" s="1"/>
  <c r="Z25" i="2"/>
  <c r="AC25" i="2" s="1"/>
  <c r="Z29" i="2"/>
  <c r="AC29" i="2" s="1"/>
  <c r="Z38" i="2"/>
  <c r="AC38" i="2" s="1"/>
  <c r="Z41" i="2"/>
  <c r="AC41" i="2" s="1"/>
  <c r="Z42" i="2"/>
  <c r="AC42" i="2" s="1"/>
  <c r="Z45" i="2"/>
  <c r="AC45" i="2" s="1"/>
  <c r="Z46" i="2"/>
  <c r="AC46" i="2" s="1"/>
  <c r="Z49" i="2"/>
  <c r="AC49" i="2" s="1"/>
  <c r="Z51" i="2"/>
  <c r="AC51" i="2" s="1"/>
  <c r="C33" i="6" s="1"/>
  <c r="Z53" i="2"/>
  <c r="AC53" i="2" s="1"/>
  <c r="Z54" i="2"/>
  <c r="AC54" i="2" s="1"/>
  <c r="Z55" i="2"/>
  <c r="AC55" i="2" s="1"/>
  <c r="Z59" i="2"/>
  <c r="AC59" i="2" s="1"/>
  <c r="Z61" i="2"/>
  <c r="AC61" i="2" s="1"/>
  <c r="C38" i="6" s="1"/>
  <c r="Z62" i="2"/>
  <c r="AC62" i="2" s="1"/>
  <c r="C39" i="6" s="1"/>
  <c r="Z63" i="2"/>
  <c r="AC63" i="2" s="1"/>
  <c r="C40" i="6" s="1"/>
  <c r="Z67" i="2"/>
  <c r="AC67" i="2" s="1"/>
  <c r="Z71" i="2"/>
  <c r="AC71" i="2" s="1"/>
  <c r="C10" i="7" s="1"/>
  <c r="Z72" i="2"/>
  <c r="AC72" i="2" s="1"/>
  <c r="C11" i="7" s="1"/>
  <c r="Z74" i="2"/>
  <c r="AC74" i="2" s="1"/>
  <c r="C13" i="7" s="1"/>
  <c r="Z75" i="2"/>
  <c r="AC75" i="2" s="1"/>
  <c r="C14" i="7" s="1"/>
  <c r="Z78" i="2"/>
  <c r="AC78" i="2" s="1"/>
  <c r="C17" i="7" s="1"/>
  <c r="Z79" i="2"/>
  <c r="AC79" i="2" s="1"/>
  <c r="C18" i="7" s="1"/>
  <c r="Z80" i="2"/>
  <c r="AC80" i="2" s="1"/>
  <c r="C19" i="7" s="1"/>
  <c r="Z86" i="2"/>
  <c r="AC86" i="2" s="1"/>
  <c r="C25" i="7" s="1"/>
  <c r="Z87" i="2"/>
  <c r="AC87" i="2" s="1"/>
  <c r="Z92" i="2"/>
  <c r="AC92" i="2" s="1"/>
  <c r="Z93" i="2"/>
  <c r="AC93" i="2" s="1"/>
  <c r="C30" i="7" s="1"/>
  <c r="Z96" i="2"/>
  <c r="AC96" i="2" s="1"/>
  <c r="C33" i="7" s="1"/>
  <c r="Z97" i="2"/>
  <c r="AC97" i="2" s="1"/>
  <c r="C34" i="7" s="1"/>
  <c r="Z98" i="2"/>
  <c r="AC98" i="2" s="1"/>
  <c r="C35" i="7" s="1"/>
  <c r="Z99" i="2"/>
  <c r="AC99" i="2" s="1"/>
  <c r="C36" i="7" s="1"/>
  <c r="Z100" i="2"/>
  <c r="AC100" i="2" s="1"/>
  <c r="C37" i="7" s="1"/>
  <c r="Z101" i="2"/>
  <c r="AC101" i="2" s="1"/>
  <c r="C38" i="7" s="1"/>
  <c r="Z107" i="2"/>
  <c r="AC107" i="2" s="1"/>
  <c r="C43" i="7" s="1"/>
  <c r="Z110" i="2"/>
  <c r="AC110" i="2" s="1"/>
  <c r="Z111" i="2"/>
  <c r="AC111" i="2" s="1"/>
  <c r="C47" i="7" s="1"/>
  <c r="Z112" i="2"/>
  <c r="AC112" i="2" s="1"/>
  <c r="Z113" i="2"/>
  <c r="AC113" i="2" s="1"/>
  <c r="C49" i="7" s="1"/>
  <c r="Z115" i="2"/>
  <c r="AC115" i="2" s="1"/>
  <c r="C51" i="7" s="1"/>
  <c r="Z118" i="2"/>
  <c r="AC118" i="2" s="1"/>
  <c r="C54" i="7" s="1"/>
  <c r="Z137" i="2"/>
  <c r="AC137" i="2" s="1"/>
  <c r="C19" i="8" s="1"/>
  <c r="Z138" i="2"/>
  <c r="AC138" i="2" s="1"/>
  <c r="C20" i="8" s="1"/>
  <c r="Z139" i="2"/>
  <c r="AC139" i="2" s="1"/>
  <c r="C21" i="8" s="1"/>
  <c r="Z140" i="2"/>
  <c r="AC140" i="2" s="1"/>
  <c r="C22" i="8" s="1"/>
  <c r="Z141" i="2"/>
  <c r="AC141" i="2" s="1"/>
  <c r="C23" i="8" s="1"/>
  <c r="Z144" i="2"/>
  <c r="AC144" i="2" s="1"/>
  <c r="C26" i="8" s="1"/>
  <c r="Z145" i="2"/>
  <c r="AC145" i="2" s="1"/>
  <c r="C27" i="8" s="1"/>
  <c r="Z146" i="2"/>
  <c r="Z149" i="2"/>
  <c r="AC149" i="2" s="1"/>
  <c r="C31" i="8" s="1"/>
  <c r="Z150" i="2"/>
  <c r="AC150" i="2" s="1"/>
  <c r="C32" i="8" s="1"/>
  <c r="Z152" i="2"/>
  <c r="AC152" i="2" s="1"/>
  <c r="C34" i="8" s="1"/>
  <c r="Z153" i="2"/>
  <c r="AC153" i="2" s="1"/>
  <c r="C35" i="8" s="1"/>
  <c r="Z155" i="2"/>
  <c r="AC155" i="2" s="1"/>
  <c r="C37" i="8" s="1"/>
  <c r="Z162" i="2"/>
  <c r="AC162" i="2" s="1"/>
  <c r="N15" i="10" s="1"/>
  <c r="N14" i="10" s="1"/>
  <c r="Z167" i="2"/>
  <c r="AC167" i="2" s="1"/>
  <c r="Z170" i="2"/>
  <c r="AC170" i="2" s="1"/>
  <c r="Z176" i="2"/>
  <c r="AC176" i="2" s="1"/>
  <c r="Z177" i="2"/>
  <c r="AC177" i="2" s="1"/>
  <c r="Z178" i="2"/>
  <c r="AC178" i="2" s="1"/>
  <c r="Z10" i="16"/>
  <c r="AC10" i="16" s="1"/>
  <c r="D9" i="6" s="1"/>
  <c r="Z11" i="16"/>
  <c r="AC11" i="16" s="1"/>
  <c r="D10" i="6" s="1"/>
  <c r="Z13" i="16"/>
  <c r="AC13" i="16" s="1"/>
  <c r="Z14" i="16"/>
  <c r="AC14" i="16" s="1"/>
  <c r="Z16" i="16"/>
  <c r="AC16" i="16" s="1"/>
  <c r="D13" i="6" s="1"/>
  <c r="Z20" i="16"/>
  <c r="AC20" i="16" s="1"/>
  <c r="Z21" i="16"/>
  <c r="AC21" i="16" s="1"/>
  <c r="Z24" i="16"/>
  <c r="AC24" i="16" s="1"/>
  <c r="Z25" i="16"/>
  <c r="AC25" i="16" s="1"/>
  <c r="Z29" i="16"/>
  <c r="AC29" i="16" s="1"/>
  <c r="Z38" i="16"/>
  <c r="AC38" i="16" s="1"/>
  <c r="Z41" i="16"/>
  <c r="AC41" i="16" s="1"/>
  <c r="Z42" i="16"/>
  <c r="AC42" i="16" s="1"/>
  <c r="Z45" i="16"/>
  <c r="AC45" i="16" s="1"/>
  <c r="Z46" i="16"/>
  <c r="AC46" i="16" s="1"/>
  <c r="Z49" i="16"/>
  <c r="AC49" i="16" s="1"/>
  <c r="Z51" i="16"/>
  <c r="AC51" i="16" s="1"/>
  <c r="D33" i="6" s="1"/>
  <c r="Z53" i="16"/>
  <c r="AC53" i="16" s="1"/>
  <c r="Z54" i="16"/>
  <c r="AC54" i="16" s="1"/>
  <c r="Z55" i="16"/>
  <c r="AC55" i="16" s="1"/>
  <c r="Z59" i="16"/>
  <c r="AC59" i="16" s="1"/>
  <c r="Z61" i="16"/>
  <c r="AC61" i="16" s="1"/>
  <c r="D38" i="6" s="1"/>
  <c r="Z62" i="16"/>
  <c r="AC62" i="16" s="1"/>
  <c r="D39" i="6" s="1"/>
  <c r="Z63" i="16"/>
  <c r="AC63" i="16" s="1"/>
  <c r="D40" i="6" s="1"/>
  <c r="Z67" i="16"/>
  <c r="AC67" i="16" s="1"/>
  <c r="Z71" i="16"/>
  <c r="AC71" i="16" s="1"/>
  <c r="D10" i="7" s="1"/>
  <c r="Z72" i="16"/>
  <c r="AC72" i="16" s="1"/>
  <c r="D11" i="7" s="1"/>
  <c r="Z74" i="16"/>
  <c r="AC74" i="16" s="1"/>
  <c r="D13" i="7" s="1"/>
  <c r="Z75" i="16"/>
  <c r="AC75" i="16" s="1"/>
  <c r="D14" i="7" s="1"/>
  <c r="Z78" i="16"/>
  <c r="AC78" i="16" s="1"/>
  <c r="D17" i="7" s="1"/>
  <c r="Z79" i="16"/>
  <c r="AC79" i="16" s="1"/>
  <c r="D18" i="7" s="1"/>
  <c r="Z80" i="16"/>
  <c r="AC80" i="16" s="1"/>
  <c r="D19" i="7" s="1"/>
  <c r="Z86" i="16"/>
  <c r="AC86" i="16" s="1"/>
  <c r="D25" i="7" s="1"/>
  <c r="Z87" i="16"/>
  <c r="AC87" i="16" s="1"/>
  <c r="Z92" i="16"/>
  <c r="AC92" i="16" s="1"/>
  <c r="Z93" i="16"/>
  <c r="AC93" i="16" s="1"/>
  <c r="D30" i="7" s="1"/>
  <c r="Z96" i="16"/>
  <c r="AC96" i="16" s="1"/>
  <c r="D33" i="7" s="1"/>
  <c r="Z97" i="16"/>
  <c r="AC97" i="16" s="1"/>
  <c r="D34" i="7" s="1"/>
  <c r="Z98" i="16"/>
  <c r="AC98" i="16" s="1"/>
  <c r="D35" i="7" s="1"/>
  <c r="Z99" i="16"/>
  <c r="AC99" i="16" s="1"/>
  <c r="D36" i="7" s="1"/>
  <c r="Z100" i="16"/>
  <c r="AC100" i="16" s="1"/>
  <c r="D37" i="7" s="1"/>
  <c r="Z101" i="16"/>
  <c r="AC101" i="16" s="1"/>
  <c r="D38" i="7" s="1"/>
  <c r="Z106" i="16"/>
  <c r="AC106" i="16" s="1"/>
  <c r="Z107" i="16"/>
  <c r="AC107" i="16" s="1"/>
  <c r="D43" i="7" s="1"/>
  <c r="Z110" i="16"/>
  <c r="AC110" i="16" s="1"/>
  <c r="D46" i="7" s="1"/>
  <c r="F39" i="11" s="1"/>
  <c r="Z111" i="16"/>
  <c r="AC111" i="16" s="1"/>
  <c r="D47" i="7" s="1"/>
  <c r="Z112" i="16"/>
  <c r="AC112" i="16" s="1"/>
  <c r="D48" i="7" s="1"/>
  <c r="H39" i="11" s="1"/>
  <c r="Z113" i="16"/>
  <c r="AC113" i="16" s="1"/>
  <c r="D49" i="7" s="1"/>
  <c r="Z115" i="16"/>
  <c r="AC115" i="16" s="1"/>
  <c r="D51" i="7" s="1"/>
  <c r="Z116" i="16"/>
  <c r="Z118" i="16"/>
  <c r="AC118" i="16" s="1"/>
  <c r="Z137" i="16"/>
  <c r="AC137" i="16" s="1"/>
  <c r="D19" i="8" s="1"/>
  <c r="Z138" i="16"/>
  <c r="AC138" i="16" s="1"/>
  <c r="D20" i="8" s="1"/>
  <c r="Z139" i="16"/>
  <c r="AC139" i="16" s="1"/>
  <c r="D21" i="8" s="1"/>
  <c r="Z140" i="16"/>
  <c r="AC140" i="16" s="1"/>
  <c r="D22" i="8" s="1"/>
  <c r="Z141" i="16"/>
  <c r="AC141" i="16" s="1"/>
  <c r="D23" i="8" s="1"/>
  <c r="Z144" i="16"/>
  <c r="AC144" i="16" s="1"/>
  <c r="D26" i="8" s="1"/>
  <c r="Z145" i="16"/>
  <c r="AC145" i="16" s="1"/>
  <c r="D27" i="8" s="1"/>
  <c r="Z146" i="16"/>
  <c r="AC146" i="16" s="1"/>
  <c r="D28" i="8" s="1"/>
  <c r="Z149" i="16"/>
  <c r="AC149" i="16" s="1"/>
  <c r="D31" i="8" s="1"/>
  <c r="Z150" i="16"/>
  <c r="AC150" i="16" s="1"/>
  <c r="D32" i="8" s="1"/>
  <c r="Z152" i="16"/>
  <c r="AC152" i="16" s="1"/>
  <c r="D34" i="8" s="1"/>
  <c r="Z153" i="16"/>
  <c r="AC153" i="16" s="1"/>
  <c r="D35" i="8" s="1"/>
  <c r="Z155" i="16"/>
  <c r="AC155" i="16" s="1"/>
  <c r="D37" i="8" s="1"/>
  <c r="Z162" i="16"/>
  <c r="AC162" i="16" s="1"/>
  <c r="N15" i="11" s="1"/>
  <c r="N14" i="11" s="1"/>
  <c r="Z163" i="16"/>
  <c r="Z164" i="16"/>
  <c r="AC164" i="16" s="1"/>
  <c r="Z167" i="16"/>
  <c r="AC167" i="16" s="1"/>
  <c r="Z170" i="16"/>
  <c r="AC170" i="16" s="1"/>
  <c r="Z176" i="16"/>
  <c r="AC176" i="16" s="1"/>
  <c r="Z177" i="16"/>
  <c r="AC177" i="16" s="1"/>
  <c r="Z178" i="16"/>
  <c r="AC178" i="16" s="1"/>
  <c r="C43" i="8" l="1"/>
  <c r="C60" i="8" s="1"/>
  <c r="C48" i="7"/>
  <c r="H39" i="10" s="1"/>
  <c r="C46" i="7"/>
  <c r="F39" i="10" s="1"/>
  <c r="D43" i="8"/>
  <c r="D60" i="8" s="1"/>
  <c r="D54" i="7"/>
  <c r="AC15" i="16"/>
  <c r="D12" i="6" s="1"/>
  <c r="AC15" i="2"/>
  <c r="C12" i="6" s="1"/>
  <c r="AC26" i="2"/>
  <c r="C19" i="6" s="1"/>
  <c r="AC22" i="2"/>
  <c r="C17" i="6" s="1"/>
  <c r="D6" i="7"/>
  <c r="D27" i="7" s="1"/>
  <c r="AC89" i="16"/>
  <c r="AC56" i="16"/>
  <c r="D35" i="6" s="1"/>
  <c r="AC102" i="2"/>
  <c r="C29" i="7"/>
  <c r="C39" i="7" s="1"/>
  <c r="AC89" i="2"/>
  <c r="C6" i="7"/>
  <c r="C27" i="7" s="1"/>
  <c r="Z114" i="16"/>
  <c r="D42" i="7"/>
  <c r="AC26" i="16"/>
  <c r="D19" i="6" s="1"/>
  <c r="AC22" i="16"/>
  <c r="D17" i="6" s="1"/>
  <c r="AC56" i="2"/>
  <c r="C35" i="6" s="1"/>
  <c r="AC102" i="16"/>
  <c r="D29" i="7"/>
  <c r="D39" i="7" s="1"/>
  <c r="Z114" i="2"/>
  <c r="Z106" i="2"/>
  <c r="Z56" i="2"/>
  <c r="Z15" i="2"/>
  <c r="Z102" i="2"/>
  <c r="Z89" i="2"/>
  <c r="Z26" i="2"/>
  <c r="Z22" i="2"/>
  <c r="Z26" i="16"/>
  <c r="Z22" i="16"/>
  <c r="Z15" i="16"/>
  <c r="Z56" i="16"/>
  <c r="Z102" i="16"/>
  <c r="Z89" i="16"/>
  <c r="B39" i="11" l="1"/>
  <c r="B39" i="10"/>
  <c r="N36" i="11"/>
  <c r="AA114" i="2"/>
  <c r="AC114" i="2" s="1"/>
  <c r="C50" i="7" s="1"/>
  <c r="J39" i="10" s="1"/>
  <c r="D40" i="7"/>
  <c r="Z117" i="16"/>
  <c r="AC103" i="2"/>
  <c r="Z117" i="2"/>
  <c r="AA106" i="2"/>
  <c r="AC106" i="2" s="1"/>
  <c r="AA114" i="16"/>
  <c r="AA117" i="16" s="1"/>
  <c r="AA119" i="16" s="1"/>
  <c r="AA120" i="16" s="1"/>
  <c r="C40" i="7"/>
  <c r="AC103" i="16"/>
  <c r="N39" i="11" l="1"/>
  <c r="N8" i="10"/>
  <c r="C42" i="7"/>
  <c r="Z120" i="16"/>
  <c r="Z103" i="16"/>
  <c r="AC114" i="16"/>
  <c r="Z120" i="2"/>
  <c r="Z103" i="2"/>
  <c r="Z119" i="2"/>
  <c r="Z119" i="16"/>
  <c r="N13" i="10" l="1"/>
  <c r="N36" i="10" s="1"/>
  <c r="N39" i="10" s="1"/>
  <c r="D50" i="7"/>
  <c r="J39" i="11" s="1"/>
  <c r="Z129" i="16" l="1"/>
  <c r="AC129" i="16" s="1"/>
  <c r="Z36" i="2"/>
  <c r="AC36" i="2" s="1"/>
  <c r="C28" i="6" s="1"/>
  <c r="Z30" i="2"/>
  <c r="AC30" i="2" s="1"/>
  <c r="C22" i="6" s="1"/>
  <c r="Z34" i="2"/>
  <c r="AC34" i="2" s="1"/>
  <c r="C26" i="6" s="1"/>
  <c r="Z58" i="16"/>
  <c r="AC58" i="16" s="1"/>
  <c r="Z35" i="2"/>
  <c r="AC35" i="2" s="1"/>
  <c r="C27" i="6" s="1"/>
  <c r="Z57" i="2"/>
  <c r="AC57" i="2" s="1"/>
  <c r="C36" i="6" s="1"/>
  <c r="Z27" i="2"/>
  <c r="AC27" i="2" s="1"/>
  <c r="C20" i="6" s="1"/>
  <c r="Z124" i="16"/>
  <c r="AC124" i="16" s="1"/>
  <c r="Z33" i="2"/>
  <c r="AC33" i="2" s="1"/>
  <c r="C25" i="6" s="1"/>
  <c r="Z28" i="2"/>
  <c r="AC28" i="2" s="1"/>
  <c r="C21" i="6" s="1"/>
  <c r="Z33" i="16"/>
  <c r="AC33" i="16" s="1"/>
  <c r="Z7" i="16"/>
  <c r="AC7" i="16" s="1"/>
  <c r="Z35" i="16" l="1"/>
  <c r="AC35" i="16" s="1"/>
  <c r="D27" i="6" s="1"/>
  <c r="Z50" i="2"/>
  <c r="Z48" i="2"/>
  <c r="AC48" i="2" s="1"/>
  <c r="AC50" i="2" s="1"/>
  <c r="C32" i="6" s="1"/>
  <c r="Z28" i="16"/>
  <c r="AC28" i="16" s="1"/>
  <c r="D21" i="6" s="1"/>
  <c r="D6" i="6"/>
  <c r="Z128" i="2"/>
  <c r="Z129" i="2"/>
  <c r="AC129" i="2" s="1"/>
  <c r="Z39" i="2"/>
  <c r="Z37" i="2"/>
  <c r="AC37" i="2" s="1"/>
  <c r="AC39" i="2" s="1"/>
  <c r="C29" i="6" s="1"/>
  <c r="Z47" i="2"/>
  <c r="Z44" i="2"/>
  <c r="AC44" i="2" s="1"/>
  <c r="AC47" i="2" s="1"/>
  <c r="C31" i="6" s="1"/>
  <c r="Z60" i="2"/>
  <c r="Z58" i="2"/>
  <c r="AC58" i="2" s="1"/>
  <c r="Z123" i="2"/>
  <c r="Z48" i="16"/>
  <c r="AC48" i="16" s="1"/>
  <c r="AC50" i="16" s="1"/>
  <c r="D32" i="6" s="1"/>
  <c r="Z43" i="2"/>
  <c r="Z40" i="2"/>
  <c r="AC40" i="2" s="1"/>
  <c r="AC43" i="2" s="1"/>
  <c r="C30" i="6" s="1"/>
  <c r="AC128" i="16"/>
  <c r="D11" i="8"/>
  <c r="Z30" i="16"/>
  <c r="AC30" i="16" s="1"/>
  <c r="D22" i="6" s="1"/>
  <c r="D25" i="6"/>
  <c r="AC60" i="16"/>
  <c r="D37" i="6"/>
  <c r="Z44" i="16"/>
  <c r="AC44" i="16" s="1"/>
  <c r="AC47" i="16" s="1"/>
  <c r="D31" i="6" s="1"/>
  <c r="Z27" i="16"/>
  <c r="AC27" i="16" s="1"/>
  <c r="D20" i="6" s="1"/>
  <c r="Z36" i="16"/>
  <c r="AC36" i="16" s="1"/>
  <c r="D28" i="6" s="1"/>
  <c r="AC31" i="2"/>
  <c r="C6" i="6"/>
  <c r="AC123" i="16"/>
  <c r="D6" i="8"/>
  <c r="Z57" i="16"/>
  <c r="AC57" i="16" s="1"/>
  <c r="D36" i="6" s="1"/>
  <c r="Z40" i="16"/>
  <c r="AC40" i="16" s="1"/>
  <c r="AC43" i="16" s="1"/>
  <c r="D30" i="6" s="1"/>
  <c r="Z37" i="16"/>
  <c r="AC37" i="16" s="1"/>
  <c r="AC39" i="16" s="1"/>
  <c r="D29" i="6" s="1"/>
  <c r="Z64" i="2"/>
  <c r="Z31" i="2"/>
  <c r="Z123" i="16"/>
  <c r="Z31" i="16"/>
  <c r="Z128" i="16"/>
  <c r="D10" i="8" l="1"/>
  <c r="D5" i="8"/>
  <c r="C23" i="6"/>
  <c r="AC151" i="16"/>
  <c r="AC154" i="16" s="1"/>
  <c r="AC156" i="16" s="1"/>
  <c r="AC161" i="16" s="1"/>
  <c r="Z47" i="16"/>
  <c r="Z50" i="16"/>
  <c r="Z64" i="16"/>
  <c r="Z60" i="16"/>
  <c r="AC128" i="2"/>
  <c r="C11" i="8"/>
  <c r="Z124" i="2"/>
  <c r="Z34" i="16"/>
  <c r="AC31" i="16"/>
  <c r="C37" i="6"/>
  <c r="C41" i="6" s="1"/>
  <c r="AC60" i="2"/>
  <c r="AC64" i="2" s="1"/>
  <c r="AC65" i="2" s="1"/>
  <c r="Z43" i="16"/>
  <c r="Z151" i="2"/>
  <c r="Z39" i="16"/>
  <c r="D23" i="6"/>
  <c r="O15" i="11" l="1"/>
  <c r="L14" i="11"/>
  <c r="O14" i="11" s="1"/>
  <c r="D33" i="8"/>
  <c r="D36" i="8" s="1"/>
  <c r="D38" i="8" s="1"/>
  <c r="D44" i="8" s="1"/>
  <c r="C10" i="8"/>
  <c r="C42" i="6"/>
  <c r="AC158" i="16"/>
  <c r="AB34" i="16"/>
  <c r="AB64" i="16" s="1"/>
  <c r="AB65" i="16" s="1"/>
  <c r="Z154" i="2"/>
  <c r="AC124" i="2"/>
  <c r="Z151" i="16"/>
  <c r="D59" i="8" l="1"/>
  <c r="D58" i="8"/>
  <c r="D40" i="8"/>
  <c r="AC34" i="16"/>
  <c r="Z154" i="16"/>
  <c r="F184" i="16"/>
  <c r="Z65" i="16"/>
  <c r="Z184" i="16" s="1"/>
  <c r="C6" i="8"/>
  <c r="AC123" i="2"/>
  <c r="F184" i="2"/>
  <c r="Z65" i="2"/>
  <c r="Z184" i="2" s="1"/>
  <c r="Z158" i="2"/>
  <c r="AB163" i="16"/>
  <c r="AB182" i="16" s="1"/>
  <c r="AB116" i="16" s="1"/>
  <c r="C5" i="8" l="1"/>
  <c r="AC163" i="16"/>
  <c r="AA146" i="2"/>
  <c r="AB163" i="2"/>
  <c r="AB182" i="2" s="1"/>
  <c r="AB116" i="2" s="1"/>
  <c r="Z161" i="2"/>
  <c r="Z158" i="16"/>
  <c r="Z156" i="2"/>
  <c r="D26" i="6"/>
  <c r="D41" i="6" s="1"/>
  <c r="D42" i="6" s="1"/>
  <c r="AC64" i="16"/>
  <c r="AC65" i="16" s="1"/>
  <c r="AC166" i="16" l="1"/>
  <c r="AC174" i="16" s="1"/>
  <c r="AC182" i="16" s="1"/>
  <c r="AB117" i="16"/>
  <c r="AB119" i="16" s="1"/>
  <c r="AB120" i="16" s="1"/>
  <c r="AC116" i="16"/>
  <c r="Z156" i="16"/>
  <c r="Z161" i="16"/>
  <c r="AA156" i="2"/>
  <c r="AC146" i="2"/>
  <c r="D185" i="2" l="1"/>
  <c r="Z163" i="2"/>
  <c r="AC163" i="2" s="1"/>
  <c r="AD163" i="2" s="1"/>
  <c r="AA182" i="2"/>
  <c r="AA116" i="2" s="1"/>
  <c r="AA117" i="2" s="1"/>
  <c r="AA119" i="2" s="1"/>
  <c r="AA120" i="2" s="1"/>
  <c r="AC185" i="16"/>
  <c r="L13" i="11"/>
  <c r="O8" i="11"/>
  <c r="AE3" i="16"/>
  <c r="D52" i="7"/>
  <c r="D53" i="7" s="1"/>
  <c r="D55" i="7" s="1"/>
  <c r="D56" i="7" s="1"/>
  <c r="G1" i="6" s="1"/>
  <c r="AC117" i="16"/>
  <c r="AC119" i="16" s="1"/>
  <c r="AC120" i="16" s="1"/>
  <c r="Z166" i="16"/>
  <c r="C28" i="8"/>
  <c r="AC151" i="2"/>
  <c r="AC154" i="2" s="1"/>
  <c r="AC156" i="2" s="1"/>
  <c r="AB117" i="2"/>
  <c r="AB119" i="2" s="1"/>
  <c r="AB120" i="2" s="1"/>
  <c r="AC116" i="2" l="1"/>
  <c r="C52" i="7" s="1"/>
  <c r="C53" i="7" s="1"/>
  <c r="O13" i="11"/>
  <c r="L36" i="11"/>
  <c r="C33" i="8"/>
  <c r="C36" i="8" s="1"/>
  <c r="C38" i="8" s="1"/>
  <c r="Z174" i="16"/>
  <c r="Z182" i="16" s="1"/>
  <c r="AC158" i="2"/>
  <c r="AC161" i="2"/>
  <c r="L15" i="10" s="1"/>
  <c r="L14" i="10" s="1"/>
  <c r="AE2" i="16"/>
  <c r="AC184" i="16"/>
  <c r="AC117" i="2" l="1"/>
  <c r="AC119" i="2" s="1"/>
  <c r="AC120" i="2" s="1"/>
  <c r="AC184" i="2" s="1"/>
  <c r="O14" i="10"/>
  <c r="O15" i="10"/>
  <c r="L39" i="11"/>
  <c r="L8" i="10"/>
  <c r="O36" i="11"/>
  <c r="O39" i="11" s="1"/>
  <c r="C40" i="8"/>
  <c r="C44" i="8"/>
  <c r="C58" i="8"/>
  <c r="F185" i="2"/>
  <c r="C55" i="7"/>
  <c r="Z185" i="16"/>
  <c r="AE2" i="2" l="1"/>
  <c r="L13" i="10"/>
  <c r="O13" i="10" s="1"/>
  <c r="O8" i="10"/>
  <c r="C59" i="8"/>
  <c r="C56" i="7"/>
  <c r="F185" i="16"/>
  <c r="L36" i="10" l="1"/>
  <c r="F1" i="6"/>
  <c r="C60" i="7"/>
  <c r="Z164" i="2"/>
  <c r="AC164" i="2" s="1"/>
  <c r="AC166" i="2" s="1"/>
  <c r="AC174" i="2" s="1"/>
  <c r="AC182" i="2" s="1"/>
  <c r="O36" i="10" l="1"/>
  <c r="O39" i="10" s="1"/>
  <c r="L39" i="10"/>
  <c r="Z174" i="2"/>
  <c r="Z182" i="2" s="1"/>
  <c r="Z185" i="2" s="1"/>
  <c r="AC185" i="2"/>
  <c r="AE3" i="2"/>
  <c r="Z16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CD55707D-A75A-4552-BD77-B67E75CCFA64}">
      <text>
        <r>
          <rPr>
            <b/>
            <sz val="9"/>
            <color indexed="81"/>
            <rFont val="宋体"/>
            <family val="3"/>
            <charset val="134"/>
          </rPr>
          <t>个人用户:</t>
        </r>
        <r>
          <rPr>
            <sz val="9"/>
            <color indexed="81"/>
            <rFont val="宋体"/>
            <family val="3"/>
            <charset val="134"/>
          </rPr>
          <t xml:space="preserve">
无长期股权投资</t>
        </r>
      </text>
    </comment>
    <comment ref="T5" authorId="0" shapeId="0" xr:uid="{AA23CDF1-AD98-472D-B35E-F42FEB87E73A}">
      <text>
        <r>
          <rPr>
            <b/>
            <sz val="9"/>
            <color indexed="81"/>
            <rFont val="宋体"/>
            <family val="3"/>
            <charset val="134"/>
          </rPr>
          <t>个人用户:</t>
        </r>
        <r>
          <rPr>
            <sz val="9"/>
            <color indexed="81"/>
            <rFont val="宋体"/>
            <family val="3"/>
            <charset val="134"/>
          </rPr>
          <t xml:space="preserve">
无长期股权投资
</t>
        </r>
      </text>
    </comment>
    <comment ref="X5" authorId="0" shapeId="0" xr:uid="{802239EB-C8EB-49A0-BB2F-45153BF01C51}">
      <text>
        <r>
          <rPr>
            <b/>
            <sz val="9"/>
            <color indexed="81"/>
            <rFont val="宋体"/>
            <family val="3"/>
            <charset val="134"/>
          </rPr>
          <t>个人用户:</t>
        </r>
        <r>
          <rPr>
            <sz val="9"/>
            <color indexed="81"/>
            <rFont val="宋体"/>
            <family val="3"/>
            <charset val="134"/>
          </rPr>
          <t xml:space="preserve">
未设立账套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E68" authorId="0" shapeId="0" xr:uid="{1AD6B850-1DE8-464C-80BC-828F23184A9A}">
      <text>
        <r>
          <rPr>
            <b/>
            <sz val="9"/>
            <color indexed="81"/>
            <rFont val="宋体"/>
            <family val="3"/>
            <charset val="134"/>
          </rPr>
          <t>个人用户:</t>
        </r>
        <r>
          <rPr>
            <sz val="9"/>
            <color indexed="81"/>
            <rFont val="宋体"/>
            <family val="3"/>
            <charset val="134"/>
          </rPr>
          <t xml:space="preserve">
此处只填分配的利润、提取的盈余公积、利润转增资本公积等未分配利润变动项目，而不是期末减期初</t>
        </r>
      </text>
    </comment>
  </commentList>
</comments>
</file>

<file path=xl/sharedStrings.xml><?xml version="1.0" encoding="utf-8"?>
<sst xmlns="http://schemas.openxmlformats.org/spreadsheetml/2006/main" count="1921" uniqueCount="944">
  <si>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</si>
  <si>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</si>
  <si>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</si>
  <si>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</si>
  <si>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</si>
  <si>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</si>
  <si>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</si>
  <si>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</si>
  <si>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</si>
  <si>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</si>
  <si>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</si>
  <si>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</si>
  <si>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</si>
  <si>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</si>
  <si>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</si>
  <si>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</si>
  <si>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内部往来(贷)</t>
  </si>
  <si>
    <t xml:space="preserve">    一年内到期的非流动资产</t>
  </si>
  <si>
    <t xml:space="preserve">    内部往来(借)</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</si>
  <si>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</si>
  <si>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</si>
  <si>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</si>
  <si>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</si>
  <si>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</si>
  <si>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</si>
  <si>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</si>
  <si>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</si>
  <si>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</si>
  <si>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</si>
  <si>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</si>
  <si>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</si>
  <si>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</si>
  <si>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</si>
  <si>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</si>
  <si>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</si>
  <si>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</si>
  <si>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</si>
  <si>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</si>
  <si>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其他非流动负债</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</si>
  <si>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</si>
  <si>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</si>
  <si>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</si>
  <si>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</si>
  <si>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</si>
  <si>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</si>
  <si>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</si>
  <si>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</si>
  <si>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</si>
  <si>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</si>
  <si>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</si>
  <si>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</si>
  <si>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</si>
  <si>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</si>
  <si>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</si>
  <si>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</si>
  <si>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</si>
  <si>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</si>
  <si>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</si>
  <si>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</si>
  <si>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</si>
  <si>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</si>
  <si>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</si>
  <si>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</si>
  <si>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</si>
  <si>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</si>
  <si>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</si>
  <si>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</si>
  <si>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</si>
  <si>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</si>
  <si>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</si>
  <si>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</si>
  <si>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</si>
  <si>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</si>
  <si>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</si>
  <si>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</si>
  <si>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</si>
  <si>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</si>
  <si>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</si>
  <si>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</si>
  <si>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</si>
  <si>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</si>
  <si>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</si>
  <si>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</si>
  <si>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</si>
  <si>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</si>
  <si>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</si>
  <si>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</si>
  <si>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</si>
  <si>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</si>
  <si>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</si>
  <si>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</si>
  <si>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</si>
  <si>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</si>
  <si>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</si>
  <si>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</si>
  <si>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</si>
  <si>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</si>
  <si>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</si>
  <si>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</si>
  <si>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</si>
  <si>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</si>
  <si>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</si>
  <si>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</si>
  <si>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</si>
  <si>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</si>
  <si>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</si>
  <si>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</si>
  <si>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</si>
  <si>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</si>
  <si>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</si>
  <si>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</si>
  <si>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</si>
  <si>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</si>
  <si>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</si>
  <si>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 xml:space="preserve">    资产减值损失</t>
  </si>
  <si>
    <t>加：其他收益</t>
  </si>
  <si>
    <t xml:space="preserve">    投资收益</t>
  </si>
  <si>
    <t xml:space="preserve">    其中：对联营企业和合营企业的投资收益</t>
  </si>
  <si>
    <t xml:space="preserve">    公允价值变动收益</t>
  </si>
  <si>
    <t xml:space="preserve">    资产处置收益</t>
  </si>
  <si>
    <t xml:space="preserve">    汇兑收益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</si>
  <si>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</si>
  <si>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</si>
  <si>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</si>
  <si>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</si>
  <si>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</si>
  <si>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</si>
  <si>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</si>
  <si>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</si>
  <si>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</si>
  <si>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</si>
  <si>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1、归属于母公司所有者的净利润</t>
  </si>
  <si>
    <t>期末未审数</t>
    <phoneticPr fontId="2" type="noConversion"/>
  </si>
  <si>
    <t>期末审定数</t>
    <phoneticPr fontId="2" type="noConversion"/>
  </si>
  <si>
    <t>所有者权益：</t>
  </si>
  <si>
    <t>所有者权益：</t>
    <phoneticPr fontId="2" type="noConversion"/>
  </si>
  <si>
    <t>序号</t>
    <phoneticPr fontId="2" type="noConversion"/>
  </si>
  <si>
    <t>其中：对联营企业和合营企业的投资收益</t>
  </si>
  <si>
    <t>附注</t>
  </si>
  <si>
    <t>附注</t>
    <phoneticPr fontId="2" type="noConversion"/>
  </si>
  <si>
    <t>期末余额</t>
  </si>
  <si>
    <t>投资收益</t>
  </si>
  <si>
    <t>资         产</t>
  </si>
  <si>
    <t>审计调整</t>
    <phoneticPr fontId="2" type="noConversion"/>
  </si>
  <si>
    <t>借方</t>
    <phoneticPr fontId="2" type="noConversion"/>
  </si>
  <si>
    <t>贷方</t>
    <phoneticPr fontId="2" type="noConversion"/>
  </si>
  <si>
    <t>货币资金</t>
  </si>
  <si>
    <t>衍生金融资产</t>
  </si>
  <si>
    <t>应收票据及应收账款净额</t>
  </si>
  <si>
    <t>预付款项</t>
  </si>
  <si>
    <t>其他应收款</t>
  </si>
  <si>
    <t>减：其他应收款坏账准备</t>
  </si>
  <si>
    <t>其他应收款净额</t>
  </si>
  <si>
    <t>存货</t>
  </si>
  <si>
    <t>减：存货跌价准备</t>
  </si>
  <si>
    <t>存货净额</t>
  </si>
  <si>
    <t>一年内到期的非流动资产</t>
  </si>
  <si>
    <t>内部往来(借)</t>
  </si>
  <si>
    <t>其他流动资产</t>
  </si>
  <si>
    <t>长期应收款</t>
  </si>
  <si>
    <t>长期股权投资</t>
  </si>
  <si>
    <t>减：长期股权投资减值准备</t>
  </si>
  <si>
    <t>长期股权投资净额</t>
  </si>
  <si>
    <t>投资性房地产</t>
  </si>
  <si>
    <t>减：投资性房地产累计折旧（摊销）</t>
  </si>
  <si>
    <t>减：投资性房地产减值准备</t>
  </si>
  <si>
    <t>投资性房地产净额</t>
  </si>
  <si>
    <t>固定资产</t>
  </si>
  <si>
    <t>减：累计折旧</t>
  </si>
  <si>
    <t>减：固定资产减值准备</t>
  </si>
  <si>
    <t>固定资产净额</t>
  </si>
  <si>
    <t>在建工程</t>
  </si>
  <si>
    <t>减：在建工程减值准备</t>
  </si>
  <si>
    <t>在建工程净额</t>
  </si>
  <si>
    <t>生产性生物资产</t>
  </si>
  <si>
    <t>油气资产</t>
  </si>
  <si>
    <t>无形资产</t>
  </si>
  <si>
    <t>减：累计摊销</t>
  </si>
  <si>
    <t>减：无形资产减值准备</t>
  </si>
  <si>
    <t>无形资产净额</t>
  </si>
  <si>
    <t>开发支出</t>
  </si>
  <si>
    <t>商誉</t>
  </si>
  <si>
    <t>减：商誉减值准备</t>
  </si>
  <si>
    <t>商誉净额</t>
  </si>
  <si>
    <t>长期待摊费用</t>
  </si>
  <si>
    <t>递延所得税资产</t>
  </si>
  <si>
    <t>其他非流动资产</t>
  </si>
  <si>
    <t>非流动资产合计</t>
  </si>
  <si>
    <t>短期借款</t>
  </si>
  <si>
    <t>预收款项</t>
  </si>
  <si>
    <t>应付职工薪酬</t>
  </si>
  <si>
    <t>应交税费</t>
  </si>
  <si>
    <t>其他应付款</t>
  </si>
  <si>
    <t>一年内到期的非流动负债</t>
  </si>
  <si>
    <t>内部往来(贷)</t>
  </si>
  <si>
    <t>其他流动负债</t>
  </si>
  <si>
    <t>长期借款</t>
  </si>
  <si>
    <t>应付债券</t>
  </si>
  <si>
    <t>其中：优先股</t>
  </si>
  <si>
    <t>永续债</t>
  </si>
  <si>
    <t>长期应付款</t>
  </si>
  <si>
    <t>预计负债</t>
  </si>
  <si>
    <t>递延收益</t>
  </si>
  <si>
    <t>递延所得税负债</t>
  </si>
  <si>
    <t>其他非流动负债</t>
  </si>
  <si>
    <t>实收资本（或股本）</t>
  </si>
  <si>
    <t>其他权益工具</t>
  </si>
  <si>
    <t>资本公积</t>
  </si>
  <si>
    <t>减：库存股</t>
  </si>
  <si>
    <t>其他综合收益</t>
  </si>
  <si>
    <t>专项储备</t>
  </si>
  <si>
    <t>盈余公积</t>
  </si>
  <si>
    <t>一般风险准备</t>
  </si>
  <si>
    <t>未分配利润</t>
  </si>
  <si>
    <t>归属于母公司所有者权益合计</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</si>
  <si>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</si>
  <si>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</si>
  <si>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</si>
  <si>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</si>
  <si>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</si>
  <si>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</si>
  <si>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</si>
  <si>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</si>
  <si>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</si>
  <si>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</si>
  <si>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</si>
  <si>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</si>
  <si>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</si>
  <si>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</si>
  <si>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</si>
  <si>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</si>
  <si>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其中：利息费用</t>
  </si>
  <si>
    <t>资产减值损失</t>
  </si>
  <si>
    <t>公允价值变动收益</t>
  </si>
  <si>
    <t>资产处置收益</t>
  </si>
  <si>
    <t>汇兑收益</t>
  </si>
  <si>
    <t>减：所得税费用</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</si>
  <si>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</si>
  <si>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</si>
  <si>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</si>
  <si>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</si>
  <si>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</si>
  <si>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</si>
  <si>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</si>
  <si>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</si>
  <si>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</si>
  <si>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</si>
  <si>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</si>
  <si>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</si>
  <si>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</si>
  <si>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</si>
  <si>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</si>
  <si>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</si>
  <si>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</si>
  <si>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</si>
  <si>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</si>
  <si>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</si>
  <si>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b/>
        <sz val="16"/>
        <rFont val="宋体"/>
        <family val="3"/>
        <charset val="134"/>
      </rPr>
      <t>合并资产负债表</t>
    </r>
    <phoneticPr fontId="13"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</si>
  <si>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</si>
  <si>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</si>
  <si>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</si>
  <si>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</si>
  <si>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</si>
  <si>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</si>
  <si>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</si>
  <si>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</si>
  <si>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以公允价值计量且其变动计入当期损益的金融资产</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</si>
  <si>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</si>
  <si>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</si>
  <si>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</si>
  <si>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</si>
  <si>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</si>
  <si>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</si>
  <si>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</si>
  <si>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</si>
  <si>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</si>
  <si>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</si>
  <si>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</si>
  <si>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</si>
  <si>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</si>
  <si>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</si>
  <si>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可供出售金融资产</t>
    </r>
    <phoneticPr fontId="13" type="noConversion"/>
  </si>
  <si>
    <r>
      <t xml:space="preserve"> </t>
    </r>
    <r>
      <rPr>
        <sz val="10"/>
        <rFont val="宋体"/>
        <family val="3"/>
        <charset val="134"/>
      </rPr>
      <t>持有至到期投资</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</si>
  <si>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</si>
  <si>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</si>
  <si>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</si>
  <si>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</si>
  <si>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</si>
  <si>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</si>
  <si>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</si>
  <si>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</si>
  <si>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</si>
  <si>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</si>
  <si>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</si>
  <si>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</si>
  <si>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</si>
  <si>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</si>
  <si>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</si>
  <si>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</si>
  <si>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</si>
  <si>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t>合并资产负债表（续）</t>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</si>
  <si>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</si>
  <si>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</si>
  <si>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</si>
  <si>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</si>
  <si>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</si>
  <si>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</si>
  <si>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</si>
  <si>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以公允价值计量且其变动计入当期损益的金融负债</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</si>
  <si>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</si>
  <si>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</si>
  <si>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</si>
  <si>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</si>
  <si>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</si>
  <si>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</si>
  <si>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</si>
  <si>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</si>
  <si>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保险合同准备金</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</si>
  <si>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</si>
  <si>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</si>
  <si>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</si>
  <si>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</si>
  <si>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</si>
  <si>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</si>
  <si>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</si>
  <si>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</si>
  <si>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</si>
  <si>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</si>
  <si>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</si>
  <si>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</si>
  <si>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长期应付职工薪酬</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</si>
  <si>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</si>
  <si>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</si>
  <si>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</si>
  <si>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</si>
  <si>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</si>
  <si>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</si>
  <si>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</si>
  <si>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</si>
  <si>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</si>
  <si>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</si>
  <si>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</si>
  <si>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</si>
  <si>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</si>
  <si>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</si>
  <si>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</si>
  <si>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</si>
  <si>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</si>
  <si>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</si>
  <si>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</si>
  <si>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</si>
  <si>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</si>
  <si>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r>
      <rPr>
        <b/>
        <sz val="16"/>
        <rFont val="宋体"/>
        <family val="3"/>
        <charset val="134"/>
      </rPr>
      <t>合并利润表</t>
    </r>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</si>
  <si>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</si>
  <si>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</si>
  <si>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</si>
  <si>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</si>
  <si>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</si>
  <si>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</si>
  <si>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</si>
  <si>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</si>
  <si>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</si>
  <si>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</si>
  <si>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</si>
  <si>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</si>
  <si>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</si>
  <si>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</si>
  <si>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</si>
  <si>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</si>
  <si>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</si>
  <si>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</si>
  <si>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</si>
  <si>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</si>
  <si>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</si>
  <si>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</si>
  <si>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</si>
  <si>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</si>
  <si>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资产减值损失</t>
    </r>
    <r>
      <rPr>
        <sz val="10"/>
        <rFont val="Times New Roman"/>
        <family val="1"/>
      </rPr>
      <t xml:space="preserve"> </t>
    </r>
    <phoneticPr fontId="2"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</si>
  <si>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</si>
  <si>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</si>
  <si>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</si>
  <si>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</si>
  <si>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</si>
  <si>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</si>
  <si>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</si>
  <si>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</si>
  <si>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</si>
  <si>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</si>
  <si>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</si>
  <si>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</si>
  <si>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</si>
  <si>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</si>
  <si>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</si>
  <si>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</si>
  <si>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</si>
  <si>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</si>
  <si>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</si>
  <si>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</si>
  <si>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</si>
  <si>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</si>
  <si>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</si>
  <si>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</si>
  <si>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</si>
  <si>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</si>
  <si>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</si>
  <si>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</si>
  <si>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</si>
  <si>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</si>
  <si>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</si>
  <si>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</si>
  <si>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</si>
  <si>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</si>
  <si>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</si>
  <si>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</si>
  <si>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</si>
  <si>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</si>
  <si>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</si>
  <si>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</si>
  <si>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</si>
  <si>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</si>
  <si>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</si>
  <si>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r>
      <rPr>
        <b/>
        <sz val="16"/>
        <rFont val="宋体"/>
        <family val="3"/>
        <charset val="134"/>
      </rPr>
      <t>合并现金流量表</t>
    </r>
    <phoneticPr fontId="2" type="noConversion"/>
  </si>
  <si>
    <r>
      <t>2018</t>
    </r>
    <r>
      <rPr>
        <sz val="10"/>
        <rFont val="宋体"/>
        <family val="3"/>
        <charset val="134"/>
      </rPr>
      <t>年度</t>
    </r>
    <phoneticPr fontId="2"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</si>
  <si>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</si>
  <si>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</si>
  <si>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</si>
  <si>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</si>
  <si>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</si>
  <si>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</si>
  <si>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</si>
  <si>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</si>
  <si>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</si>
  <si>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</si>
  <si>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</si>
  <si>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</si>
  <si>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</si>
  <si>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</si>
  <si>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</si>
  <si>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</si>
  <si>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</si>
  <si>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</si>
  <si>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</si>
  <si>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</si>
  <si>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</si>
  <si>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</si>
  <si>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</si>
  <si>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</si>
  <si>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</si>
  <si>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</si>
  <si>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</si>
  <si>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</si>
  <si>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</si>
  <si>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</si>
  <si>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</si>
  <si>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</si>
  <si>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</si>
  <si>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</si>
  <si>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</si>
  <si>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</si>
  <si>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</si>
  <si>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</si>
  <si>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</si>
  <si>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</si>
  <si>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</si>
  <si>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</si>
  <si>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</si>
  <si>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</si>
  <si>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</si>
  <si>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</si>
  <si>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</si>
  <si>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</si>
  <si>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</si>
  <si>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</si>
  <si>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</si>
  <si>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</si>
  <si>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</si>
  <si>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</si>
  <si>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</si>
  <si>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</si>
  <si>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</si>
  <si>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</si>
  <si>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t>合并所有者权益变动表</t>
    <phoneticPr fontId="2" type="noConversion"/>
  </si>
  <si>
    <r>
      <rPr>
        <sz val="10"/>
        <rFont val="宋体"/>
        <family val="3"/>
        <charset val="134"/>
      </rPr>
      <t>金额单位：人民币元</t>
    </r>
  </si>
  <si>
    <r>
      <rPr>
        <b/>
        <sz val="10"/>
        <rFont val="宋体"/>
        <family val="3"/>
        <charset val="134"/>
      </rPr>
      <t>项</t>
    </r>
    <r>
      <rPr>
        <b/>
        <sz val="10"/>
        <rFont val="Times New Roman"/>
        <family val="1"/>
      </rPr>
      <t xml:space="preserve">          </t>
    </r>
    <r>
      <rPr>
        <b/>
        <sz val="10"/>
        <rFont val="宋体"/>
        <family val="3"/>
        <charset val="134"/>
      </rPr>
      <t>目</t>
    </r>
    <phoneticPr fontId="2" type="noConversion"/>
  </si>
  <si>
    <t>本年数</t>
    <phoneticPr fontId="2" type="noConversion"/>
  </si>
  <si>
    <t>归属于母公司所有者权益</t>
    <phoneticPr fontId="2" type="noConversion"/>
  </si>
  <si>
    <r>
      <rPr>
        <b/>
        <sz val="10"/>
        <rFont val="宋体"/>
        <family val="3"/>
        <charset val="134"/>
      </rPr>
      <t>少数股东权益</t>
    </r>
    <phoneticPr fontId="2" type="noConversion"/>
  </si>
  <si>
    <t>所有者权益合计</t>
    <phoneticPr fontId="2" type="noConversion"/>
  </si>
  <si>
    <r>
      <rPr>
        <b/>
        <sz val="10"/>
        <rFont val="宋体"/>
        <family val="3"/>
        <charset val="134"/>
      </rPr>
      <t>股本</t>
    </r>
    <phoneticPr fontId="2" type="noConversion"/>
  </si>
  <si>
    <r>
      <rPr>
        <b/>
        <sz val="10"/>
        <rFont val="宋体"/>
        <family val="3"/>
        <charset val="134"/>
      </rPr>
      <t>其他权益工具</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</si>
  <si>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</si>
  <si>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</si>
  <si>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其他综合收益</t>
    </r>
    <phoneticPr fontId="2" type="noConversion"/>
  </si>
  <si>
    <r>
      <rPr>
        <b/>
        <sz val="10"/>
        <rFont val="宋体"/>
        <family val="3"/>
        <charset val="134"/>
      </rPr>
      <t>专项储备</t>
    </r>
    <phoneticPr fontId="2" type="noConversion"/>
  </si>
  <si>
    <r>
      <rPr>
        <b/>
        <sz val="10"/>
        <rFont val="宋体"/>
        <family val="3"/>
        <charset val="134"/>
      </rPr>
      <t>盈余公积</t>
    </r>
    <phoneticPr fontId="2" type="noConversion"/>
  </si>
  <si>
    <r>
      <rPr>
        <b/>
        <sz val="10"/>
        <rFont val="宋体"/>
        <family val="3"/>
        <charset val="134"/>
      </rPr>
      <t>一般风险准备</t>
    </r>
    <phoneticPr fontId="2" type="noConversion"/>
  </si>
  <si>
    <r>
      <rPr>
        <b/>
        <sz val="10"/>
        <rFont val="宋体"/>
        <family val="3"/>
        <charset val="134"/>
      </rPr>
      <t>未分配利润</t>
    </r>
    <phoneticPr fontId="2" type="noConversion"/>
  </si>
  <si>
    <r>
      <rPr>
        <b/>
        <sz val="10"/>
        <rFont val="宋体"/>
        <family val="3"/>
        <charset val="134"/>
      </rPr>
      <t>其他</t>
    </r>
    <phoneticPr fontId="2" type="noConversion"/>
  </si>
  <si>
    <r>
      <rPr>
        <b/>
        <sz val="10"/>
        <rFont val="宋体"/>
        <family val="3"/>
        <charset val="134"/>
      </rPr>
      <t>优先股</t>
    </r>
    <phoneticPr fontId="2" type="noConversion"/>
  </si>
  <si>
    <r>
      <rPr>
        <b/>
        <sz val="10"/>
        <rFont val="宋体"/>
        <family val="3"/>
        <charset val="134"/>
      </rPr>
      <t>永续债</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</si>
  <si>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</si>
  <si>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</si>
  <si>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</si>
  <si>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同一控制下企业合并</t>
    </r>
    <phoneticPr fontId="2" type="noConversion"/>
  </si>
  <si>
    <r>
      <t xml:space="preserve">            </t>
    </r>
    <r>
      <rPr>
        <sz val="10"/>
        <rFont val="宋体"/>
        <family val="3"/>
        <charset val="134"/>
      </rPr>
      <t>其他</t>
    </r>
    <phoneticPr fontId="2" type="noConversion"/>
  </si>
  <si>
    <r>
      <rPr>
        <b/>
        <sz val="10"/>
        <rFont val="宋体"/>
        <family val="3"/>
        <charset val="134"/>
      </rPr>
      <t>二、本年年初余额</t>
    </r>
    <phoneticPr fontId="2" type="noConversion"/>
  </si>
  <si>
    <r>
      <rPr>
        <b/>
        <sz val="10"/>
        <rFont val="宋体"/>
        <family val="3"/>
        <charset val="134"/>
      </rPr>
      <t>三、本期增减变动金额（减少以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2" type="noConversion"/>
  </si>
  <si>
    <r>
      <rPr>
        <b/>
        <sz val="10"/>
        <rFont val="宋体"/>
        <family val="3"/>
        <charset val="134"/>
      </rPr>
      <t>（一）综合收益总额</t>
    </r>
    <phoneticPr fontId="2" type="noConversion"/>
  </si>
  <si>
    <t>（二）所有者投入和减少资本</t>
    <phoneticPr fontId="2" type="noConversion"/>
  </si>
  <si>
    <r>
      <t>1</t>
    </r>
    <r>
      <rPr>
        <sz val="10"/>
        <rFont val="宋体"/>
        <family val="3"/>
        <charset val="134"/>
      </rPr>
      <t>、股东投入的普通股</t>
    </r>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</si>
  <si>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</si>
  <si>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</si>
  <si>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</si>
  <si>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rPr>
        <b/>
        <sz val="10"/>
        <rFont val="宋体"/>
        <family val="3"/>
        <charset val="134"/>
      </rPr>
      <t>（三）利润分配</t>
    </r>
    <phoneticPr fontId="2" type="noConversion"/>
  </si>
  <si>
    <r>
      <t>1</t>
    </r>
    <r>
      <rPr>
        <sz val="10"/>
        <rFont val="宋体"/>
        <family val="3"/>
        <charset val="134"/>
      </rPr>
      <t>、提取盈余公积</t>
    </r>
    <phoneticPr fontId="2" type="noConversion"/>
  </si>
  <si>
    <r>
      <t>2</t>
    </r>
    <r>
      <rPr>
        <sz val="10"/>
        <rFont val="宋体"/>
        <family val="3"/>
        <charset val="134"/>
      </rPr>
      <t>、提取一般风险准备</t>
    </r>
    <phoneticPr fontId="2" type="noConversion"/>
  </si>
  <si>
    <r>
      <t>3</t>
    </r>
    <r>
      <rPr>
        <sz val="10"/>
        <rFont val="宋体"/>
        <family val="3"/>
        <charset val="134"/>
      </rPr>
      <t>、对所有者的分配</t>
    </r>
    <phoneticPr fontId="2" type="noConversion"/>
  </si>
  <si>
    <t>（四）所有者权益内部结转</t>
    <phoneticPr fontId="2" type="noConversion"/>
  </si>
  <si>
    <r>
      <t>1</t>
    </r>
    <r>
      <rPr>
        <sz val="10"/>
        <rFont val="宋体"/>
        <family val="3"/>
        <charset val="134"/>
      </rPr>
      <t>、资本公积转增资本（或股本）</t>
    </r>
    <phoneticPr fontId="2" type="noConversion"/>
  </si>
  <si>
    <r>
      <t>2</t>
    </r>
    <r>
      <rPr>
        <sz val="10"/>
        <rFont val="宋体"/>
        <family val="3"/>
        <charset val="134"/>
      </rPr>
      <t>、盈余公积转增资本（或股本）</t>
    </r>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</si>
  <si>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</si>
  <si>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</si>
  <si>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5</t>
    </r>
    <r>
      <rPr>
        <sz val="10"/>
        <rFont val="宋体"/>
        <family val="3"/>
        <charset val="134"/>
      </rPr>
      <t>、其他</t>
    </r>
    <phoneticPr fontId="2" type="noConversion"/>
  </si>
  <si>
    <r>
      <rPr>
        <b/>
        <sz val="10"/>
        <rFont val="宋体"/>
        <family val="3"/>
        <charset val="134"/>
      </rPr>
      <t>（五）专项储备</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</si>
  <si>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</si>
  <si>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</si>
  <si>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（六）其他</t>
    </r>
    <phoneticPr fontId="2" type="noConversion"/>
  </si>
  <si>
    <r>
      <rPr>
        <b/>
        <sz val="10"/>
        <rFont val="宋体"/>
        <family val="3"/>
        <charset val="134"/>
      </rPr>
      <t>四、本年年末余额</t>
    </r>
    <phoneticPr fontId="2"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</si>
  <si>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2" type="noConversion"/>
  </si>
  <si>
    <r>
      <rPr>
        <b/>
        <sz val="10"/>
        <rFont val="宋体"/>
        <family val="3"/>
        <charset val="134"/>
      </rPr>
      <t>金额单位：人民币元</t>
    </r>
    <phoneticPr fontId="2" type="noConversion"/>
  </si>
  <si>
    <r>
      <rPr>
        <b/>
        <sz val="10"/>
        <rFont val="宋体"/>
        <family val="3"/>
        <charset val="134"/>
      </rPr>
      <t>上年数</t>
    </r>
    <phoneticPr fontId="2" type="noConversion"/>
  </si>
  <si>
    <t>股东所有者合计</t>
    <phoneticPr fontId="2" type="noConversion"/>
  </si>
  <si>
    <r>
      <t xml:space="preserve">            </t>
    </r>
    <r>
      <rPr>
        <sz val="10"/>
        <rFont val="宋体"/>
        <family val="3"/>
        <charset val="134"/>
      </rPr>
      <t>前期差错更正</t>
    </r>
    <phoneticPr fontId="2" type="noConversion"/>
  </si>
  <si>
    <t>结算备付金</t>
  </si>
  <si>
    <t xml:space="preserve">    结算备付金</t>
    <phoneticPr fontId="2" type="noConversion"/>
  </si>
  <si>
    <t xml:space="preserve">    拆出资金</t>
    <phoneticPr fontId="2" type="noConversion"/>
  </si>
  <si>
    <t xml:space="preserve">    以公允价值计量且其变动计入当期损益的金融资产</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</si>
  <si>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</si>
  <si>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</si>
  <si>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</si>
  <si>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</si>
  <si>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</si>
  <si>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</si>
  <si>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可供出售金融资产</t>
    <phoneticPr fontId="2" type="noConversion"/>
  </si>
  <si>
    <t xml:space="preserve">    持有至到期投资</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</si>
  <si>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</si>
  <si>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</si>
  <si>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</si>
  <si>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以公允价值计量且其变动计入当期损益的金融负债</t>
    <phoneticPr fontId="2" type="noConversion"/>
  </si>
  <si>
    <t xml:space="preserve">    衍生金融负债</t>
    <phoneticPr fontId="2" type="noConversion"/>
  </si>
  <si>
    <t xml:space="preserve">    卖出回购金融资产款</t>
    <phoneticPr fontId="2" type="noConversion"/>
  </si>
  <si>
    <t xml:space="preserve">    应付手续费及佣金</t>
    <phoneticPr fontId="2" type="noConversion"/>
  </si>
  <si>
    <t xml:space="preserve">    应付分保账款</t>
    <phoneticPr fontId="2" type="noConversion"/>
  </si>
  <si>
    <t xml:space="preserve">    保险合同准备金</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</si>
  <si>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</si>
  <si>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</si>
  <si>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</si>
  <si>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 xml:space="preserve">    长期应付职工薪酬</t>
    <phoneticPr fontId="2" type="noConversion"/>
  </si>
  <si>
    <t>长期应付职工薪酬</t>
  </si>
  <si>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</si>
  <si>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</si>
  <si>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</si>
  <si>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</si>
  <si>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</si>
  <si>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</si>
  <si>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</si>
  <si>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</si>
  <si>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</si>
  <si>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</si>
  <si>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</si>
  <si>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</si>
  <si>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</si>
  <si>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</si>
  <si>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</si>
  <si>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</si>
  <si>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</si>
  <si>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</si>
  <si>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</si>
  <si>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</si>
  <si>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</si>
  <si>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</si>
  <si>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</si>
  <si>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</si>
  <si>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以公允价值计量且其变动计入当期损益的金融资产</t>
  </si>
  <si>
    <t>发放委托贷款及垫款</t>
  </si>
  <si>
    <t>可供出售金融资产</t>
  </si>
  <si>
    <t>持有至到期投资</t>
  </si>
  <si>
    <t>以公允价值计量且其变动计入当期损益的金融负债</t>
  </si>
  <si>
    <t>短期借款</t>
    <phoneticPr fontId="2" type="noConversion"/>
  </si>
  <si>
    <r>
      <t xml:space="preserve">  </t>
    </r>
    <r>
      <rPr>
        <sz val="10"/>
        <rFont val="宋体"/>
        <family val="3"/>
        <charset val="134"/>
      </rPr>
      <t>实收资本（或股本）</t>
    </r>
    <phoneticPr fontId="13" type="noConversion"/>
  </si>
  <si>
    <t>营业收入</t>
    <phoneticPr fontId="2" type="noConversion"/>
  </si>
  <si>
    <t>营业外收入</t>
    <phoneticPr fontId="2" type="noConversion"/>
  </si>
  <si>
    <t>营业外支出</t>
    <phoneticPr fontId="2" type="noConversion"/>
  </si>
  <si>
    <t>营业成本</t>
    <phoneticPr fontId="2" type="noConversion"/>
  </si>
  <si>
    <t>少数股东损益</t>
  </si>
  <si>
    <t>少数股东损益</t>
    <phoneticPr fontId="2" type="noConversion"/>
  </si>
  <si>
    <t xml:space="preserve">    发放委托贷款及垫款</t>
    <phoneticPr fontId="2" type="noConversion"/>
  </si>
  <si>
    <t>年初未分配利润</t>
  </si>
  <si>
    <t>年初未分配利润</t>
    <phoneticPr fontId="2" type="noConversion"/>
  </si>
  <si>
    <t>编制单位：股份有限公司</t>
  </si>
  <si>
    <t>验证资产负债</t>
    <phoneticPr fontId="2" type="noConversion"/>
  </si>
  <si>
    <t>验证利润</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</si>
  <si>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</si>
  <si>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</si>
  <si>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</si>
  <si>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</si>
  <si>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</si>
  <si>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</si>
  <si>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</si>
  <si>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</si>
  <si>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</si>
  <si>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</si>
  <si>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编制单位：ABC股份有限公司</t>
    <phoneticPr fontId="13" type="noConversion"/>
  </si>
  <si>
    <t>验证</t>
    <phoneticPr fontId="1" type="noConversion"/>
  </si>
  <si>
    <t>减：应收账款坏账准备</t>
    <phoneticPr fontId="1" type="noConversion"/>
  </si>
  <si>
    <t>应收账款</t>
    <phoneticPr fontId="1" type="noConversion"/>
  </si>
  <si>
    <t>应收票据</t>
    <phoneticPr fontId="1" type="noConversion"/>
  </si>
  <si>
    <t>应付票据</t>
    <phoneticPr fontId="1" type="noConversion"/>
  </si>
  <si>
    <t>应付账款</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</si>
  <si>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</si>
  <si>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</si>
  <si>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</si>
  <si>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</si>
  <si>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</si>
  <si>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应收票据</t>
    <phoneticPr fontId="2" type="noConversion"/>
  </si>
  <si>
    <t>应收账款</t>
    <phoneticPr fontId="2" type="noConversion"/>
  </si>
  <si>
    <t>减：应收账款坏账准备</t>
    <phoneticPr fontId="2" type="noConversion"/>
  </si>
  <si>
    <t>应付票据</t>
    <phoneticPr fontId="2" type="noConversion"/>
  </si>
  <si>
    <t>应付账款</t>
    <phoneticPr fontId="2" type="noConversion"/>
  </si>
  <si>
    <t xml:space="preserve">    应付票据</t>
    <phoneticPr fontId="2" type="noConversion"/>
  </si>
  <si>
    <t xml:space="preserve">    应付账款</t>
    <phoneticPr fontId="2" type="noConversion"/>
  </si>
  <si>
    <t>未分配利润</t>
    <phoneticPr fontId="2" type="noConversion"/>
  </si>
  <si>
    <r>
      <t>2019</t>
    </r>
    <r>
      <rPr>
        <sz val="10"/>
        <rFont val="宋体"/>
        <family val="3"/>
        <charset val="134"/>
      </rPr>
      <t>年1-9月</t>
    </r>
    <phoneticPr fontId="2" type="noConversion"/>
  </si>
  <si>
    <t xml:space="preserve">    应收账款净额</t>
    <phoneticPr fontId="2" type="noConversion"/>
  </si>
  <si>
    <r>
      <t>10</t>
    </r>
    <r>
      <rPr>
        <sz val="10"/>
        <rFont val="宋体"/>
        <family val="3"/>
        <charset val="134"/>
      </rPr>
      <t>月</t>
    </r>
    <phoneticPr fontId="1" type="noConversion"/>
  </si>
  <si>
    <t>现金流量表项目</t>
  </si>
  <si>
    <t>一、经营活动产生的现金流量</t>
  </si>
  <si>
    <t>销售商品、提供劳务收到的现金</t>
  </si>
  <si>
    <t>收到的税费返还</t>
  </si>
  <si>
    <t>收到的其他与经营活动有关的现金</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</si>
  <si>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</si>
  <si>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</si>
  <si>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</si>
  <si>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</si>
  <si>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</si>
  <si>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</si>
  <si>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</si>
  <si>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</si>
  <si>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</si>
  <si>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</si>
  <si>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</si>
  <si>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</si>
  <si>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</si>
  <si>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</si>
  <si>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</si>
  <si>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</si>
  <si>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</si>
  <si>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</si>
  <si>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</si>
  <si>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</si>
  <si>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</si>
  <si>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</si>
  <si>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</si>
  <si>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</si>
  <si>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</si>
  <si>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</si>
  <si>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四汇率变动对现金的影响</t>
  </si>
  <si>
    <t>加：期初现金及现金等价物余额</t>
  </si>
  <si>
    <t>期末现金及现金等价物余额</t>
  </si>
  <si>
    <t>1、净利润调节为经营现金流</t>
  </si>
  <si>
    <t xml:space="preserve"> 加：资产减值准备</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</si>
  <si>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</si>
  <si>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</si>
  <si>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</si>
  <si>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</si>
  <si>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</si>
  <si>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</si>
  <si>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</si>
  <si>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</si>
  <si>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</si>
  <si>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</si>
  <si>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</si>
  <si>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</si>
  <si>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</si>
  <si>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</si>
  <si>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</si>
  <si>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</si>
  <si>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</si>
  <si>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</si>
  <si>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</si>
  <si>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</si>
  <si>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</si>
  <si>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</si>
  <si>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</si>
  <si>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</si>
  <si>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</si>
  <si>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</si>
  <si>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</si>
  <si>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</si>
  <si>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</si>
  <si>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收到的其他与经营活动有关的现金</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</si>
  <si>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</si>
  <si>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</si>
  <si>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</si>
  <si>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</si>
  <si>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</si>
  <si>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</si>
  <si>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</si>
  <si>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</si>
  <si>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</si>
  <si>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</si>
  <si>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</si>
  <si>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</si>
  <si>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</si>
  <si>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</si>
  <si>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</si>
  <si>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</si>
  <si>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</si>
  <si>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</si>
  <si>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</si>
  <si>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</si>
  <si>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</si>
  <si>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</si>
  <si>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</si>
  <si>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加：资产减值准备</t>
  </si>
  <si>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</si>
  <si>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</si>
  <si>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</si>
  <si>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</si>
  <si>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</si>
  <si>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</si>
  <si>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</si>
  <si>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</si>
  <si>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</si>
  <si>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</si>
  <si>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</si>
  <si>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</si>
  <si>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</si>
  <si>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</si>
  <si>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</si>
  <si>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母公司</t>
    <phoneticPr fontId="2" type="noConversion"/>
  </si>
  <si>
    <t>现金及现金等价物净增加额：</t>
  </si>
  <si>
    <t>验证：</t>
    <phoneticPr fontId="43" type="noConversion"/>
  </si>
  <si>
    <t>一、直接法</t>
  </si>
  <si>
    <r>
      <t>现金等价物</t>
    </r>
    <r>
      <rPr>
        <sz val="10"/>
        <rFont val="宋体"/>
        <family val="3"/>
        <charset val="134"/>
      </rPr>
      <t>，是指企业持有的期限短（3个月内至期）、流动性强、易于转换为已知金额现金、价值变动风险很小的投资。（特点：期限短；流动性强；易于转换为已知金额的现金；价值变动风险很小）</t>
    </r>
  </si>
  <si>
    <t>经营活动产生的现金流量</t>
  </si>
  <si>
    <t>投资活动产生的现金</t>
  </si>
  <si>
    <t>筹资活动产生的现金</t>
  </si>
  <si>
    <t>会计科目名称</t>
  </si>
  <si>
    <t>报表变动金额</t>
  </si>
  <si>
    <t>纵向监控</t>
  </si>
  <si>
    <t>现金流量项目分项合计</t>
  </si>
  <si>
    <t>不影响现金流项目</t>
  </si>
  <si>
    <t>经营活动现金流入</t>
  </si>
  <si>
    <t>经营活动现金流出</t>
  </si>
  <si>
    <t>经济活动现金项目</t>
  </si>
  <si>
    <t>投资活动现金流入</t>
  </si>
  <si>
    <t>投资活动现金流出</t>
  </si>
  <si>
    <t>投资活动现金项目</t>
  </si>
  <si>
    <t>筹资活动现金流入</t>
  </si>
  <si>
    <t>筹资活动现金流出</t>
  </si>
  <si>
    <t>筹资活动现金项目</t>
  </si>
  <si>
    <t>资产减值准备</t>
  </si>
  <si>
    <t>可供出售公允价值变动</t>
  </si>
  <si>
    <t>公允价值变动</t>
  </si>
  <si>
    <t>固定资产、投资性房地产折旧</t>
  </si>
  <si>
    <t>预提费用(预计负债)</t>
  </si>
  <si>
    <t>其他不影响现金流项目</t>
  </si>
  <si>
    <t>支付给职工以及为职工支付的现金</t>
  </si>
  <si>
    <t>支付的其他与经营活动有关的现金</t>
    <phoneticPr fontId="43" type="noConversion"/>
  </si>
  <si>
    <t>取得投资收益所收到的现金</t>
    <phoneticPr fontId="43" type="noConversion"/>
  </si>
  <si>
    <t>处置固定资产、无形资产和其它长期资产而收回的现金净额</t>
  </si>
  <si>
    <t>处置子公司及其他营业单位收到的现金净额</t>
  </si>
  <si>
    <t>购建固定资产、无形资产和其它长期资产所支付的现金</t>
  </si>
  <si>
    <t>取得子公司及其他营业单位支付的现金净额</t>
  </si>
  <si>
    <t>支付其他与投资活动有关的现金</t>
  </si>
  <si>
    <t>借款所收到的现金</t>
  </si>
  <si>
    <t>分配股利、利润或偿付利息所支付的现金</t>
  </si>
  <si>
    <t>支付的其它与筹资活动有关的现金</t>
  </si>
  <si>
    <t>汇率变动对现金的影响</t>
  </si>
  <si>
    <t>横向监控</t>
  </si>
  <si>
    <r>
      <t>资</t>
    </r>
    <r>
      <rPr>
        <b/>
        <sz val="10"/>
        <color indexed="8"/>
        <rFont val="Times New Roman"/>
        <family val="1"/>
      </rPr>
      <t xml:space="preserve">  </t>
    </r>
    <r>
      <rPr>
        <b/>
        <sz val="10"/>
        <color indexed="8"/>
        <rFont val="宋体"/>
        <family val="3"/>
        <charset val="134"/>
      </rPr>
      <t>产</t>
    </r>
  </si>
  <si>
    <t>报表平衡</t>
    <phoneticPr fontId="43" type="noConversion"/>
  </si>
  <si>
    <r>
      <t xml:space="preserve"> </t>
    </r>
    <r>
      <rPr>
        <sz val="10"/>
        <color indexed="8"/>
        <rFont val="宋体"/>
        <family val="3"/>
        <charset val="134"/>
      </rPr>
      <t>流动资产：</t>
    </r>
  </si>
  <si>
    <r>
      <t xml:space="preserve"> </t>
    </r>
    <r>
      <rPr>
        <sz val="10"/>
        <rFont val="宋体"/>
        <family val="3"/>
        <charset val="134"/>
      </rPr>
      <t>货币资金</t>
    </r>
  </si>
  <si>
    <r>
      <t xml:space="preserve"> </t>
    </r>
    <r>
      <rPr>
        <sz val="10"/>
        <color indexed="8"/>
        <rFont val="宋体"/>
        <family val="3"/>
        <charset val="134"/>
      </rPr>
      <t>交易性金融资产</t>
    </r>
  </si>
  <si>
    <r>
      <t xml:space="preserve"> </t>
    </r>
    <r>
      <rPr>
        <sz val="10"/>
        <color indexed="8"/>
        <rFont val="宋体"/>
        <family val="3"/>
        <charset val="134"/>
      </rPr>
      <t>应收票据</t>
    </r>
  </si>
  <si>
    <r>
      <t xml:space="preserve"> </t>
    </r>
    <r>
      <rPr>
        <sz val="10"/>
        <color indexed="8"/>
        <rFont val="宋体"/>
        <family val="3"/>
        <charset val="134"/>
      </rPr>
      <t>应收账款</t>
    </r>
  </si>
  <si>
    <r>
      <t xml:space="preserve"> </t>
    </r>
    <r>
      <rPr>
        <sz val="10"/>
        <color indexed="8"/>
        <rFont val="宋体"/>
        <family val="3"/>
        <charset val="134"/>
      </rPr>
      <t>预付款项</t>
    </r>
  </si>
  <si>
    <r>
      <t xml:space="preserve"> </t>
    </r>
    <r>
      <rPr>
        <sz val="10"/>
        <color indexed="8"/>
        <rFont val="宋体"/>
        <family val="3"/>
        <charset val="134"/>
      </rPr>
      <t>应收利息</t>
    </r>
  </si>
  <si>
    <r>
      <t xml:space="preserve"> </t>
    </r>
    <r>
      <rPr>
        <sz val="10"/>
        <color indexed="8"/>
        <rFont val="宋体"/>
        <family val="3"/>
        <charset val="134"/>
      </rPr>
      <t>应收股利</t>
    </r>
  </si>
  <si>
    <r>
      <t xml:space="preserve"> </t>
    </r>
    <r>
      <rPr>
        <sz val="10"/>
        <color indexed="8"/>
        <rFont val="宋体"/>
        <family val="3"/>
        <charset val="134"/>
      </rPr>
      <t>其他应收款</t>
    </r>
  </si>
  <si>
    <r>
      <t xml:space="preserve"> </t>
    </r>
    <r>
      <rPr>
        <sz val="10"/>
        <color indexed="8"/>
        <rFont val="宋体"/>
        <family val="3"/>
        <charset val="134"/>
      </rPr>
      <t>存货</t>
    </r>
  </si>
  <si>
    <r>
      <t xml:space="preserve">   </t>
    </r>
    <r>
      <rPr>
        <sz val="10"/>
        <color indexed="8"/>
        <rFont val="宋体"/>
        <family val="3"/>
        <charset val="134"/>
      </rPr>
      <t>其中：消耗性生物资产</t>
    </r>
  </si>
  <si>
    <r>
      <t xml:space="preserve"> </t>
    </r>
    <r>
      <rPr>
        <sz val="10"/>
        <color indexed="8"/>
        <rFont val="宋体"/>
        <family val="3"/>
        <charset val="134"/>
      </rPr>
      <t>一年内到期的非流动资产</t>
    </r>
  </si>
  <si>
    <r>
      <t xml:space="preserve"> </t>
    </r>
    <r>
      <rPr>
        <sz val="10"/>
        <color indexed="8"/>
        <rFont val="宋体"/>
        <family val="3"/>
        <charset val="134"/>
      </rPr>
      <t>其他流动资产</t>
    </r>
  </si>
  <si>
    <r>
      <t xml:space="preserve"> </t>
    </r>
    <r>
      <rPr>
        <sz val="10"/>
        <color indexed="8"/>
        <rFont val="宋体"/>
        <family val="3"/>
        <charset val="134"/>
      </rPr>
      <t>非流动资产：</t>
    </r>
  </si>
  <si>
    <r>
      <t xml:space="preserve"> </t>
    </r>
    <r>
      <rPr>
        <sz val="10"/>
        <color indexed="8"/>
        <rFont val="宋体"/>
        <family val="3"/>
        <charset val="134"/>
      </rPr>
      <t>可供出售金融资产</t>
    </r>
  </si>
  <si>
    <r>
      <t xml:space="preserve"> </t>
    </r>
    <r>
      <rPr>
        <sz val="10"/>
        <color indexed="8"/>
        <rFont val="宋体"/>
        <family val="3"/>
        <charset val="134"/>
      </rPr>
      <t>持有至到期投资</t>
    </r>
  </si>
  <si>
    <r>
      <t xml:space="preserve"> </t>
    </r>
    <r>
      <rPr>
        <sz val="10"/>
        <color indexed="8"/>
        <rFont val="宋体"/>
        <family val="3"/>
        <charset val="134"/>
      </rPr>
      <t>长期应收款</t>
    </r>
  </si>
  <si>
    <r>
      <t xml:space="preserve"> </t>
    </r>
    <r>
      <rPr>
        <sz val="10"/>
        <color indexed="8"/>
        <rFont val="宋体"/>
        <family val="3"/>
        <charset val="134"/>
      </rPr>
      <t>长期股权投资</t>
    </r>
  </si>
  <si>
    <r>
      <t xml:space="preserve"> </t>
    </r>
    <r>
      <rPr>
        <sz val="10"/>
        <color indexed="8"/>
        <rFont val="宋体"/>
        <family val="3"/>
        <charset val="134"/>
      </rPr>
      <t>投资性房地产</t>
    </r>
  </si>
  <si>
    <r>
      <t xml:space="preserve"> </t>
    </r>
    <r>
      <rPr>
        <sz val="10"/>
        <color indexed="8"/>
        <rFont val="宋体"/>
        <family val="3"/>
        <charset val="134"/>
      </rPr>
      <t>固定资产</t>
    </r>
  </si>
  <si>
    <r>
      <t xml:space="preserve"> </t>
    </r>
    <r>
      <rPr>
        <sz val="10"/>
        <color indexed="8"/>
        <rFont val="宋体"/>
        <family val="3"/>
        <charset val="134"/>
      </rPr>
      <t>在建工程</t>
    </r>
  </si>
  <si>
    <r>
      <t xml:space="preserve"> </t>
    </r>
    <r>
      <rPr>
        <sz val="10"/>
        <color indexed="8"/>
        <rFont val="宋体"/>
        <family val="3"/>
        <charset val="134"/>
      </rPr>
      <t>工程物资</t>
    </r>
  </si>
  <si>
    <r>
      <t xml:space="preserve"> </t>
    </r>
    <r>
      <rPr>
        <sz val="10"/>
        <color indexed="8"/>
        <rFont val="宋体"/>
        <family val="3"/>
        <charset val="134"/>
      </rPr>
      <t>固定资产清理</t>
    </r>
  </si>
  <si>
    <r>
      <t xml:space="preserve"> </t>
    </r>
    <r>
      <rPr>
        <sz val="10"/>
        <color indexed="8"/>
        <rFont val="宋体"/>
        <family val="3"/>
        <charset val="134"/>
      </rPr>
      <t>生产性生物资产</t>
    </r>
  </si>
  <si>
    <r>
      <t xml:space="preserve"> </t>
    </r>
    <r>
      <rPr>
        <sz val="10"/>
        <color indexed="8"/>
        <rFont val="宋体"/>
        <family val="3"/>
        <charset val="134"/>
      </rPr>
      <t>油气资产</t>
    </r>
  </si>
  <si>
    <r>
      <t xml:space="preserve"> </t>
    </r>
    <r>
      <rPr>
        <sz val="10"/>
        <color indexed="8"/>
        <rFont val="宋体"/>
        <family val="3"/>
        <charset val="134"/>
      </rPr>
      <t>无形资产</t>
    </r>
  </si>
  <si>
    <r>
      <t xml:space="preserve"> </t>
    </r>
    <r>
      <rPr>
        <sz val="10"/>
        <color indexed="8"/>
        <rFont val="宋体"/>
        <family val="3"/>
        <charset val="134"/>
      </rPr>
      <t>开发支出</t>
    </r>
  </si>
  <si>
    <r>
      <t xml:space="preserve"> </t>
    </r>
    <r>
      <rPr>
        <sz val="10"/>
        <color indexed="8"/>
        <rFont val="宋体"/>
        <family val="3"/>
        <charset val="134"/>
      </rPr>
      <t>商誉</t>
    </r>
  </si>
  <si>
    <r>
      <t xml:space="preserve"> </t>
    </r>
    <r>
      <rPr>
        <sz val="10"/>
        <color indexed="8"/>
        <rFont val="宋体"/>
        <family val="3"/>
        <charset val="134"/>
      </rPr>
      <t>长期待摊费用</t>
    </r>
  </si>
  <si>
    <r>
      <t xml:space="preserve"> </t>
    </r>
    <r>
      <rPr>
        <sz val="10"/>
        <rFont val="宋体"/>
        <family val="3"/>
        <charset val="134"/>
      </rPr>
      <t>递延所得税资产</t>
    </r>
  </si>
  <si>
    <r>
      <t xml:space="preserve"> </t>
    </r>
    <r>
      <rPr>
        <sz val="10"/>
        <color indexed="8"/>
        <rFont val="宋体"/>
        <family val="3"/>
        <charset val="134"/>
      </rPr>
      <t>其他非流动资产</t>
    </r>
  </si>
  <si>
    <t>资产总计</t>
    <phoneticPr fontId="43" type="noConversion"/>
  </si>
  <si>
    <r>
      <t>负</t>
    </r>
    <r>
      <rPr>
        <b/>
        <sz val="10"/>
        <color indexed="8"/>
        <rFont val="Times New Roman"/>
        <family val="1"/>
      </rPr>
      <t xml:space="preserve">  </t>
    </r>
    <r>
      <rPr>
        <b/>
        <sz val="10"/>
        <color indexed="8"/>
        <rFont val="宋体"/>
        <family val="3"/>
        <charset val="134"/>
      </rPr>
      <t>债</t>
    </r>
  </si>
  <si>
    <r>
      <t xml:space="preserve"> </t>
    </r>
    <r>
      <rPr>
        <sz val="10"/>
        <color indexed="8"/>
        <rFont val="宋体"/>
        <family val="3"/>
        <charset val="134"/>
      </rPr>
      <t>流动负债：</t>
    </r>
  </si>
  <si>
    <r>
      <t xml:space="preserve"> </t>
    </r>
    <r>
      <rPr>
        <sz val="10"/>
        <color indexed="8"/>
        <rFont val="宋体"/>
        <family val="3"/>
        <charset val="134"/>
      </rPr>
      <t>短期借款</t>
    </r>
  </si>
  <si>
    <r>
      <t xml:space="preserve"> </t>
    </r>
    <r>
      <rPr>
        <sz val="10"/>
        <color indexed="8"/>
        <rFont val="宋体"/>
        <family val="3"/>
        <charset val="134"/>
      </rPr>
      <t>交易性金融负债</t>
    </r>
  </si>
  <si>
    <r>
      <t xml:space="preserve"> </t>
    </r>
    <r>
      <rPr>
        <sz val="10"/>
        <rFont val="宋体"/>
        <family val="3"/>
        <charset val="134"/>
      </rPr>
      <t>应付票据</t>
    </r>
  </si>
  <si>
    <r>
      <t xml:space="preserve"> </t>
    </r>
    <r>
      <rPr>
        <sz val="10"/>
        <rFont val="宋体"/>
        <family val="3"/>
        <charset val="134"/>
      </rPr>
      <t>应付账款</t>
    </r>
  </si>
  <si>
    <r>
      <t xml:space="preserve"> </t>
    </r>
    <r>
      <rPr>
        <sz val="10"/>
        <color indexed="8"/>
        <rFont val="宋体"/>
        <family val="3"/>
        <charset val="134"/>
      </rPr>
      <t>预收款项</t>
    </r>
  </si>
  <si>
    <r>
      <t xml:space="preserve"> </t>
    </r>
    <r>
      <rPr>
        <sz val="10"/>
        <color indexed="8"/>
        <rFont val="宋体"/>
        <family val="3"/>
        <charset val="134"/>
      </rPr>
      <t>应付职工薪酬</t>
    </r>
  </si>
  <si>
    <r>
      <t xml:space="preserve"> </t>
    </r>
    <r>
      <rPr>
        <sz val="10"/>
        <color indexed="8"/>
        <rFont val="宋体"/>
        <family val="3"/>
        <charset val="134"/>
      </rPr>
      <t>应交税费</t>
    </r>
  </si>
  <si>
    <r>
      <t xml:space="preserve"> </t>
    </r>
    <r>
      <rPr>
        <sz val="10"/>
        <color indexed="8"/>
        <rFont val="宋体"/>
        <family val="3"/>
        <charset val="134"/>
      </rPr>
      <t>应付利息</t>
    </r>
  </si>
  <si>
    <r>
      <t xml:space="preserve"> </t>
    </r>
    <r>
      <rPr>
        <sz val="10"/>
        <color indexed="8"/>
        <rFont val="宋体"/>
        <family val="3"/>
        <charset val="134"/>
      </rPr>
      <t>应付股利</t>
    </r>
  </si>
  <si>
    <r>
      <t xml:space="preserve"> </t>
    </r>
    <r>
      <rPr>
        <sz val="10"/>
        <color indexed="8"/>
        <rFont val="宋体"/>
        <family val="3"/>
        <charset val="134"/>
      </rPr>
      <t>其他应付款</t>
    </r>
  </si>
  <si>
    <r>
      <t xml:space="preserve"> </t>
    </r>
    <r>
      <rPr>
        <sz val="10"/>
        <color indexed="8"/>
        <rFont val="宋体"/>
        <family val="3"/>
        <charset val="134"/>
      </rPr>
      <t>一年内到期的非流动负债</t>
    </r>
  </si>
  <si>
    <r>
      <t xml:space="preserve"> </t>
    </r>
    <r>
      <rPr>
        <sz val="10"/>
        <color indexed="8"/>
        <rFont val="宋体"/>
        <family val="3"/>
        <charset val="134"/>
      </rPr>
      <t>其他流动负债</t>
    </r>
  </si>
  <si>
    <r>
      <t xml:space="preserve"> </t>
    </r>
    <r>
      <rPr>
        <sz val="10"/>
        <color indexed="8"/>
        <rFont val="宋体"/>
        <family val="3"/>
        <charset val="134"/>
      </rPr>
      <t>非流动负债：</t>
    </r>
  </si>
  <si>
    <r>
      <t xml:space="preserve"> </t>
    </r>
    <r>
      <rPr>
        <sz val="10"/>
        <color indexed="8"/>
        <rFont val="宋体"/>
        <family val="3"/>
        <charset val="134"/>
      </rPr>
      <t>长期借款</t>
    </r>
  </si>
  <si>
    <r>
      <t xml:space="preserve"> </t>
    </r>
    <r>
      <rPr>
        <sz val="10"/>
        <color indexed="8"/>
        <rFont val="宋体"/>
        <family val="3"/>
        <charset val="134"/>
      </rPr>
      <t>应付债券</t>
    </r>
  </si>
  <si>
    <r>
      <t xml:space="preserve"> </t>
    </r>
    <r>
      <rPr>
        <sz val="10"/>
        <color indexed="8"/>
        <rFont val="宋体"/>
        <family val="3"/>
        <charset val="134"/>
      </rPr>
      <t>长期应付款</t>
    </r>
  </si>
  <si>
    <r>
      <t xml:space="preserve"> </t>
    </r>
    <r>
      <rPr>
        <sz val="10"/>
        <color indexed="8"/>
        <rFont val="宋体"/>
        <family val="3"/>
        <charset val="134"/>
      </rPr>
      <t>专项应付款</t>
    </r>
  </si>
  <si>
    <r>
      <t xml:space="preserve"> </t>
    </r>
    <r>
      <rPr>
        <sz val="10"/>
        <color indexed="8"/>
        <rFont val="宋体"/>
        <family val="3"/>
        <charset val="134"/>
      </rPr>
      <t>预计负债</t>
    </r>
  </si>
  <si>
    <r>
      <t xml:space="preserve"> </t>
    </r>
    <r>
      <rPr>
        <sz val="10"/>
        <color indexed="8"/>
        <rFont val="宋体"/>
        <family val="3"/>
        <charset val="134"/>
      </rPr>
      <t>递延所得税负债</t>
    </r>
  </si>
  <si>
    <r>
      <t xml:space="preserve"> </t>
    </r>
    <r>
      <rPr>
        <sz val="10"/>
        <color indexed="8"/>
        <rFont val="宋体"/>
        <family val="3"/>
        <charset val="134"/>
      </rPr>
      <t>其他非流动负债</t>
    </r>
  </si>
  <si>
    <t>所有者权益</t>
  </si>
  <si>
    <r>
      <t xml:space="preserve"> </t>
    </r>
    <r>
      <rPr>
        <sz val="10"/>
        <color indexed="8"/>
        <rFont val="宋体"/>
        <family val="3"/>
        <charset val="134"/>
      </rPr>
      <t>实收资本（或股本）</t>
    </r>
  </si>
  <si>
    <r>
      <t xml:space="preserve"> </t>
    </r>
    <r>
      <rPr>
        <sz val="10"/>
        <color indexed="8"/>
        <rFont val="宋体"/>
        <family val="3"/>
        <charset val="134"/>
      </rPr>
      <t>资本公积</t>
    </r>
  </si>
  <si>
    <r>
      <t xml:space="preserve">    </t>
    </r>
    <r>
      <rPr>
        <sz val="10"/>
        <color indexed="8"/>
        <rFont val="宋体"/>
        <family val="3"/>
        <charset val="134"/>
      </rPr>
      <t>减：库存股</t>
    </r>
  </si>
  <si>
    <r>
      <t xml:space="preserve"> </t>
    </r>
    <r>
      <rPr>
        <sz val="10"/>
        <color indexed="8"/>
        <rFont val="宋体"/>
        <family val="3"/>
        <charset val="134"/>
      </rPr>
      <t>盈余公积</t>
    </r>
  </si>
  <si>
    <t>其他综合收益</t>
    <phoneticPr fontId="1" type="noConversion"/>
  </si>
  <si>
    <r>
      <t xml:space="preserve"> </t>
    </r>
    <r>
      <rPr>
        <sz val="10"/>
        <color indexed="8"/>
        <rFont val="宋体"/>
        <family val="3"/>
        <charset val="134"/>
      </rPr>
      <t>未分配利润</t>
    </r>
  </si>
  <si>
    <t>负债及所有者权益总计</t>
    <phoneticPr fontId="43" type="noConversion"/>
  </si>
  <si>
    <t>损益</t>
  </si>
  <si>
    <t>减：营业成本</t>
  </si>
  <si>
    <t>减：营业税金及附加</t>
  </si>
  <si>
    <t>减：销售费用</t>
  </si>
  <si>
    <t>减：管理费用</t>
  </si>
  <si>
    <t>减：财务费用</t>
  </si>
  <si>
    <t>减：资产减值损失</t>
  </si>
  <si>
    <r>
      <t>加：公允价值变动收益（损失以</t>
    </r>
    <r>
      <rPr>
        <sz val="10"/>
        <color indexed="8"/>
        <rFont val="Times New Roman"/>
        <family val="1"/>
      </rPr>
      <t>"-"</t>
    </r>
    <r>
      <rPr>
        <sz val="10"/>
        <color indexed="8"/>
        <rFont val="宋体"/>
        <family val="3"/>
        <charset val="134"/>
      </rPr>
      <t>号填列）</t>
    </r>
  </si>
  <si>
    <r>
      <t>加：投资收益（损失以</t>
    </r>
    <r>
      <rPr>
        <sz val="10"/>
        <color indexed="8"/>
        <rFont val="Times New Roman"/>
        <family val="1"/>
      </rPr>
      <t>"-"</t>
    </r>
    <r>
      <rPr>
        <sz val="10"/>
        <color indexed="8"/>
        <rFont val="宋体"/>
        <family val="3"/>
        <charset val="134"/>
      </rPr>
      <t>号填列）</t>
    </r>
  </si>
  <si>
    <t>资产处置收益</t>
    <phoneticPr fontId="43" type="noConversion"/>
  </si>
  <si>
    <t>加：营业外收入</t>
  </si>
  <si>
    <t>减：营业外支出</t>
  </si>
  <si>
    <t xml:space="preserve">      其中：固定资产报废损失</t>
    <phoneticPr fontId="43" type="noConversion"/>
  </si>
  <si>
    <t>二、间接法</t>
  </si>
  <si>
    <t>坏账准备、存货跌价准备、投资性房地产减值准备、长期股权投资减值准备、持有持到期投资减值准备、固定资产减值准备、在建工程减值准备、工程物质减值准备、生物性资产减值准备、无形资产减值准备、商誉差值准备等。</t>
  </si>
  <si>
    <t xml:space="preserve">    固定资产、投资性房地产折旧、生产性生物资产折旧</t>
  </si>
  <si>
    <t>影响损益的固定资产、投资性房地产折旧、生产性生物资产折旧。</t>
  </si>
  <si>
    <t xml:space="preserve">    无形资产摊销</t>
  </si>
  <si>
    <t>影响损益的无形资产摊销。</t>
  </si>
  <si>
    <t xml:space="preserve">    长期待摊费用摊销</t>
  </si>
  <si>
    <t>影响损益的长期待摊费用摊销。</t>
  </si>
  <si>
    <t xml:space="preserve">    公允价值变动损失（收益以“—”号填列）</t>
  </si>
  <si>
    <t>影响到损益的企业交易性金融资产、投资性房地产公充价值变动值。</t>
  </si>
  <si>
    <t xml:space="preserve">    递延所得税资产减少（增加以“—”号填列）</t>
  </si>
  <si>
    <t>递延所得税资产的减少使计入所得税费用的金额大于当期应交的所得税金额</t>
  </si>
  <si>
    <t xml:space="preserve">    递延所得税负债增加（减少以“—”号填列）</t>
  </si>
  <si>
    <t>递延所得税负债的增加使计入所得税费用的金额大于当期应交的所得税金额</t>
  </si>
  <si>
    <t xml:space="preserve">    财务费用（收益以“—”号填列）</t>
  </si>
  <si>
    <t>企业发生的财务费用中不属于经营活动的部分（利息收入、票据贴息、手续费支出）</t>
  </si>
  <si>
    <t xml:space="preserve">    投资损失（收益以“—”号填列）</t>
  </si>
  <si>
    <t>利润表投资收益项目金额</t>
  </si>
  <si>
    <t xml:space="preserve">    处置固定资产、无形资产和其它长期资产的损失（收益以“—”号填列）</t>
  </si>
  <si>
    <t>营业外收支、其他业务收支等科目分析填列</t>
  </si>
  <si>
    <t xml:space="preserve">    固定资产报废损失（收益以“—”号填列）</t>
  </si>
  <si>
    <t>包括盘盈、盘亏；根据营业外收支等科目分析填列</t>
  </si>
  <si>
    <t xml:space="preserve">    存货的减少（增加以“—”号填列）</t>
  </si>
  <si>
    <t>期末存货比期初减少部分</t>
  </si>
  <si>
    <t xml:space="preserve">    经营性应收项目的减少（增加以“—”号填列）</t>
  </si>
  <si>
    <r>
      <t>期末以下科目比期初减少部分（应收票据、应收账款、预付账款、</t>
    </r>
    <r>
      <rPr>
        <b/>
        <i/>
        <sz val="10"/>
        <color indexed="12"/>
        <rFont val="宋体"/>
        <family val="3"/>
        <charset val="134"/>
      </rPr>
      <t>长期应收款</t>
    </r>
    <r>
      <rPr>
        <sz val="10"/>
        <color indexed="10"/>
        <rFont val="宋体"/>
        <family val="3"/>
        <charset val="134"/>
      </rPr>
      <t>和其他应收款）</t>
    </r>
  </si>
  <si>
    <t xml:space="preserve">    经营性应付项目的增加（减少以“—”号填列）</t>
  </si>
  <si>
    <r>
      <t>期末以下科目比期初增加部分（应付票据、应付账款、预收账款、应付职工薪酬、应交税金</t>
    </r>
    <r>
      <rPr>
        <b/>
        <i/>
        <sz val="10"/>
        <color indexed="10"/>
        <rFont val="宋体"/>
        <family val="3"/>
        <charset val="134"/>
      </rPr>
      <t>、</t>
    </r>
    <r>
      <rPr>
        <b/>
        <i/>
        <sz val="10"/>
        <color indexed="12"/>
        <rFont val="宋体"/>
        <family val="3"/>
        <charset val="134"/>
      </rPr>
      <t>应付利息、长期应付款</t>
    </r>
    <r>
      <rPr>
        <sz val="10"/>
        <color indexed="10"/>
        <rFont val="宋体"/>
        <family val="3"/>
        <charset val="134"/>
      </rPr>
      <t>和其他应付款）</t>
    </r>
  </si>
  <si>
    <t xml:space="preserve">    其他</t>
  </si>
  <si>
    <t>如不平则此处不为零</t>
  </si>
  <si>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</si>
  <si>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</si>
  <si>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</si>
  <si>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t>上海公司</t>
    <phoneticPr fontId="2" type="noConversion"/>
  </si>
  <si>
    <t>上海公司</t>
    <phoneticPr fontId="1" type="noConversion"/>
  </si>
  <si>
    <t>资本公积</t>
    <phoneticPr fontId="1" type="noConversion"/>
  </si>
  <si>
    <t>其他综合收益</t>
    <phoneticPr fontId="1" type="noConversion"/>
  </si>
  <si>
    <t>盈余公积</t>
    <phoneticPr fontId="1" type="noConversion"/>
  </si>
  <si>
    <t>年初未分配利润</t>
    <phoneticPr fontId="1" type="noConversion"/>
  </si>
  <si>
    <t>长期股权投资</t>
    <phoneticPr fontId="1" type="noConversion"/>
  </si>
  <si>
    <t>少数股东权益</t>
    <phoneticPr fontId="1" type="noConversion"/>
  </si>
  <si>
    <t>少数股东损益</t>
    <phoneticPr fontId="1" type="noConversion"/>
  </si>
  <si>
    <t>深圳公司</t>
    <phoneticPr fontId="2" type="noConversion"/>
  </si>
  <si>
    <t>广州公司</t>
    <phoneticPr fontId="2" type="noConversion"/>
  </si>
  <si>
    <t>广州公司</t>
    <phoneticPr fontId="2" type="noConversion"/>
  </si>
  <si>
    <t>深圳公司</t>
    <phoneticPr fontId="1" type="noConversion"/>
  </si>
  <si>
    <t>广州公司</t>
    <phoneticPr fontId="1" type="noConversion"/>
  </si>
  <si>
    <t>深圳公司</t>
    <phoneticPr fontId="2" type="noConversion"/>
  </si>
  <si>
    <t>上海公司抵消分录</t>
    <phoneticPr fontId="1" type="noConversion"/>
  </si>
  <si>
    <t>深圳公司抵消分录</t>
    <phoneticPr fontId="1" type="noConversion"/>
  </si>
  <si>
    <t>广州公司抵消分录</t>
    <phoneticPr fontId="1" type="noConversion"/>
  </si>
  <si>
    <t>北京公司</t>
    <phoneticPr fontId="1" type="noConversion"/>
  </si>
  <si>
    <t>北京公司抵消分录</t>
    <phoneticPr fontId="1" type="noConversion"/>
  </si>
  <si>
    <t>①把上期抄一遍</t>
  </si>
  <si>
    <t>①把上期抄一遍</t>
    <phoneticPr fontId="1" type="noConversion"/>
  </si>
  <si>
    <t>年初未分配利润</t>
    <phoneticPr fontId="1" type="noConversion"/>
  </si>
  <si>
    <t>②切期初到增持日实现的净利润</t>
  </si>
  <si>
    <t>②切期初到增持日实现的净利润</t>
    <phoneticPr fontId="1" type="noConversion"/>
  </si>
  <si>
    <t>少数股东损益</t>
    <phoneticPr fontId="1" type="noConversion"/>
  </si>
  <si>
    <t>少数股东权益</t>
    <phoneticPr fontId="1" type="noConversion"/>
  </si>
  <si>
    <t>③抵消掉增持的分录</t>
  </si>
  <si>
    <t>③抵消掉增持的分录</t>
    <phoneticPr fontId="1" type="noConversion"/>
  </si>
  <si>
    <t>资本公积</t>
    <phoneticPr fontId="1" type="noConversion"/>
  </si>
  <si>
    <t>长期股权投资</t>
    <phoneticPr fontId="1" type="noConversion"/>
  </si>
  <si>
    <t>上期末所有者权益</t>
    <phoneticPr fontId="1" type="noConversion"/>
  </si>
  <si>
    <t>1-6月份净利润</t>
    <phoneticPr fontId="1" type="noConversion"/>
  </si>
  <si>
    <t>6月30号所有者权益</t>
    <phoneticPr fontId="1" type="noConversion"/>
  </si>
  <si>
    <t>④切增持日到期末的净利润</t>
  </si>
  <si>
    <t>④切增持日到期末的净利润</t>
    <phoneticPr fontId="1" type="noConversion"/>
  </si>
  <si>
    <t>⑤冲本期计提的盈余公积</t>
  </si>
  <si>
    <t>⑤冲本期计提的盈余公积</t>
    <phoneticPr fontId="1" type="noConversion"/>
  </si>
  <si>
    <t>盈余公积</t>
    <phoneticPr fontId="1" type="noConversion"/>
  </si>
  <si>
    <t>期末少数股东权益：</t>
    <phoneticPr fontId="1" type="noConversion"/>
  </si>
  <si>
    <t>深圳公司抵消分录</t>
    <phoneticPr fontId="1" type="noConversion"/>
  </si>
  <si>
    <t>投资收益</t>
    <phoneticPr fontId="1" type="noConversion"/>
  </si>
  <si>
    <t>10%的少数股东权益</t>
    <phoneticPr fontId="1" type="noConversion"/>
  </si>
  <si>
    <t>少数股东权益验证</t>
    <phoneticPr fontId="1" type="noConversion"/>
  </si>
  <si>
    <t>资本公积</t>
    <phoneticPr fontId="1" type="noConversion"/>
  </si>
  <si>
    <t>增资前净资产</t>
  </si>
  <si>
    <t>增资前净资产</t>
    <phoneticPr fontId="1" type="noConversion"/>
  </si>
  <si>
    <t>增资后净资产</t>
  </si>
  <si>
    <t>增资后净资产</t>
    <phoneticPr fontId="1" type="noConversion"/>
  </si>
  <si>
    <t>③抵消掉增资的分录</t>
    <phoneticPr fontId="1" type="noConversion"/>
  </si>
  <si>
    <t>长期股权投资</t>
    <phoneticPr fontId="1" type="noConversion"/>
  </si>
  <si>
    <t>少数股东权益</t>
    <phoneticPr fontId="1" type="noConversion"/>
  </si>
  <si>
    <t>北京公司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</si>
</sst>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 numFmtId="181" formatCode="#,##0.00_ "/>
    <numFmt numFmtId="182" formatCode="#,##0.00_);[Red]\(#,##0.00\)"/>
    <numFmt numFmtId="183" formatCode="0.0000%"/>
  </numFmts>
  <fonts count="57">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6"/>
      <name val="Times New Roman"/>
      <family val="1"/>
    </font>
    <font>
      <sz val="10"/>
      <color indexed="10"/>
      <name val="Times New Roman"/>
      <family val="1"/>
    </font>
    <font>
      <sz val="12"/>
      <color indexed="10"/>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11"/>
      <name val="Arial Narrow"/>
      <family val="2"/>
    </font>
    <font>
      <sz val="14"/>
      <color theme="1"/>
      <name val="Times New Roman"/>
      <family val="1"/>
    </font>
    <font>
      <sz val="14"/>
      <name val="宋体"/>
      <family val="3"/>
      <charset val="134"/>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sz val="12"/>
      <name val="黑体"/>
      <family val="3"/>
      <charset val="134"/>
    </font>
    <font>
      <sz val="9"/>
      <name val="Times New Roman"/>
      <family val="2"/>
      <charset val="134"/>
    </font>
    <font>
      <b/>
      <sz val="12"/>
      <name val="黑体"/>
      <family val="3"/>
      <charset val="134"/>
    </font>
    <font>
      <b/>
      <sz val="10"/>
      <color indexed="63"/>
      <name val="宋体"/>
      <family val="3"/>
      <charset val="134"/>
    </font>
    <font>
      <b/>
      <sz val="10"/>
      <color indexed="8"/>
      <name val="宋体"/>
      <family val="3"/>
      <charset val="134"/>
    </font>
    <font>
      <b/>
      <sz val="10"/>
      <color indexed="63"/>
      <name val="Times New Roman"/>
      <family val="1"/>
    </font>
    <font>
      <b/>
      <sz val="10"/>
      <color indexed="8"/>
      <name val="Times New Roman"/>
      <family val="1"/>
    </font>
    <font>
      <sz val="10"/>
      <color indexed="8"/>
      <name val="Times New Roman"/>
      <family val="1"/>
    </font>
    <font>
      <sz val="10"/>
      <color indexed="8"/>
      <name val="宋体"/>
      <family val="3"/>
      <charset val="134"/>
    </font>
    <font>
      <sz val="10"/>
      <color indexed="17"/>
      <name val="宋体"/>
      <family val="3"/>
      <charset val="134"/>
    </font>
    <font>
      <sz val="10"/>
      <color indexed="57"/>
      <name val="宋体"/>
      <family val="3"/>
      <charset val="134"/>
    </font>
    <font>
      <sz val="10"/>
      <color indexed="10"/>
      <name val="宋体"/>
      <family val="3"/>
      <charset val="134"/>
    </font>
    <font>
      <b/>
      <i/>
      <sz val="10"/>
      <color indexed="12"/>
      <name val="宋体"/>
      <family val="3"/>
      <charset val="134"/>
    </font>
    <font>
      <b/>
      <i/>
      <sz val="10"/>
      <color indexed="10"/>
      <name val="宋体"/>
      <family val="3"/>
      <charset val="134"/>
    </font>
    <font>
      <b/>
      <sz val="10"/>
      <color indexed="10"/>
      <name val="宋体"/>
      <family val="3"/>
      <charset val="134"/>
    </font>
  </fonts>
  <fills count="14">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theme="6" tint="0.59999389629810485"/>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41"/>
        <bgColor indexed="64"/>
      </patternFill>
    </fill>
    <fill>
      <patternFill patternType="solid">
        <fgColor indexed="22"/>
        <bgColor indexed="64"/>
      </patternFill>
    </fill>
    <fill>
      <patternFill patternType="solid">
        <fgColor theme="8" tint="0.59999389629810485"/>
        <bgColor indexed="64"/>
      </patternFill>
    </fill>
    <fill>
      <patternFill patternType="solid">
        <fgColor indexed="52"/>
        <bgColor indexed="64"/>
      </patternFill>
    </fill>
    <fill>
      <patternFill patternType="solid">
        <fgColor indexed="43"/>
        <bgColor indexed="64"/>
      </patternFill>
    </fill>
  </fills>
  <borders count="8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n">
        <color indexed="64"/>
      </left>
      <right/>
      <top/>
      <bottom/>
      <diagonal/>
    </border>
    <border>
      <left style="thick">
        <color indexed="17"/>
      </left>
      <right style="thin">
        <color indexed="64"/>
      </right>
      <top style="thick">
        <color indexed="17"/>
      </top>
      <bottom style="thin">
        <color indexed="64"/>
      </bottom>
      <diagonal/>
    </border>
    <border>
      <left/>
      <right style="thin">
        <color indexed="64"/>
      </right>
      <top style="thick">
        <color indexed="17"/>
      </top>
      <bottom style="thin">
        <color indexed="64"/>
      </bottom>
      <diagonal/>
    </border>
    <border>
      <left style="thin">
        <color indexed="64"/>
      </left>
      <right style="thin">
        <color indexed="64"/>
      </right>
      <top style="thick">
        <color indexed="17"/>
      </top>
      <bottom style="thin">
        <color indexed="64"/>
      </bottom>
      <diagonal/>
    </border>
    <border>
      <left style="thin">
        <color indexed="64"/>
      </left>
      <right/>
      <top style="thick">
        <color indexed="17"/>
      </top>
      <bottom style="thin">
        <color indexed="64"/>
      </bottom>
      <diagonal/>
    </border>
    <border>
      <left style="thick">
        <color indexed="53"/>
      </left>
      <right style="thin">
        <color indexed="64"/>
      </right>
      <top style="thick">
        <color indexed="53"/>
      </top>
      <bottom style="thin">
        <color indexed="64"/>
      </bottom>
      <diagonal/>
    </border>
    <border>
      <left style="thin">
        <color indexed="64"/>
      </left>
      <right style="thin">
        <color indexed="64"/>
      </right>
      <top style="thick">
        <color indexed="53"/>
      </top>
      <bottom style="thin">
        <color indexed="64"/>
      </bottom>
      <diagonal/>
    </border>
    <border>
      <left style="thin">
        <color indexed="64"/>
      </left>
      <right style="thick">
        <color indexed="53"/>
      </right>
      <top style="thick">
        <color indexed="53"/>
      </top>
      <bottom style="thin">
        <color indexed="64"/>
      </bottom>
      <diagonal/>
    </border>
    <border>
      <left style="thick">
        <color indexed="12"/>
      </left>
      <right style="thin">
        <color indexed="64"/>
      </right>
      <top style="thick">
        <color indexed="12"/>
      </top>
      <bottom style="thin">
        <color indexed="64"/>
      </bottom>
      <diagonal/>
    </border>
    <border>
      <left style="thin">
        <color indexed="64"/>
      </left>
      <right style="thin">
        <color indexed="64"/>
      </right>
      <top style="thick">
        <color indexed="12"/>
      </top>
      <bottom style="thin">
        <color indexed="64"/>
      </bottom>
      <diagonal/>
    </border>
    <border>
      <left style="thin">
        <color indexed="64"/>
      </left>
      <right style="thick">
        <color indexed="12"/>
      </right>
      <top style="thick">
        <color indexed="12"/>
      </top>
      <bottom style="thin">
        <color indexed="64"/>
      </bottom>
      <diagonal/>
    </border>
    <border>
      <left style="thick">
        <color indexed="17"/>
      </left>
      <right style="thin">
        <color indexed="64"/>
      </right>
      <top style="thin">
        <color indexed="64"/>
      </top>
      <bottom style="thin">
        <color indexed="64"/>
      </bottom>
      <diagonal/>
    </border>
    <border>
      <left style="thick">
        <color indexed="53"/>
      </left>
      <right style="thin">
        <color indexed="64"/>
      </right>
      <top style="thin">
        <color indexed="64"/>
      </top>
      <bottom style="thin">
        <color indexed="64"/>
      </bottom>
      <diagonal/>
    </border>
    <border>
      <left style="thin">
        <color indexed="64"/>
      </left>
      <right style="thick">
        <color indexed="53"/>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7"/>
      </left>
      <right style="thin">
        <color indexed="64"/>
      </right>
      <top style="thin">
        <color indexed="64"/>
      </top>
      <bottom/>
      <diagonal/>
    </border>
    <border>
      <left style="thick">
        <color indexed="53"/>
      </left>
      <right style="thin">
        <color indexed="64"/>
      </right>
      <top style="thin">
        <color indexed="64"/>
      </top>
      <bottom/>
      <diagonal/>
    </border>
    <border>
      <left style="thin">
        <color indexed="64"/>
      </left>
      <right style="thick">
        <color indexed="53"/>
      </right>
      <top style="thin">
        <color indexed="64"/>
      </top>
      <bottom/>
      <diagonal/>
    </border>
    <border>
      <left style="thick">
        <color indexed="12"/>
      </left>
      <right style="thin">
        <color indexed="64"/>
      </right>
      <top style="thin">
        <color indexed="64"/>
      </top>
      <bottom/>
      <diagonal/>
    </border>
    <border>
      <left style="thin">
        <color indexed="64"/>
      </left>
      <right style="thick">
        <color indexed="12"/>
      </right>
      <top style="thin">
        <color indexed="64"/>
      </top>
      <bottom/>
      <diagonal/>
    </border>
    <border>
      <left style="thick">
        <color indexed="17"/>
      </left>
      <right style="thin">
        <color indexed="64"/>
      </right>
      <top style="thin">
        <color indexed="64"/>
      </top>
      <bottom style="thick">
        <color indexed="17"/>
      </bottom>
      <diagonal/>
    </border>
    <border>
      <left/>
      <right style="thin">
        <color indexed="64"/>
      </right>
      <top style="thin">
        <color indexed="64"/>
      </top>
      <bottom style="thick">
        <color indexed="17"/>
      </bottom>
      <diagonal/>
    </border>
    <border>
      <left style="thin">
        <color indexed="64"/>
      </left>
      <right style="thin">
        <color indexed="64"/>
      </right>
      <top style="thin">
        <color indexed="64"/>
      </top>
      <bottom style="thick">
        <color indexed="17"/>
      </bottom>
      <diagonal/>
    </border>
    <border>
      <left style="thin">
        <color indexed="64"/>
      </left>
      <right/>
      <top style="thin">
        <color indexed="64"/>
      </top>
      <bottom style="thick">
        <color indexed="17"/>
      </bottom>
      <diagonal/>
    </border>
    <border>
      <left style="thick">
        <color indexed="53"/>
      </left>
      <right style="thin">
        <color indexed="64"/>
      </right>
      <top style="thin">
        <color indexed="64"/>
      </top>
      <bottom style="thick">
        <color indexed="53"/>
      </bottom>
      <diagonal/>
    </border>
    <border>
      <left style="thin">
        <color indexed="64"/>
      </left>
      <right style="thin">
        <color indexed="64"/>
      </right>
      <top style="thin">
        <color indexed="64"/>
      </top>
      <bottom style="thick">
        <color indexed="53"/>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ck">
        <color indexed="12"/>
      </bottom>
      <diagonal/>
    </border>
    <border>
      <left style="thick">
        <color indexed="17"/>
      </left>
      <right/>
      <top style="thick">
        <color indexed="17"/>
      </top>
      <bottom style="thin">
        <color indexed="17"/>
      </bottom>
      <diagonal/>
    </border>
    <border>
      <left/>
      <right/>
      <top style="thick">
        <color indexed="17"/>
      </top>
      <bottom style="thin">
        <color indexed="17"/>
      </bottom>
      <diagonal/>
    </border>
    <border>
      <left/>
      <right style="thick">
        <color indexed="17"/>
      </right>
      <top style="thick">
        <color indexed="17"/>
      </top>
      <bottom style="thin">
        <color indexed="17"/>
      </bottom>
      <diagonal/>
    </border>
    <border>
      <left style="thick">
        <color indexed="17"/>
      </left>
      <right/>
      <top style="thin">
        <color indexed="17"/>
      </top>
      <bottom style="thin">
        <color indexed="17"/>
      </bottom>
      <diagonal/>
    </border>
    <border>
      <left/>
      <right/>
      <top style="thin">
        <color indexed="17"/>
      </top>
      <bottom style="thin">
        <color indexed="17"/>
      </bottom>
      <diagonal/>
    </border>
    <border>
      <left/>
      <right style="thick">
        <color indexed="17"/>
      </right>
      <top style="thin">
        <color indexed="17"/>
      </top>
      <bottom style="thin">
        <color indexed="17"/>
      </bottom>
      <diagonal/>
    </border>
    <border>
      <left style="thick">
        <color indexed="17"/>
      </left>
      <right/>
      <top style="thin">
        <color indexed="17"/>
      </top>
      <bottom style="thick">
        <color indexed="17"/>
      </bottom>
      <diagonal/>
    </border>
    <border>
      <left/>
      <right/>
      <top style="thin">
        <color indexed="17"/>
      </top>
      <bottom style="thick">
        <color indexed="17"/>
      </bottom>
      <diagonal/>
    </border>
    <border>
      <left/>
      <right style="thick">
        <color indexed="17"/>
      </right>
      <top style="thin">
        <color indexed="17"/>
      </top>
      <bottom style="thick">
        <color indexed="17"/>
      </bottom>
      <diagonal/>
    </border>
    <border>
      <left style="thick">
        <color indexed="12"/>
      </left>
      <right/>
      <top style="thick">
        <color indexed="12"/>
      </top>
      <bottom style="thin">
        <color indexed="12"/>
      </bottom>
      <diagonal/>
    </border>
    <border>
      <left/>
      <right/>
      <top style="thick">
        <color indexed="12"/>
      </top>
      <bottom style="thin">
        <color indexed="12"/>
      </bottom>
      <diagonal/>
    </border>
    <border>
      <left/>
      <right style="thick">
        <color indexed="12"/>
      </right>
      <top style="thick">
        <color indexed="12"/>
      </top>
      <bottom style="thin">
        <color indexed="12"/>
      </bottom>
      <diagonal/>
    </border>
    <border>
      <left style="thick">
        <color indexed="12"/>
      </left>
      <right/>
      <top style="thin">
        <color indexed="12"/>
      </top>
      <bottom style="thin">
        <color indexed="12"/>
      </bottom>
      <diagonal/>
    </border>
    <border>
      <left/>
      <right/>
      <top style="thin">
        <color indexed="12"/>
      </top>
      <bottom style="thin">
        <color indexed="12"/>
      </bottom>
      <diagonal/>
    </border>
    <border>
      <left/>
      <right style="thick">
        <color indexed="12"/>
      </right>
      <top style="thin">
        <color indexed="12"/>
      </top>
      <bottom style="thin">
        <color indexed="12"/>
      </bottom>
      <diagonal/>
    </border>
    <border>
      <left style="thick">
        <color indexed="12"/>
      </left>
      <right/>
      <top style="thin">
        <color indexed="12"/>
      </top>
      <bottom style="thick">
        <color indexed="12"/>
      </bottom>
      <diagonal/>
    </border>
    <border>
      <left/>
      <right/>
      <top style="thin">
        <color indexed="12"/>
      </top>
      <bottom style="thick">
        <color indexed="12"/>
      </bottom>
      <diagonal/>
    </border>
    <border>
      <left/>
      <right style="thick">
        <color indexed="12"/>
      </right>
      <top style="thin">
        <color indexed="12"/>
      </top>
      <bottom style="thick">
        <color indexed="12"/>
      </bottom>
      <diagonal/>
    </border>
    <border>
      <left style="thick">
        <color indexed="10"/>
      </left>
      <right/>
      <top style="thick">
        <color indexed="10"/>
      </top>
      <bottom style="thin">
        <color indexed="10"/>
      </bottom>
      <diagonal/>
    </border>
    <border>
      <left/>
      <right/>
      <top style="thick">
        <color indexed="10"/>
      </top>
      <bottom style="thin">
        <color indexed="10"/>
      </bottom>
      <diagonal/>
    </border>
    <border>
      <left/>
      <right style="thick">
        <color indexed="10"/>
      </right>
      <top style="thick">
        <color indexed="10"/>
      </top>
      <bottom style="thin">
        <color indexed="10"/>
      </bottom>
      <diagonal/>
    </border>
    <border>
      <left style="thick">
        <color indexed="10"/>
      </left>
      <right/>
      <top style="thin">
        <color indexed="10"/>
      </top>
      <bottom style="thin">
        <color indexed="10"/>
      </bottom>
      <diagonal/>
    </border>
    <border>
      <left/>
      <right/>
      <top style="thin">
        <color indexed="10"/>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style="thick">
        <color indexed="10"/>
      </bottom>
      <diagonal/>
    </border>
    <border>
      <left/>
      <right/>
      <top style="thin">
        <color indexed="10"/>
      </top>
      <bottom style="thick">
        <color indexed="10"/>
      </bottom>
      <diagonal/>
    </border>
    <border>
      <left/>
      <right style="thick">
        <color indexed="10"/>
      </right>
      <top style="thin">
        <color indexed="10"/>
      </top>
      <bottom style="thick">
        <color indexed="10"/>
      </bottom>
      <diagonal/>
    </border>
  </borders>
  <cellStyleXfs count="12">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8" fillId="0" borderId="0" applyFont="0" applyFill="0" applyBorder="0" applyAlignment="0" applyProtection="0">
      <alignment vertical="center"/>
    </xf>
    <xf numFmtId="0" fontId="9" fillId="0" borderId="0"/>
    <xf numFmtId="0" fontId="28" fillId="0" borderId="0">
      <alignment vertical="center"/>
    </xf>
    <xf numFmtId="0" fontId="33" fillId="0" borderId="0"/>
    <xf numFmtId="43" fontId="33" fillId="0" borderId="0" applyFont="0" applyFill="0" applyBorder="0" applyAlignment="0" applyProtection="0">
      <alignment vertical="center"/>
    </xf>
    <xf numFmtId="0" fontId="28" fillId="0" borderId="0">
      <alignment vertical="center"/>
    </xf>
  </cellStyleXfs>
  <cellXfs count="441">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7" fillId="0" borderId="5" xfId="2" applyNumberFormat="1" applyFont="1" applyBorder="1" applyAlignment="1">
      <alignment horizontal="center" vertical="center"/>
    </xf>
    <xf numFmtId="49" fontId="17" fillId="0" borderId="5" xfId="2" applyNumberFormat="1" applyFont="1" applyBorder="1" applyAlignment="1">
      <alignment horizontal="center" vertical="center"/>
    </xf>
    <xf numFmtId="177" fontId="19" fillId="0" borderId="0" xfId="2" applyNumberFormat="1" applyFont="1" applyAlignment="1">
      <alignment horizontal="center" vertical="center"/>
    </xf>
    <xf numFmtId="177" fontId="17" fillId="0" borderId="5" xfId="2" applyNumberFormat="1" applyFont="1" applyBorder="1" applyAlignment="1">
      <alignment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6" fillId="0" borderId="5" xfId="2" applyNumberFormat="1" applyFont="1" applyBorder="1" applyAlignment="1">
      <alignment vertical="center"/>
    </xf>
    <xf numFmtId="177" fontId="16" fillId="0" borderId="5" xfId="2" applyNumberFormat="1" applyFont="1" applyBorder="1" applyAlignment="1">
      <alignment vertical="center" wrapText="1"/>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horizontal="center" vertical="center" wrapText="1" shrinkToFit="1"/>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8" fillId="0" borderId="5" xfId="2" applyNumberFormat="1" applyFont="1" applyBorder="1" applyAlignment="1">
      <alignment horizontal="center" vertical="center" shrinkToFit="1"/>
    </xf>
    <xf numFmtId="177" fontId="17" fillId="0" borderId="5" xfId="2" applyNumberFormat="1" applyFont="1" applyBorder="1" applyAlignment="1">
      <alignment horizontal="center" vertical="center" shrinkToFit="1"/>
    </xf>
    <xf numFmtId="177" fontId="16" fillId="0" borderId="5" xfId="2" applyNumberFormat="1" applyFont="1" applyBorder="1" applyAlignment="1" applyProtection="1">
      <alignment horizontal="center" vertical="center" shrinkToFit="1"/>
      <protection locked="0"/>
    </xf>
    <xf numFmtId="177" fontId="9" fillId="0" borderId="5" xfId="2" applyNumberFormat="1" applyFont="1" applyBorder="1" applyAlignment="1">
      <alignment vertical="center" wrapText="1" shrinkToFit="1"/>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left" vertical="center"/>
    </xf>
    <xf numFmtId="177" fontId="16" fillId="0" borderId="0" xfId="4" applyNumberFormat="1" applyFont="1" applyAlignment="1">
      <alignment horizontal="center" vertical="center"/>
    </xf>
    <xf numFmtId="177" fontId="16" fillId="0" borderId="0" xfId="4" applyNumberFormat="1" applyFont="1" applyAlignment="1">
      <alignment horizontal="right" vertical="center"/>
    </xf>
    <xf numFmtId="177" fontId="16" fillId="4" borderId="0" xfId="4" applyNumberFormat="1" applyFont="1" applyFill="1" applyAlignment="1">
      <alignment vertical="center"/>
    </xf>
    <xf numFmtId="177" fontId="18" fillId="0" borderId="5" xfId="4" applyNumberFormat="1" applyFont="1" applyBorder="1" applyAlignment="1">
      <alignment horizontal="center" vertical="center"/>
    </xf>
    <xf numFmtId="177" fontId="18" fillId="0" borderId="5" xfId="2" applyNumberFormat="1" applyFont="1" applyBorder="1" applyAlignment="1">
      <alignment horizontal="center" vertical="center"/>
    </xf>
    <xf numFmtId="177" fontId="17" fillId="0" borderId="5" xfId="4" applyNumberFormat="1" applyFont="1" applyBorder="1" applyAlignment="1">
      <alignment vertical="center" wrapText="1"/>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0" borderId="5" xfId="4" applyNumberFormat="1" applyFont="1" applyBorder="1" applyAlignment="1">
      <alignment horizontal="right" vertical="center"/>
    </xf>
    <xf numFmtId="177" fontId="16" fillId="0" borderId="5" xfId="4" applyNumberFormat="1" applyFont="1" applyBorder="1" applyAlignment="1">
      <alignment horizontal="left" vertical="center" wrapText="1"/>
    </xf>
    <xf numFmtId="177" fontId="16" fillId="3" borderId="5" xfId="4" applyNumberFormat="1" applyFont="1" applyFill="1" applyBorder="1" applyAlignment="1">
      <alignment horizontal="left" vertical="center" wrapText="1"/>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4" applyNumberFormat="1" applyFont="1" applyBorder="1" applyAlignment="1">
      <alignment horizontal="center" vertical="center" wrapText="1"/>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wrapText="1"/>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10" xfId="4" applyNumberFormat="1" applyFont="1" applyBorder="1" applyAlignment="1">
      <alignment vertical="center"/>
    </xf>
    <xf numFmtId="177" fontId="14" fillId="0" borderId="0" xfId="4" applyNumberFormat="1" applyFont="1" applyAlignment="1">
      <alignment horizontal="center" vertical="center"/>
    </xf>
    <xf numFmtId="177" fontId="17" fillId="0" borderId="5" xfId="4" applyNumberFormat="1" applyFont="1" applyBorder="1" applyAlignment="1">
      <alignment horizontal="center" vertical="center" wrapText="1" shrinkToFit="1"/>
    </xf>
    <xf numFmtId="177" fontId="16" fillId="0" borderId="0" xfId="4" applyNumberFormat="1" applyFont="1" applyAlignment="1">
      <alignment horizontal="center" vertical="center" shrinkToFit="1"/>
    </xf>
    <xf numFmtId="177" fontId="16" fillId="0" borderId="5" xfId="3" applyNumberFormat="1" applyFont="1" applyBorder="1" applyAlignment="1">
      <alignment horizontal="right" vertical="center" wrapText="1"/>
    </xf>
    <xf numFmtId="177" fontId="21" fillId="0" borderId="0" xfId="4" applyNumberFormat="1" applyFont="1" applyAlignment="1">
      <alignment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7"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44" fontId="29" fillId="0" borderId="5" xfId="0" applyNumberFormat="1" applyFont="1" applyBorder="1" applyAlignment="1">
      <alignment vertical="center"/>
    </xf>
    <xf numFmtId="176" fontId="30" fillId="0" borderId="5" xfId="0" applyNumberFormat="1" applyFont="1" applyBorder="1" applyAlignment="1" applyProtection="1">
      <alignment vertical="center"/>
      <protection hidden="1"/>
    </xf>
    <xf numFmtId="176" fontId="30" fillId="0" borderId="6" xfId="0" applyNumberFormat="1" applyFont="1" applyBorder="1" applyAlignment="1" applyProtection="1">
      <alignment vertical="center"/>
      <protection hidden="1"/>
    </xf>
    <xf numFmtId="0" fontId="29" fillId="0" borderId="5" xfId="0" applyFont="1" applyBorder="1" applyAlignment="1">
      <alignment horizontal="center" vertical="center"/>
    </xf>
    <xf numFmtId="43" fontId="30" fillId="0" borderId="5" xfId="1" applyFont="1" applyBorder="1" applyProtection="1">
      <alignment vertical="center"/>
      <protection hidden="1"/>
    </xf>
    <xf numFmtId="43" fontId="30" fillId="0" borderId="5" xfId="1" applyFont="1" applyBorder="1" applyAlignment="1" applyProtection="1">
      <alignment vertical="center" shrinkToFit="1"/>
      <protection hidden="1"/>
    </xf>
    <xf numFmtId="43" fontId="30"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30" fillId="2" borderId="12" xfId="1" applyFont="1" applyFill="1" applyBorder="1" applyAlignment="1" applyProtection="1">
      <alignment vertical="center" shrinkToFit="1"/>
      <protection hidden="1"/>
    </xf>
    <xf numFmtId="43" fontId="30" fillId="2" borderId="5" xfId="1" applyFont="1" applyFill="1" applyBorder="1" applyAlignment="1" applyProtection="1">
      <alignment vertical="center" shrinkToFit="1"/>
      <protection hidden="1"/>
    </xf>
    <xf numFmtId="43" fontId="30" fillId="2" borderId="6" xfId="1" applyFont="1" applyFill="1" applyBorder="1" applyAlignment="1" applyProtection="1">
      <alignment vertical="center" shrinkToFit="1"/>
      <protection hidden="1"/>
    </xf>
    <xf numFmtId="0" fontId="29" fillId="2" borderId="5" xfId="0" applyFont="1" applyFill="1" applyBorder="1" applyAlignment="1">
      <alignment horizontal="center" vertical="center"/>
    </xf>
    <xf numFmtId="43" fontId="30" fillId="2" borderId="5" xfId="1" applyFont="1" applyFill="1" applyBorder="1" applyAlignment="1">
      <alignment horizontal="center" vertical="center"/>
    </xf>
    <xf numFmtId="43" fontId="30" fillId="2" borderId="6" xfId="1" applyFont="1" applyFill="1" applyBorder="1" applyAlignment="1">
      <alignment horizontal="center" vertical="center"/>
    </xf>
    <xf numFmtId="44" fontId="29" fillId="0" borderId="5" xfId="0" applyNumberFormat="1" applyFont="1" applyBorder="1" applyAlignment="1">
      <alignment horizontal="center" vertical="center"/>
    </xf>
    <xf numFmtId="43" fontId="30" fillId="2" borderId="5" xfId="1" applyFont="1" applyFill="1" applyBorder="1" applyProtection="1">
      <alignment vertical="center"/>
      <protection hidden="1"/>
    </xf>
    <xf numFmtId="43" fontId="30"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30" fillId="0" borderId="5" xfId="1" applyFont="1" applyBorder="1" applyAlignment="1">
      <alignment horizontal="center" vertical="center"/>
    </xf>
    <xf numFmtId="43" fontId="30"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0" fontId="29" fillId="2" borderId="8" xfId="0" applyFont="1" applyFill="1" applyBorder="1" applyAlignment="1">
      <alignment horizontal="center" vertical="center"/>
    </xf>
    <xf numFmtId="43" fontId="30" fillId="2" borderId="8" xfId="1" applyFont="1" applyFill="1" applyBorder="1" applyAlignment="1">
      <alignment horizontal="center" vertical="center"/>
    </xf>
    <xf numFmtId="43" fontId="30"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5" borderId="5" xfId="0" applyNumberFormat="1" applyFont="1" applyFill="1" applyBorder="1" applyAlignment="1">
      <alignment horizontal="center" vertical="center"/>
    </xf>
    <xf numFmtId="10" fontId="7" fillId="5"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7"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0" fontId="0" fillId="0" borderId="0" xfId="0" applyAlignment="1">
      <alignment horizontal="center"/>
    </xf>
    <xf numFmtId="44" fontId="7" fillId="0" borderId="4" xfId="0" applyNumberFormat="1" applyFont="1" applyFill="1" applyBorder="1" applyAlignment="1" applyProtection="1">
      <alignment horizontal="left" vertical="top"/>
      <protection hidden="1"/>
    </xf>
    <xf numFmtId="0" fontId="29" fillId="0" borderId="5" xfId="0" applyFont="1" applyFill="1" applyBorder="1" applyAlignment="1">
      <alignment horizontal="center" vertical="center"/>
    </xf>
    <xf numFmtId="43" fontId="30" fillId="0" borderId="5" xfId="1" applyFont="1" applyFill="1" applyBorder="1" applyProtection="1">
      <alignment vertical="center"/>
      <protection hidden="1"/>
    </xf>
    <xf numFmtId="43" fontId="30" fillId="0" borderId="5" xfId="1" applyFont="1" applyFill="1" applyBorder="1" applyAlignment="1" applyProtection="1">
      <alignment vertical="center" shrinkToFit="1"/>
      <protection hidden="1"/>
    </xf>
    <xf numFmtId="43" fontId="30"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7" fillId="0" borderId="5" xfId="1" applyFont="1" applyFill="1" applyBorder="1" applyAlignment="1"/>
    <xf numFmtId="0" fontId="10" fillId="2" borderId="0" xfId="0" applyFont="1" applyFill="1" applyBorder="1" applyAlignment="1">
      <alignment horizontal="center" vertical="center"/>
    </xf>
    <xf numFmtId="43" fontId="30"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10" fontId="19" fillId="0" borderId="0" xfId="6" applyNumberFormat="1" applyFont="1" applyAlignment="1">
      <alignment vertical="center"/>
    </xf>
    <xf numFmtId="177" fontId="31" fillId="0" borderId="0" xfId="2" applyNumberFormat="1" applyFont="1" applyAlignment="1">
      <alignment vertical="center"/>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32" fillId="0" borderId="5" xfId="1" applyFont="1" applyBorder="1" applyAlignment="1"/>
    <xf numFmtId="43" fontId="27" fillId="3" borderId="5" xfId="1" applyFont="1" applyFill="1" applyBorder="1" applyAlignment="1"/>
    <xf numFmtId="177" fontId="34" fillId="0" borderId="5" xfId="3" applyNumberFormat="1" applyFont="1" applyBorder="1" applyAlignment="1">
      <alignment horizontal="right" vertical="center" wrapText="1"/>
    </xf>
    <xf numFmtId="177" fontId="29" fillId="0" borderId="0" xfId="4" applyNumberFormat="1" applyFont="1" applyAlignment="1">
      <alignment horizontal="center" vertical="center"/>
    </xf>
    <xf numFmtId="43" fontId="25" fillId="0" borderId="0" xfId="1" applyFont="1" applyAlignment="1">
      <alignment vertical="center"/>
    </xf>
    <xf numFmtId="43" fontId="26" fillId="0" borderId="0" xfId="1" applyFont="1" applyAlignment="1">
      <alignment vertical="center"/>
    </xf>
    <xf numFmtId="43" fontId="35" fillId="0" borderId="0" xfId="1" applyFont="1" applyAlignment="1">
      <alignment vertical="center"/>
    </xf>
    <xf numFmtId="177" fontId="9" fillId="0" borderId="0" xfId="4" applyNumberFormat="1" applyFont="1" applyAlignment="1">
      <alignment vertical="center"/>
    </xf>
    <xf numFmtId="177" fontId="36" fillId="0" borderId="0" xfId="4" applyNumberFormat="1" applyFont="1" applyAlignment="1">
      <alignment vertical="center"/>
    </xf>
    <xf numFmtId="177" fontId="9" fillId="0" borderId="5" xfId="2" applyNumberFormat="1" applyFont="1" applyBorder="1" applyAlignment="1">
      <alignment vertical="center"/>
    </xf>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14" fontId="16" fillId="0" borderId="0" xfId="2" applyNumberFormat="1" applyFont="1" applyAlignment="1">
      <alignment horizontal="center" vertical="center"/>
    </xf>
    <xf numFmtId="43" fontId="37" fillId="0" borderId="0" xfId="1" applyFont="1" applyAlignment="1"/>
    <xf numFmtId="43" fontId="38" fillId="0" borderId="0" xfId="1" applyFont="1" applyAlignment="1"/>
    <xf numFmtId="43" fontId="39" fillId="0" borderId="0" xfId="1" applyFont="1" applyAlignment="1"/>
    <xf numFmtId="43" fontId="0" fillId="3" borderId="0" xfId="1" applyFont="1" applyFill="1" applyAlignment="1"/>
    <xf numFmtId="44" fontId="7" fillId="0" borderId="5" xfId="0" applyNumberFormat="1" applyFont="1" applyBorder="1" applyAlignment="1" applyProtection="1">
      <alignment horizontal="center" vertical="center"/>
      <protection hidden="1"/>
    </xf>
    <xf numFmtId="43" fontId="28"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40"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43" fontId="7" fillId="3" borderId="0" xfId="0" applyNumberFormat="1" applyFont="1" applyFill="1"/>
    <xf numFmtId="176" fontId="7" fillId="0" borderId="0" xfId="0" applyNumberFormat="1" applyFont="1"/>
    <xf numFmtId="9" fontId="7" fillId="0" borderId="0" xfId="6" applyFont="1" applyFill="1" applyAlignment="1"/>
    <xf numFmtId="0" fontId="27"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7" fillId="2" borderId="5" xfId="1" applyFont="1" applyFill="1" applyBorder="1" applyAlignment="1"/>
    <xf numFmtId="43" fontId="41"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3" xfId="1" applyFont="1" applyFill="1" applyBorder="1" applyAlignment="1"/>
    <xf numFmtId="43" fontId="0" fillId="3" borderId="5" xfId="1" applyFont="1" applyFill="1" applyBorder="1" applyAlignment="1"/>
    <xf numFmtId="43" fontId="0" fillId="0" borderId="5" xfId="1" applyFont="1" applyBorder="1" applyAlignment="1">
      <alignment horizontal="center"/>
    </xf>
    <xf numFmtId="0" fontId="7" fillId="0" borderId="0" xfId="1" applyNumberFormat="1" applyFont="1" applyFill="1" applyBorder="1" applyAlignment="1">
      <alignment horizontal="center"/>
    </xf>
    <xf numFmtId="43" fontId="7" fillId="0" borderId="0" xfId="1" applyFont="1" applyFill="1" applyBorder="1" applyAlignment="1"/>
    <xf numFmtId="43" fontId="27" fillId="0" borderId="0" xfId="1" applyFont="1" applyFill="1" applyBorder="1" applyAlignment="1"/>
    <xf numFmtId="0" fontId="42" fillId="0" borderId="0" xfId="4" applyFont="1" applyAlignment="1">
      <alignment vertical="center"/>
    </xf>
    <xf numFmtId="0" fontId="4" fillId="0" borderId="0" xfId="4" applyAlignment="1">
      <alignment vertical="center"/>
    </xf>
    <xf numFmtId="181" fontId="42" fillId="3" borderId="0" xfId="4" applyNumberFormat="1" applyFont="1" applyFill="1" applyAlignment="1">
      <alignment vertical="center"/>
    </xf>
    <xf numFmtId="43" fontId="42" fillId="3" borderId="0" xfId="4" applyNumberFormat="1" applyFont="1" applyFill="1" applyAlignment="1">
      <alignment vertical="center"/>
    </xf>
    <xf numFmtId="43" fontId="4" fillId="0" borderId="0" xfId="4" applyNumberFormat="1" applyAlignment="1">
      <alignment vertical="center"/>
    </xf>
    <xf numFmtId="0" fontId="4" fillId="0" borderId="0" xfId="4"/>
    <xf numFmtId="0" fontId="44" fillId="0" borderId="0" xfId="4" applyFont="1" applyAlignment="1">
      <alignment vertical="center"/>
    </xf>
    <xf numFmtId="0" fontId="18" fillId="0" borderId="0" xfId="4" applyFont="1" applyAlignment="1">
      <alignment vertical="center"/>
    </xf>
    <xf numFmtId="0" fontId="9" fillId="0" borderId="0" xfId="4" applyFont="1" applyAlignment="1">
      <alignment vertical="center"/>
    </xf>
    <xf numFmtId="43" fontId="9" fillId="0" borderId="17" xfId="3" applyFont="1" applyBorder="1" applyAlignment="1">
      <alignment vertical="center" wrapText="1"/>
    </xf>
    <xf numFmtId="43" fontId="9" fillId="0" borderId="14" xfId="3" applyFont="1" applyBorder="1" applyAlignment="1">
      <alignment vertical="center" wrapText="1"/>
    </xf>
    <xf numFmtId="43" fontId="9" fillId="6" borderId="5" xfId="3" applyFont="1" applyFill="1" applyBorder="1" applyAlignment="1">
      <alignment vertical="center" wrapText="1"/>
    </xf>
    <xf numFmtId="0" fontId="9" fillId="0" borderId="0" xfId="4" applyFont="1"/>
    <xf numFmtId="43" fontId="9" fillId="6" borderId="5" xfId="3" applyFont="1" applyFill="1" applyBorder="1" applyAlignment="1">
      <alignment horizontal="center" vertical="center" wrapText="1"/>
    </xf>
    <xf numFmtId="43" fontId="9" fillId="6" borderId="13" xfId="3" applyFont="1" applyFill="1" applyBorder="1" applyAlignment="1">
      <alignment horizontal="center" vertical="center" wrapText="1"/>
    </xf>
    <xf numFmtId="43" fontId="9" fillId="6" borderId="12" xfId="3" applyFont="1" applyFill="1" applyBorder="1" applyAlignment="1">
      <alignment horizontal="center" vertical="center" wrapText="1"/>
    </xf>
    <xf numFmtId="43" fontId="9" fillId="0" borderId="18" xfId="3" applyFont="1" applyBorder="1" applyAlignment="1">
      <alignment vertical="center" wrapText="1"/>
    </xf>
    <xf numFmtId="43" fontId="9" fillId="0" borderId="19" xfId="3" applyFont="1" applyBorder="1" applyAlignment="1">
      <alignment vertical="center" wrapText="1"/>
    </xf>
    <xf numFmtId="43" fontId="16" fillId="6" borderId="5" xfId="3" applyFont="1" applyFill="1" applyBorder="1" applyAlignment="1">
      <alignment vertical="center" wrapText="1"/>
    </xf>
    <xf numFmtId="0" fontId="9" fillId="0" borderId="0" xfId="4" applyFont="1" applyAlignment="1">
      <alignment horizontal="center" wrapText="1"/>
    </xf>
    <xf numFmtId="43" fontId="46" fillId="7" borderId="5" xfId="3" applyFont="1" applyFill="1" applyBorder="1" applyAlignment="1">
      <alignment horizontal="left" vertical="center"/>
    </xf>
    <xf numFmtId="43" fontId="17" fillId="0" borderId="5" xfId="3" applyFont="1" applyBorder="1"/>
    <xf numFmtId="43" fontId="17" fillId="8" borderId="5" xfId="3" applyFont="1" applyFill="1" applyBorder="1" applyAlignment="1" applyProtection="1">
      <alignment horizontal="right" vertical="center"/>
      <protection locked="0"/>
    </xf>
    <xf numFmtId="43" fontId="17" fillId="9" borderId="17" xfId="3" applyFont="1" applyFill="1" applyBorder="1" applyAlignment="1" applyProtection="1">
      <alignment horizontal="right" vertical="center"/>
      <protection locked="0"/>
    </xf>
    <xf numFmtId="43" fontId="17" fillId="9" borderId="14" xfId="3" applyFont="1" applyFill="1" applyBorder="1" applyAlignment="1" applyProtection="1">
      <alignment horizontal="right" vertical="center"/>
      <protection locked="0"/>
    </xf>
    <xf numFmtId="43" fontId="17" fillId="9" borderId="5" xfId="3" applyFont="1" applyFill="1" applyBorder="1" applyAlignment="1" applyProtection="1">
      <alignment horizontal="right" vertical="center"/>
      <protection locked="0"/>
    </xf>
    <xf numFmtId="43" fontId="46" fillId="10" borderId="5" xfId="3" applyFont="1" applyFill="1" applyBorder="1" applyAlignment="1">
      <alignment horizontal="left" vertical="center"/>
    </xf>
    <xf numFmtId="43" fontId="9" fillId="0" borderId="5" xfId="3" applyFont="1" applyBorder="1" applyAlignment="1" applyProtection="1">
      <alignment horizontal="center" vertical="center"/>
      <protection locked="0"/>
    </xf>
    <xf numFmtId="43" fontId="49" fillId="0" borderId="5" xfId="3" applyFont="1" applyBorder="1" applyAlignment="1">
      <alignment vertical="center"/>
    </xf>
    <xf numFmtId="43" fontId="16" fillId="11" borderId="5" xfId="3" applyFont="1" applyFill="1" applyBorder="1" applyAlignment="1" applyProtection="1">
      <alignment horizontal="right" vertical="center"/>
      <protection locked="0"/>
    </xf>
    <xf numFmtId="43" fontId="16" fillId="11" borderId="5" xfId="3" applyFont="1" applyFill="1" applyBorder="1" applyAlignment="1" applyProtection="1">
      <alignment vertical="center"/>
      <protection locked="0"/>
    </xf>
    <xf numFmtId="43" fontId="9" fillId="0" borderId="23" xfId="3" applyFont="1" applyBorder="1" applyAlignment="1">
      <alignment vertical="center" wrapText="1"/>
    </xf>
    <xf numFmtId="43" fontId="9" fillId="0" borderId="15" xfId="3" applyFont="1" applyBorder="1" applyAlignment="1">
      <alignment vertical="center" wrapText="1"/>
    </xf>
    <xf numFmtId="43" fontId="16" fillId="12" borderId="5" xfId="3" applyFont="1" applyFill="1" applyBorder="1" applyAlignment="1">
      <alignment vertical="center"/>
    </xf>
    <xf numFmtId="43" fontId="16" fillId="12" borderId="5" xfId="3" applyFont="1" applyFill="1" applyBorder="1" applyAlignment="1" applyProtection="1">
      <alignment vertical="center"/>
      <protection locked="0"/>
    </xf>
    <xf numFmtId="43" fontId="17" fillId="12" borderId="5" xfId="3" applyFont="1" applyFill="1" applyBorder="1" applyAlignment="1" applyProtection="1">
      <alignment horizontal="right" vertical="center"/>
      <protection locked="0"/>
    </xf>
    <xf numFmtId="43" fontId="16" fillId="12" borderId="5" xfId="3" applyFont="1" applyFill="1" applyBorder="1"/>
    <xf numFmtId="43" fontId="16" fillId="12" borderId="13" xfId="3" applyFont="1" applyFill="1" applyBorder="1"/>
    <xf numFmtId="43" fontId="16" fillId="12" borderId="24" xfId="3" applyFont="1" applyFill="1" applyBorder="1" applyAlignment="1">
      <alignment vertical="center"/>
    </xf>
    <xf numFmtId="43" fontId="16" fillId="12" borderId="25" xfId="3" applyFont="1" applyFill="1" applyBorder="1" applyAlignment="1">
      <alignment vertical="center"/>
    </xf>
    <xf numFmtId="43" fontId="16" fillId="12" borderId="26" xfId="3" applyFont="1" applyFill="1" applyBorder="1" applyAlignment="1">
      <alignment vertical="center"/>
    </xf>
    <xf numFmtId="43" fontId="16" fillId="12" borderId="12" xfId="3" applyFont="1" applyFill="1" applyBorder="1" applyAlignment="1">
      <alignment vertical="center"/>
    </xf>
    <xf numFmtId="43" fontId="16" fillId="0" borderId="5" xfId="3" applyFont="1" applyBorder="1" applyAlignment="1" applyProtection="1">
      <alignment vertical="center"/>
      <protection locked="0"/>
    </xf>
    <xf numFmtId="43" fontId="16" fillId="0" borderId="5" xfId="3" applyFont="1" applyBorder="1" applyAlignment="1" applyProtection="1">
      <alignment horizontal="right" vertical="center"/>
      <protection locked="0"/>
    </xf>
    <xf numFmtId="43" fontId="16" fillId="8" borderId="5" xfId="3" applyFont="1" applyFill="1" applyBorder="1" applyAlignment="1" applyProtection="1">
      <alignment vertical="center"/>
      <protection locked="0"/>
    </xf>
    <xf numFmtId="43" fontId="16" fillId="0" borderId="5" xfId="3" applyFont="1" applyBorder="1"/>
    <xf numFmtId="43" fontId="16" fillId="0" borderId="13" xfId="3" applyFont="1" applyBorder="1"/>
    <xf numFmtId="43" fontId="16" fillId="0" borderId="27" xfId="3" applyFont="1" applyBorder="1" applyAlignment="1">
      <alignment vertical="center"/>
    </xf>
    <xf numFmtId="43" fontId="16" fillId="0" borderId="5" xfId="3" applyFont="1" applyBorder="1" applyAlignment="1">
      <alignment vertical="center"/>
    </xf>
    <xf numFmtId="43" fontId="16" fillId="0" borderId="28" xfId="3" applyFont="1" applyBorder="1" applyAlignment="1">
      <alignment vertical="center"/>
    </xf>
    <xf numFmtId="43" fontId="16" fillId="0" borderId="12" xfId="3" applyFont="1" applyBorder="1" applyAlignment="1">
      <alignment vertical="center"/>
    </xf>
    <xf numFmtId="43" fontId="16" fillId="0" borderId="5" xfId="3" applyFont="1" applyBorder="1" applyAlignment="1" applyProtection="1">
      <alignment vertical="top" wrapText="1"/>
      <protection locked="0"/>
    </xf>
    <xf numFmtId="182" fontId="49" fillId="0" borderId="0" xfId="11" applyNumberFormat="1" applyFont="1">
      <alignment vertical="center"/>
    </xf>
    <xf numFmtId="43" fontId="46" fillId="3" borderId="5" xfId="3" applyFont="1" applyFill="1" applyBorder="1" applyAlignment="1">
      <alignment horizontal="center" vertical="center"/>
    </xf>
    <xf numFmtId="43" fontId="16" fillId="3" borderId="5" xfId="3" applyFont="1" applyFill="1" applyBorder="1" applyAlignment="1" applyProtection="1">
      <alignment vertical="center"/>
      <protection locked="0"/>
    </xf>
    <xf numFmtId="43" fontId="16" fillId="3" borderId="5" xfId="3" applyFont="1" applyFill="1" applyBorder="1" applyAlignment="1" applyProtection="1">
      <alignment horizontal="right" vertical="center"/>
      <protection locked="0"/>
    </xf>
    <xf numFmtId="43" fontId="16" fillId="3" borderId="5" xfId="3" applyFont="1" applyFill="1" applyBorder="1"/>
    <xf numFmtId="43" fontId="16" fillId="3" borderId="13" xfId="3" applyFont="1" applyFill="1" applyBorder="1"/>
    <xf numFmtId="43" fontId="16" fillId="3" borderId="27" xfId="3" applyFont="1" applyFill="1" applyBorder="1" applyAlignment="1">
      <alignment vertical="center"/>
    </xf>
    <xf numFmtId="43" fontId="16" fillId="3" borderId="5" xfId="3" applyFont="1" applyFill="1" applyBorder="1" applyAlignment="1">
      <alignment vertical="center"/>
    </xf>
    <xf numFmtId="43" fontId="16" fillId="3" borderId="28" xfId="3" applyFont="1" applyFill="1" applyBorder="1" applyAlignment="1">
      <alignment vertical="center"/>
    </xf>
    <xf numFmtId="43" fontId="16" fillId="3" borderId="12" xfId="3" applyFont="1" applyFill="1" applyBorder="1" applyAlignment="1">
      <alignment vertical="center"/>
    </xf>
    <xf numFmtId="0" fontId="9" fillId="3" borderId="0" xfId="4" applyFont="1" applyFill="1"/>
    <xf numFmtId="43" fontId="21" fillId="0" borderId="5" xfId="3" applyFont="1" applyBorder="1" applyAlignment="1" applyProtection="1">
      <alignment vertical="center"/>
      <protection locked="0"/>
    </xf>
    <xf numFmtId="43" fontId="9" fillId="0" borderId="5" xfId="3" applyFont="1" applyBorder="1"/>
    <xf numFmtId="43" fontId="16" fillId="0" borderId="14" xfId="3" applyFont="1" applyBorder="1"/>
    <xf numFmtId="43" fontId="16" fillId="0" borderId="16" xfId="3" applyFont="1" applyBorder="1"/>
    <xf numFmtId="43" fontId="16" fillId="0" borderId="18" xfId="3" applyFont="1" applyBorder="1" applyAlignment="1">
      <alignment vertical="center"/>
    </xf>
    <xf numFmtId="43" fontId="16" fillId="0" borderId="19" xfId="3" applyFont="1" applyBorder="1" applyAlignment="1">
      <alignment vertical="center"/>
    </xf>
    <xf numFmtId="43" fontId="16" fillId="0" borderId="14" xfId="3" applyFont="1" applyBorder="1" applyAlignment="1">
      <alignment vertical="center"/>
    </xf>
    <xf numFmtId="182" fontId="49" fillId="3" borderId="0" xfId="11" applyNumberFormat="1" applyFont="1" applyFill="1">
      <alignment vertical="center"/>
    </xf>
    <xf numFmtId="43" fontId="16" fillId="0" borderId="29" xfId="3" applyFont="1" applyBorder="1" applyAlignment="1">
      <alignment vertical="center"/>
    </xf>
    <xf numFmtId="43" fontId="16" fillId="0" borderId="30" xfId="3" applyFont="1" applyBorder="1" applyAlignment="1">
      <alignment vertical="center"/>
    </xf>
    <xf numFmtId="43" fontId="16" fillId="0" borderId="31" xfId="3" applyFont="1" applyBorder="1" applyAlignment="1">
      <alignment vertical="center"/>
    </xf>
    <xf numFmtId="43" fontId="16" fillId="0" borderId="13" xfId="3" applyFont="1" applyBorder="1" applyAlignment="1" applyProtection="1">
      <alignment horizontal="right" vertical="center"/>
      <protection locked="0"/>
    </xf>
    <xf numFmtId="43" fontId="16" fillId="0" borderId="18" xfId="3" applyFont="1" applyBorder="1"/>
    <xf numFmtId="43" fontId="16" fillId="0" borderId="19" xfId="3" applyFont="1" applyBorder="1"/>
    <xf numFmtId="43" fontId="16" fillId="0" borderId="32" xfId="3" applyFont="1" applyBorder="1"/>
    <xf numFmtId="43" fontId="16" fillId="0" borderId="32" xfId="3" applyFont="1" applyBorder="1" applyAlignment="1">
      <alignment vertical="center"/>
    </xf>
    <xf numFmtId="43" fontId="16" fillId="0" borderId="20" xfId="3" applyFont="1" applyBorder="1" applyAlignment="1">
      <alignment vertical="center"/>
    </xf>
    <xf numFmtId="43" fontId="18" fillId="3" borderId="5" xfId="3" applyFont="1" applyFill="1" applyBorder="1"/>
    <xf numFmtId="43" fontId="16" fillId="3" borderId="13" xfId="3" applyFont="1" applyFill="1" applyBorder="1" applyAlignment="1" applyProtection="1">
      <alignment horizontal="right" vertical="center"/>
      <protection locked="0"/>
    </xf>
    <xf numFmtId="43" fontId="16" fillId="3" borderId="18" xfId="3" applyFont="1" applyFill="1" applyBorder="1"/>
    <xf numFmtId="43" fontId="16" fillId="3" borderId="19" xfId="3" applyFont="1" applyFill="1" applyBorder="1"/>
    <xf numFmtId="43" fontId="16" fillId="3" borderId="32" xfId="3" applyFont="1" applyFill="1" applyBorder="1"/>
    <xf numFmtId="43" fontId="16" fillId="3" borderId="18" xfId="3" applyFont="1" applyFill="1" applyBorder="1" applyAlignment="1">
      <alignment vertical="center"/>
    </xf>
    <xf numFmtId="43" fontId="16" fillId="3" borderId="19" xfId="3" applyFont="1" applyFill="1" applyBorder="1" applyAlignment="1">
      <alignment vertical="center"/>
    </xf>
    <xf numFmtId="43" fontId="16" fillId="3" borderId="32" xfId="3" applyFont="1" applyFill="1" applyBorder="1" applyAlignment="1">
      <alignment vertical="center"/>
    </xf>
    <xf numFmtId="43" fontId="16" fillId="3" borderId="20" xfId="3" applyFont="1" applyFill="1" applyBorder="1" applyAlignment="1">
      <alignment vertical="center"/>
    </xf>
    <xf numFmtId="43" fontId="16" fillId="0" borderId="33" xfId="3" applyFont="1" applyBorder="1"/>
    <xf numFmtId="43" fontId="16" fillId="0" borderId="34" xfId="3" applyFont="1" applyBorder="1"/>
    <xf numFmtId="43" fontId="16" fillId="0" borderId="35" xfId="3" applyFont="1" applyBorder="1"/>
    <xf numFmtId="43" fontId="16" fillId="0" borderId="36" xfId="3" applyFont="1" applyBorder="1"/>
    <xf numFmtId="43" fontId="16" fillId="0" borderId="37" xfId="3" applyFont="1" applyBorder="1" applyAlignment="1">
      <alignment vertical="center"/>
    </xf>
    <xf numFmtId="43" fontId="16" fillId="0" borderId="38" xfId="3" applyFont="1" applyBorder="1" applyAlignment="1">
      <alignment vertical="center"/>
    </xf>
    <xf numFmtId="43" fontId="16" fillId="0" borderId="39" xfId="3" applyFont="1" applyBorder="1" applyAlignment="1">
      <alignment vertical="center"/>
    </xf>
    <xf numFmtId="43" fontId="16" fillId="0" borderId="40" xfId="3" applyFont="1" applyBorder="1" applyAlignment="1">
      <alignment vertical="center"/>
    </xf>
    <xf numFmtId="43" fontId="16" fillId="0" borderId="41" xfId="3" applyFont="1" applyBorder="1" applyAlignment="1">
      <alignment vertical="center"/>
    </xf>
    <xf numFmtId="43" fontId="16" fillId="0" borderId="42" xfId="3" applyFont="1" applyBorder="1" applyAlignment="1">
      <alignment vertical="center"/>
    </xf>
    <xf numFmtId="43" fontId="50" fillId="0" borderId="5" xfId="3" applyFont="1" applyBorder="1" applyAlignment="1">
      <alignment horizontal="left" vertical="center"/>
    </xf>
    <xf numFmtId="43" fontId="16" fillId="0" borderId="43" xfId="3" applyFont="1" applyBorder="1"/>
    <xf numFmtId="43" fontId="16" fillId="0" borderId="12" xfId="3" applyFont="1" applyBorder="1"/>
    <xf numFmtId="43" fontId="16" fillId="0" borderId="44" xfId="3" applyFont="1" applyBorder="1" applyAlignment="1">
      <alignment vertical="center"/>
    </xf>
    <xf numFmtId="43" fontId="16" fillId="0" borderId="45" xfId="3" applyFont="1" applyBorder="1" applyAlignment="1">
      <alignment vertical="center"/>
    </xf>
    <xf numFmtId="43" fontId="16" fillId="0" borderId="46" xfId="3" applyFont="1" applyBorder="1" applyAlignment="1">
      <alignment vertical="center"/>
    </xf>
    <xf numFmtId="43" fontId="16" fillId="0" borderId="47" xfId="3" applyFont="1" applyBorder="1" applyAlignment="1">
      <alignment vertical="center"/>
    </xf>
    <xf numFmtId="43" fontId="17" fillId="0" borderId="5" xfId="3" applyFont="1" applyBorder="1" applyAlignment="1" applyProtection="1">
      <alignment horizontal="right" vertical="center"/>
      <protection locked="0"/>
    </xf>
    <xf numFmtId="43" fontId="50" fillId="0" borderId="5" xfId="3" applyFont="1" applyBorder="1" applyAlignment="1">
      <alignment horizontal="left" vertical="center" wrapText="1"/>
    </xf>
    <xf numFmtId="43" fontId="16" fillId="0" borderId="48" xfId="3" applyFont="1" applyBorder="1"/>
    <xf numFmtId="43" fontId="16" fillId="0" borderId="17" xfId="3" applyFont="1" applyBorder="1"/>
    <xf numFmtId="43" fontId="16" fillId="0" borderId="49" xfId="3" applyFont="1" applyBorder="1" applyAlignment="1">
      <alignment vertical="center"/>
    </xf>
    <xf numFmtId="43" fontId="16" fillId="0" borderId="50" xfId="3" applyFont="1" applyBorder="1" applyAlignment="1">
      <alignment vertical="center"/>
    </xf>
    <xf numFmtId="43" fontId="16" fillId="0" borderId="51" xfId="3" applyFont="1" applyBorder="1" applyAlignment="1">
      <alignment vertical="center"/>
    </xf>
    <xf numFmtId="43" fontId="16" fillId="0" borderId="52" xfId="3" applyFont="1" applyBorder="1" applyAlignment="1">
      <alignment vertical="center"/>
    </xf>
    <xf numFmtId="43" fontId="16" fillId="0" borderId="53" xfId="3" applyFont="1" applyBorder="1"/>
    <xf numFmtId="43" fontId="16" fillId="0" borderId="54" xfId="3" applyFont="1" applyBorder="1"/>
    <xf numFmtId="43" fontId="16" fillId="0" borderId="55" xfId="3" applyFont="1" applyBorder="1"/>
    <xf numFmtId="43" fontId="16" fillId="0" borderId="56" xfId="3" applyFont="1" applyBorder="1"/>
    <xf numFmtId="43" fontId="16" fillId="0" borderId="57" xfId="3" applyFont="1" applyBorder="1" applyAlignment="1">
      <alignment vertical="center"/>
    </xf>
    <xf numFmtId="43" fontId="16" fillId="0" borderId="58" xfId="3" applyFont="1" applyBorder="1" applyAlignment="1">
      <alignment vertical="center"/>
    </xf>
    <xf numFmtId="43" fontId="16" fillId="0" borderId="59" xfId="3" applyFont="1" applyBorder="1" applyAlignment="1">
      <alignment vertical="center"/>
    </xf>
    <xf numFmtId="43" fontId="16" fillId="0" borderId="60" xfId="3" applyFont="1" applyBorder="1" applyAlignment="1">
      <alignment vertical="center"/>
    </xf>
    <xf numFmtId="43" fontId="16" fillId="0" borderId="61" xfId="3" applyFont="1" applyBorder="1" applyAlignment="1">
      <alignment vertical="center"/>
    </xf>
    <xf numFmtId="43" fontId="9" fillId="0" borderId="0" xfId="4" applyNumberFormat="1" applyFont="1"/>
    <xf numFmtId="182" fontId="9" fillId="0" borderId="0" xfId="4" applyNumberFormat="1" applyFont="1"/>
    <xf numFmtId="181" fontId="9" fillId="0" borderId="0" xfId="4" applyNumberFormat="1" applyFont="1"/>
    <xf numFmtId="0" fontId="18" fillId="10" borderId="16" xfId="4" applyFont="1" applyFill="1" applyBorder="1" applyAlignment="1">
      <alignment vertical="center"/>
    </xf>
    <xf numFmtId="0" fontId="9" fillId="10" borderId="11" xfId="4" applyFont="1" applyFill="1" applyBorder="1"/>
    <xf numFmtId="43" fontId="17" fillId="9" borderId="17" xfId="4" applyNumberFormat="1" applyFont="1" applyFill="1" applyBorder="1" applyAlignment="1">
      <alignment vertical="center"/>
    </xf>
    <xf numFmtId="181" fontId="9" fillId="0" borderId="0" xfId="4" applyNumberFormat="1" applyFont="1" applyAlignment="1">
      <alignment vertical="center"/>
    </xf>
    <xf numFmtId="0" fontId="51" fillId="0" borderId="62" xfId="4" applyFont="1" applyBorder="1" applyAlignment="1">
      <alignment vertical="center"/>
    </xf>
    <xf numFmtId="0" fontId="51" fillId="0" borderId="63" xfId="4" applyFont="1" applyBorder="1" applyAlignment="1">
      <alignment vertical="center"/>
    </xf>
    <xf numFmtId="43" fontId="16" fillId="9" borderId="64" xfId="4" applyNumberFormat="1" applyFont="1" applyFill="1" applyBorder="1" applyAlignment="1">
      <alignment vertical="center"/>
    </xf>
    <xf numFmtId="0" fontId="52" fillId="0" borderId="0" xfId="4" applyFont="1" applyAlignment="1">
      <alignment vertical="center"/>
    </xf>
    <xf numFmtId="0" fontId="51" fillId="0" borderId="65" xfId="4" applyFont="1" applyBorder="1" applyAlignment="1">
      <alignment vertical="center"/>
    </xf>
    <xf numFmtId="0" fontId="51" fillId="0" borderId="66" xfId="4" applyFont="1" applyBorder="1" applyAlignment="1">
      <alignment vertical="center"/>
    </xf>
    <xf numFmtId="43" fontId="16" fillId="9" borderId="67" xfId="4" applyNumberFormat="1" applyFont="1" applyFill="1" applyBorder="1" applyAlignment="1">
      <alignment vertical="center"/>
    </xf>
    <xf numFmtId="0" fontId="9" fillId="0" borderId="66" xfId="4" applyFont="1" applyBorder="1" applyAlignment="1">
      <alignment vertical="center"/>
    </xf>
    <xf numFmtId="0" fontId="51" fillId="0" borderId="68" xfId="4" applyFont="1" applyBorder="1" applyAlignment="1">
      <alignment vertical="center"/>
    </xf>
    <xf numFmtId="0" fontId="9" fillId="0" borderId="69" xfId="4" applyFont="1" applyBorder="1" applyAlignment="1">
      <alignment vertical="center"/>
    </xf>
    <xf numFmtId="43" fontId="16" fillId="13" borderId="70" xfId="4" applyNumberFormat="1" applyFont="1" applyFill="1" applyBorder="1" applyAlignment="1">
      <alignment vertical="center"/>
    </xf>
    <xf numFmtId="0" fontId="9" fillId="0" borderId="0" xfId="4" applyFont="1" applyAlignment="1">
      <alignment horizontal="left" vertical="center"/>
    </xf>
    <xf numFmtId="0" fontId="51" fillId="0" borderId="0" xfId="4" applyFont="1" applyAlignment="1">
      <alignment vertical="center"/>
    </xf>
    <xf numFmtId="43" fontId="17" fillId="0" borderId="18" xfId="3" applyFont="1" applyBorder="1" applyAlignment="1">
      <alignment vertical="center"/>
    </xf>
    <xf numFmtId="0" fontId="22" fillId="0" borderId="71" xfId="4" applyFont="1" applyBorder="1" applyAlignment="1">
      <alignment vertical="center"/>
    </xf>
    <xf numFmtId="0" fontId="9" fillId="0" borderId="72" xfId="4" applyFont="1" applyBorder="1" applyAlignment="1">
      <alignment vertical="center"/>
    </xf>
    <xf numFmtId="43" fontId="16" fillId="9" borderId="73" xfId="4" applyNumberFormat="1" applyFont="1" applyFill="1" applyBorder="1" applyAlignment="1">
      <alignment vertical="center"/>
    </xf>
    <xf numFmtId="0" fontId="22" fillId="0" borderId="0" xfId="4" applyFont="1" applyAlignment="1">
      <alignment vertical="center"/>
    </xf>
    <xf numFmtId="0" fontId="22" fillId="0" borderId="74" xfId="4" applyFont="1" applyBorder="1" applyAlignment="1">
      <alignment vertical="center"/>
    </xf>
    <xf numFmtId="0" fontId="9" fillId="0" borderId="75" xfId="4" applyFont="1" applyBorder="1" applyAlignment="1">
      <alignment vertical="center"/>
    </xf>
    <xf numFmtId="43" fontId="16" fillId="9" borderId="76" xfId="4" applyNumberFormat="1" applyFont="1" applyFill="1" applyBorder="1" applyAlignment="1">
      <alignment vertical="center"/>
    </xf>
    <xf numFmtId="0" fontId="22" fillId="0" borderId="77" xfId="4" applyFont="1" applyBorder="1" applyAlignment="1">
      <alignment vertical="center"/>
    </xf>
    <xf numFmtId="0" fontId="9" fillId="0" borderId="78" xfId="4" applyFont="1" applyBorder="1" applyAlignment="1">
      <alignment vertical="center"/>
    </xf>
    <xf numFmtId="43" fontId="16" fillId="13" borderId="79" xfId="4" applyNumberFormat="1" applyFont="1" applyFill="1" applyBorder="1" applyAlignment="1">
      <alignment vertical="center"/>
    </xf>
    <xf numFmtId="0" fontId="22" fillId="0" borderId="32" xfId="4" applyFont="1" applyBorder="1" applyAlignment="1">
      <alignment vertical="center"/>
    </xf>
    <xf numFmtId="0" fontId="53" fillId="0" borderId="80" xfId="4" applyFont="1" applyBorder="1" applyAlignment="1">
      <alignment vertical="center"/>
    </xf>
    <xf numFmtId="0" fontId="9" fillId="0" borderId="81" xfId="4" applyFont="1" applyBorder="1" applyAlignment="1">
      <alignment vertical="center"/>
    </xf>
    <xf numFmtId="43" fontId="16" fillId="9" borderId="82" xfId="4" applyNumberFormat="1" applyFont="1" applyFill="1" applyBorder="1" applyAlignment="1">
      <alignment vertical="center"/>
    </xf>
    <xf numFmtId="0" fontId="53" fillId="0" borderId="0" xfId="4" applyFont="1" applyAlignment="1">
      <alignment vertical="center"/>
    </xf>
    <xf numFmtId="0" fontId="53" fillId="0" borderId="83" xfId="4" applyFont="1" applyBorder="1" applyAlignment="1">
      <alignment vertical="center"/>
    </xf>
    <xf numFmtId="0" fontId="9" fillId="0" borderId="84" xfId="4" applyFont="1" applyBorder="1" applyAlignment="1">
      <alignment vertical="center"/>
    </xf>
    <xf numFmtId="43" fontId="16" fillId="9" borderId="85" xfId="4" applyNumberFormat="1" applyFont="1" applyFill="1" applyBorder="1" applyAlignment="1">
      <alignment vertical="center"/>
    </xf>
    <xf numFmtId="0" fontId="53" fillId="0" borderId="86" xfId="4" applyFont="1" applyBorder="1" applyAlignment="1">
      <alignment vertical="center"/>
    </xf>
    <xf numFmtId="0" fontId="9" fillId="0" borderId="87" xfId="4" applyFont="1" applyBorder="1" applyAlignment="1">
      <alignment vertical="center"/>
    </xf>
    <xf numFmtId="43" fontId="16" fillId="13" borderId="88" xfId="4" applyNumberFormat="1" applyFont="1" applyFill="1" applyBorder="1" applyAlignment="1">
      <alignment vertical="center"/>
    </xf>
    <xf numFmtId="0" fontId="53" fillId="0" borderId="21" xfId="4" applyFont="1" applyBorder="1" applyAlignment="1">
      <alignment vertical="center"/>
    </xf>
    <xf numFmtId="0" fontId="9" fillId="0" borderId="22" xfId="4" applyFont="1" applyBorder="1" applyAlignment="1">
      <alignment vertical="center"/>
    </xf>
    <xf numFmtId="43" fontId="17" fillId="0" borderId="23" xfId="3" applyFont="1" applyBorder="1" applyAlignment="1">
      <alignment vertical="center"/>
    </xf>
    <xf numFmtId="0" fontId="9" fillId="0" borderId="13" xfId="4" applyFont="1" applyBorder="1" applyAlignment="1">
      <alignment vertical="center"/>
    </xf>
    <xf numFmtId="0" fontId="9" fillId="0" borderId="20" xfId="4" applyFont="1" applyBorder="1" applyAlignment="1">
      <alignment vertical="center"/>
    </xf>
    <xf numFmtId="43" fontId="17" fillId="13" borderId="12" xfId="3" applyFont="1" applyFill="1" applyBorder="1" applyAlignment="1">
      <alignment vertical="center"/>
    </xf>
    <xf numFmtId="0" fontId="18" fillId="10" borderId="13" xfId="4" applyFont="1" applyFill="1" applyBorder="1" applyAlignment="1">
      <alignment vertical="center"/>
    </xf>
    <xf numFmtId="0" fontId="9" fillId="10" borderId="20" xfId="4" applyFont="1" applyFill="1" applyBorder="1" applyAlignment="1">
      <alignment vertical="center"/>
    </xf>
    <xf numFmtId="43" fontId="17" fillId="9" borderId="12" xfId="3" applyFont="1" applyFill="1" applyBorder="1" applyAlignment="1">
      <alignment vertical="center"/>
    </xf>
    <xf numFmtId="43" fontId="16" fillId="0" borderId="0" xfId="1" applyFont="1" applyAlignment="1"/>
    <xf numFmtId="43" fontId="56" fillId="0" borderId="0" xfId="1" applyFont="1" applyAlignment="1"/>
    <xf numFmtId="0" fontId="56" fillId="0" borderId="0" xfId="4" applyFont="1"/>
    <xf numFmtId="10" fontId="0" fillId="0" borderId="0" xfId="6" applyNumberFormat="1" applyFont="1" applyFill="1" applyAlignment="1"/>
    <xf numFmtId="183" fontId="38" fillId="0" borderId="0" xfId="6" applyNumberFormat="1" applyFont="1" applyAlignment="1"/>
    <xf numFmtId="0" fontId="29" fillId="0" borderId="0" xfId="0" applyFont="1"/>
    <xf numFmtId="180" fontId="7" fillId="3" borderId="5" xfId="1" applyNumberFormat="1" applyFont="1" applyFill="1" applyBorder="1" applyAlignment="1">
      <alignment horizontal="center"/>
    </xf>
    <xf numFmtId="0" fontId="7" fillId="0" borderId="5" xfId="1" applyNumberFormat="1" applyFont="1" applyFill="1" applyBorder="1" applyAlignment="1">
      <alignment horizontal="left"/>
    </xf>
    <xf numFmtId="10" fontId="7" fillId="0" borderId="0" xfId="6" applyNumberFormat="1" applyFont="1" applyAlignment="1"/>
    <xf numFmtId="177" fontId="11" fillId="0" borderId="0" xfId="2" applyNumberFormat="1" applyFont="1" applyAlignment="1">
      <alignment horizontal="center" vertical="center"/>
    </xf>
    <xf numFmtId="49"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7" fontId="12" fillId="0" borderId="0" xfId="2" applyNumberFormat="1" applyFont="1" applyAlignment="1">
      <alignment horizontal="center" vertical="center"/>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15" fillId="0" borderId="0" xfId="2" applyNumberFormat="1" applyFont="1" applyAlignment="1">
      <alignment horizontal="center" vertical="center"/>
    </xf>
    <xf numFmtId="178" fontId="16"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lignment horizontal="center" vertical="center"/>
    </xf>
    <xf numFmtId="44" fontId="7" fillId="0" borderId="5" xfId="0" applyNumberFormat="1" applyFont="1" applyBorder="1" applyAlignment="1">
      <alignment vertical="center"/>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xf numFmtId="177" fontId="11" fillId="0" borderId="0" xfId="4" applyNumberFormat="1" applyFont="1" applyAlignment="1">
      <alignment horizontal="center" vertical="center"/>
    </xf>
    <xf numFmtId="0" fontId="9" fillId="6" borderId="5" xfId="4" applyFont="1" applyFill="1" applyBorder="1" applyAlignment="1">
      <alignment horizontal="center" vertical="center"/>
    </xf>
    <xf numFmtId="43" fontId="45" fillId="6" borderId="14" xfId="3" applyFont="1" applyFill="1" applyBorder="1" applyAlignment="1">
      <alignment horizontal="center" vertical="center"/>
    </xf>
    <xf numFmtId="43" fontId="47" fillId="6" borderId="15" xfId="3" applyFont="1" applyFill="1" applyBorder="1" applyAlignment="1">
      <alignment horizontal="center" vertical="center"/>
    </xf>
    <xf numFmtId="43" fontId="45" fillId="6" borderId="15" xfId="3" applyFont="1" applyFill="1" applyBorder="1" applyAlignment="1">
      <alignment horizontal="center" vertical="center"/>
    </xf>
    <xf numFmtId="43" fontId="46" fillId="7" borderId="14" xfId="3" applyFont="1" applyFill="1" applyBorder="1" applyAlignment="1">
      <alignment horizontal="center" vertical="center"/>
    </xf>
    <xf numFmtId="43" fontId="46" fillId="7" borderId="15" xfId="3" applyFont="1" applyFill="1" applyBorder="1" applyAlignment="1">
      <alignment horizontal="center" vertical="center"/>
    </xf>
    <xf numFmtId="43" fontId="45" fillId="6" borderId="14" xfId="3" applyFont="1" applyFill="1" applyBorder="1" applyAlignment="1">
      <alignment horizontal="center" vertical="center" wrapText="1"/>
    </xf>
    <xf numFmtId="43" fontId="47" fillId="6" borderId="15" xfId="3" applyFont="1" applyFill="1" applyBorder="1" applyAlignment="1">
      <alignment horizontal="center" vertical="center" wrapText="1"/>
    </xf>
    <xf numFmtId="43" fontId="9" fillId="6" borderId="16" xfId="3" applyFont="1" applyFill="1" applyBorder="1" applyAlignment="1">
      <alignment horizontal="center" vertical="center"/>
    </xf>
    <xf numFmtId="43" fontId="9" fillId="6" borderId="11" xfId="3" applyFont="1" applyFill="1" applyBorder="1" applyAlignment="1">
      <alignment horizontal="center" vertical="center"/>
    </xf>
    <xf numFmtId="43" fontId="9" fillId="6" borderId="5" xfId="3" applyFont="1" applyFill="1" applyBorder="1" applyAlignment="1">
      <alignment horizontal="center" vertical="center"/>
    </xf>
    <xf numFmtId="43" fontId="16" fillId="6" borderId="5" xfId="3" applyFont="1" applyFill="1" applyBorder="1" applyAlignment="1">
      <alignment horizontal="center" vertical="center"/>
    </xf>
    <xf numFmtId="43" fontId="17" fillId="8" borderId="14" xfId="3" applyFont="1" applyFill="1" applyBorder="1" applyAlignment="1" applyProtection="1">
      <alignment horizontal="center" vertical="center"/>
      <protection locked="0"/>
    </xf>
    <xf numFmtId="43" fontId="17" fillId="8" borderId="19" xfId="3" applyFont="1" applyFill="1" applyBorder="1" applyAlignment="1" applyProtection="1">
      <alignment horizontal="center" vertical="center"/>
      <protection locked="0"/>
    </xf>
    <xf numFmtId="43" fontId="17" fillId="8" borderId="15" xfId="3" applyFont="1" applyFill="1" applyBorder="1" applyAlignment="1" applyProtection="1">
      <alignment horizontal="center" vertical="center"/>
      <protection locked="0"/>
    </xf>
    <xf numFmtId="43" fontId="17" fillId="9" borderId="14" xfId="3" applyFont="1" applyFill="1" applyBorder="1" applyAlignment="1" applyProtection="1">
      <alignment horizontal="center" vertical="center"/>
      <protection locked="0"/>
    </xf>
    <xf numFmtId="43" fontId="17" fillId="9" borderId="19" xfId="3" applyFont="1" applyFill="1" applyBorder="1" applyAlignment="1" applyProtection="1">
      <alignment horizontal="center" vertical="center"/>
      <protection locked="0"/>
    </xf>
    <xf numFmtId="43" fontId="17" fillId="9" borderId="15" xfId="3" applyFont="1" applyFill="1" applyBorder="1" applyAlignment="1" applyProtection="1">
      <alignment horizontal="center" vertical="center"/>
      <protection locked="0"/>
    </xf>
    <xf numFmtId="181" fontId="17" fillId="0" borderId="16" xfId="3" applyNumberFormat="1" applyFont="1" applyBorder="1" applyAlignment="1">
      <alignment horizontal="center" vertical="center"/>
    </xf>
    <xf numFmtId="181" fontId="17" fillId="0" borderId="11" xfId="3" applyNumberFormat="1" applyFont="1" applyBorder="1" applyAlignment="1">
      <alignment horizontal="center" vertical="center"/>
    </xf>
    <xf numFmtId="181" fontId="17" fillId="0" borderId="21" xfId="3" applyNumberFormat="1" applyFont="1" applyBorder="1" applyAlignment="1">
      <alignment horizontal="center" vertical="center"/>
    </xf>
    <xf numFmtId="181" fontId="17" fillId="0" borderId="22" xfId="3" applyNumberFormat="1" applyFont="1" applyBorder="1" applyAlignment="1">
      <alignment horizontal="center" vertical="center"/>
    </xf>
    <xf numFmtId="181" fontId="17" fillId="0" borderId="5" xfId="3" applyNumberFormat="1" applyFont="1" applyBorder="1" applyAlignment="1">
      <alignment horizontal="center" vertical="center"/>
    </xf>
    <xf numFmtId="43" fontId="9" fillId="0" borderId="5" xfId="3" applyFont="1" applyBorder="1" applyAlignment="1">
      <alignment horizontal="center" vertical="center" wrapText="1"/>
    </xf>
    <xf numFmtId="43" fontId="9" fillId="0" borderId="13" xfId="3" applyFont="1" applyBorder="1" applyAlignment="1">
      <alignment horizontal="center" vertical="center" wrapText="1"/>
    </xf>
    <xf numFmtId="43" fontId="9" fillId="6" borderId="12" xfId="3" applyFont="1" applyFill="1" applyBorder="1" applyAlignment="1">
      <alignment horizontal="center" vertical="center"/>
    </xf>
    <xf numFmtId="181" fontId="17" fillId="0" borderId="13" xfId="3" applyNumberFormat="1" applyFont="1" applyBorder="1" applyAlignment="1">
      <alignment horizontal="center" vertical="center"/>
    </xf>
    <xf numFmtId="181" fontId="17" fillId="0" borderId="20" xfId="3" applyNumberFormat="1" applyFont="1" applyBorder="1" applyAlignment="1">
      <alignment horizontal="center" vertical="center"/>
    </xf>
    <xf numFmtId="181" fontId="17" fillId="0" borderId="12" xfId="3" applyNumberFormat="1" applyFont="1" applyBorder="1" applyAlignment="1">
      <alignment horizontal="center" vertical="center"/>
    </xf>
    <xf numFmtId="181" fontId="17" fillId="0" borderId="14" xfId="3" applyNumberFormat="1" applyFont="1" applyBorder="1" applyAlignment="1">
      <alignment horizontal="center" vertical="center"/>
    </xf>
    <xf numFmtId="181" fontId="17" fillId="0" borderId="15" xfId="3" applyNumberFormat="1" applyFont="1" applyBorder="1" applyAlignment="1">
      <alignment horizontal="center" vertical="center"/>
    </xf>
    <xf numFmtId="177" fontId="17" fillId="0" borderId="11" xfId="4" applyNumberFormat="1" applyFont="1" applyBorder="1" applyAlignment="1">
      <alignment horizontal="left" vertical="center" wrapText="1"/>
    </xf>
    <xf numFmtId="177" fontId="17" fillId="0" borderId="5" xfId="4" applyNumberFormat="1" applyFont="1" applyBorder="1" applyAlignment="1">
      <alignment horizontal="center" vertical="center" wrapText="1" shrinkToFit="1"/>
    </xf>
    <xf numFmtId="177" fontId="12" fillId="0" borderId="0" xfId="4" applyNumberFormat="1" applyFont="1" applyAlignment="1">
      <alignment horizontal="center" vertical="center"/>
    </xf>
    <xf numFmtId="177" fontId="24" fillId="0" borderId="0" xfId="4" applyNumberFormat="1" applyFont="1" applyAlignment="1">
      <alignment horizontal="center" vertical="center"/>
    </xf>
    <xf numFmtId="178" fontId="15" fillId="0" borderId="0" xfId="4" applyNumberFormat="1" applyFont="1" applyAlignment="1">
      <alignment horizontal="center" vertical="center"/>
    </xf>
    <xf numFmtId="177" fontId="16" fillId="0" borderId="0" xfId="4" applyNumberFormat="1" applyFont="1" applyAlignment="1">
      <alignment horizontal="right" vertical="center"/>
    </xf>
    <xf numFmtId="177" fontId="17" fillId="0" borderId="5" xfId="4" applyNumberFormat="1" applyFont="1" applyBorder="1" applyAlignment="1">
      <alignment horizontal="center" vertical="center"/>
    </xf>
    <xf numFmtId="177" fontId="18" fillId="0" borderId="5" xfId="4" applyNumberFormat="1" applyFont="1" applyBorder="1" applyAlignment="1">
      <alignment horizontal="center" vertical="center"/>
    </xf>
    <xf numFmtId="177" fontId="17" fillId="0" borderId="5" xfId="4" applyNumberFormat="1" applyFont="1" applyBorder="1" applyAlignment="1">
      <alignment horizontal="center" vertical="center" wrapText="1"/>
    </xf>
    <xf numFmtId="177" fontId="18" fillId="0" borderId="5" xfId="4" applyNumberFormat="1" applyFont="1" applyBorder="1" applyAlignment="1">
      <alignment horizontal="center" vertical="center" wrapText="1"/>
    </xf>
  </cellXfs>
  <cellStyles count="12">
    <cellStyle name="百分比" xfId="6" builtinId="5"/>
    <cellStyle name="常规" xfId="0" builtinId="0"/>
    <cellStyle name="常规 10" xfId="11" xr:uid="{8BA7D22E-A3FA-4140-BD00-4CB55F6EE46E}"/>
    <cellStyle name="常规 2" xfId="4" xr:uid="{501D10DE-30A6-4E62-AA5E-1A5080CEACD2}"/>
    <cellStyle name="常规 2 2" xfId="7" xr:uid="{3F521983-7422-4FE7-8326-1E9AD76ECCEE}"/>
    <cellStyle name="常规 3" xfId="9" xr:uid="{E2486572-7200-400D-ADF3-DED20B2881AE}"/>
    <cellStyle name="常规 4" xfId="8" xr:uid="{A18AD8FA-37F3-467E-83EF-71ECA181B599}"/>
    <cellStyle name="常规_模拟报表(第二版)" xfId="2" xr:uid="{FE3377CF-1C2B-4BC6-ACC3-EF1DB986979B}"/>
    <cellStyle name="千位分隔" xfId="1" builtinId="3"/>
    <cellStyle name="千位分隔 2" xfId="3" xr:uid="{A0F95821-43F3-49AA-BF16-0001D0ECD02C}"/>
    <cellStyle name="千位分隔 3" xfId="10" xr:uid="{4570E1A3-D451-4196-B8F2-B7D3E9B15374}"/>
    <cellStyle name="千位分隔_模拟报表(第二版)" xfId="5" xr:uid="{4C9F352C-73FB-4C6D-9856-C402E22FAE9A}"/>
  </cellStyles>
  <dxfs count="4">
    <dxf>
      <fill>
        <patternFill patternType="solid">
          <bgColor indexed="10"/>
        </patternFill>
      </fill>
    </dxf>
    <dxf>
      <fill>
        <patternFill patternType="solid">
          <bgColor indexed="44"/>
        </patternFill>
      </fill>
    </dxf>
    <dxf>
      <fill>
        <patternFill patternType="solid">
          <bgColor indexed="47"/>
        </patternFill>
      </fill>
    </dxf>
    <dxf>
      <fill>
        <patternFill patternType="solid">
          <bgColor indexed="47"/>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62D8-6BFA-4732-A03F-8BFCC86B049C}">
  <dimension ref="A1:G47"/>
  <sheetViews>
    <sheetView view="pageBreakPreview" zoomScaleNormal="100" zoomScaleSheetLayoutView="100" workbookViewId="0">
      <selection activeCell="A27" sqref="A27"/>
    </sheetView>
  </sheetViews>
  <sheetFormatPr defaultColWidth="9.125" defaultRowHeight="15.75"/>
  <cols>
    <col min="1" max="1" width="40" style="6" customWidth="1"/>
    <col min="2" max="2" width="11.25" style="21" customWidth="1"/>
    <col min="3" max="4" width="17.5" style="21" customWidth="1"/>
    <col min="5" max="5" width="15.125" style="6" bestFit="1" customWidth="1"/>
    <col min="6" max="6" width="16.25" style="6" customWidth="1"/>
    <col min="7" max="7" width="14.375" style="6" bestFit="1" customWidth="1"/>
    <col min="8" max="16384" width="9.125" style="6"/>
  </cols>
  <sheetData>
    <row r="1" spans="1:7" ht="30" customHeight="1">
      <c r="A1" s="380" t="s">
        <v>257</v>
      </c>
      <c r="B1" s="380"/>
      <c r="C1" s="380"/>
      <c r="D1" s="380"/>
      <c r="E1" s="75" t="s">
        <v>603</v>
      </c>
      <c r="F1" s="109">
        <f>C42-'资产负债表（续）'!C56</f>
        <v>0</v>
      </c>
      <c r="G1" s="109">
        <f>D42-'资产负债表（续）'!D56</f>
        <v>-300000</v>
      </c>
    </row>
    <row r="2" spans="1:7" ht="12.75" customHeight="1">
      <c r="A2" s="381"/>
      <c r="B2" s="381"/>
      <c r="C2" s="381"/>
      <c r="D2" s="381"/>
    </row>
    <row r="3" spans="1:7" s="8" customFormat="1" ht="22.5" customHeight="1">
      <c r="A3" s="137" t="s">
        <v>612</v>
      </c>
      <c r="B3" s="382">
        <v>43769</v>
      </c>
      <c r="C3" s="382"/>
      <c r="D3" s="7" t="s">
        <v>258</v>
      </c>
    </row>
    <row r="4" spans="1:7" s="11" customFormat="1" ht="18" customHeight="1">
      <c r="A4" s="9" t="s">
        <v>259</v>
      </c>
      <c r="B4" s="9" t="s">
        <v>260</v>
      </c>
      <c r="C4" s="10" t="s">
        <v>140</v>
      </c>
      <c r="D4" s="10" t="s">
        <v>261</v>
      </c>
      <c r="E4" s="115"/>
    </row>
    <row r="5" spans="1:7" s="15" customFormat="1" ht="18" customHeight="1">
      <c r="A5" s="12" t="s">
        <v>262</v>
      </c>
      <c r="B5" s="13"/>
      <c r="C5" s="13"/>
      <c r="D5" s="14"/>
      <c r="E5" s="116"/>
    </row>
    <row r="6" spans="1:7" s="15" customFormat="1" ht="18" customHeight="1">
      <c r="A6" s="16" t="s">
        <v>263</v>
      </c>
      <c r="B6" s="13"/>
      <c r="C6" s="67">
        <f>'TB-本期'!AC7</f>
        <v>90250000</v>
      </c>
      <c r="D6" s="67">
        <f>'TB-上期'!AC7</f>
        <v>72000000</v>
      </c>
      <c r="E6" s="116"/>
      <c r="F6" s="66"/>
    </row>
    <row r="7" spans="1:7" s="15" customFormat="1" ht="18" hidden="1" customHeight="1">
      <c r="A7" s="16" t="s">
        <v>264</v>
      </c>
      <c r="B7" s="13"/>
      <c r="C7" s="67">
        <f>'TB-本期'!AC8</f>
        <v>0</v>
      </c>
      <c r="D7" s="67">
        <f>'TB-上期'!AC8</f>
        <v>0</v>
      </c>
      <c r="E7" s="116"/>
    </row>
    <row r="8" spans="1:7" s="15" customFormat="1" ht="18" hidden="1" customHeight="1">
      <c r="A8" s="16" t="s">
        <v>265</v>
      </c>
      <c r="B8" s="13"/>
      <c r="C8" s="67">
        <f>'TB-本期'!AC9</f>
        <v>0</v>
      </c>
      <c r="D8" s="67">
        <f>'TB-上期'!AC9</f>
        <v>0</v>
      </c>
      <c r="E8" s="116"/>
    </row>
    <row r="9" spans="1:7" s="15" customFormat="1" ht="18" customHeight="1">
      <c r="A9" s="17" t="s">
        <v>266</v>
      </c>
      <c r="B9" s="13"/>
      <c r="C9" s="67">
        <f>'TB-本期'!AC10</f>
        <v>0</v>
      </c>
      <c r="D9" s="67">
        <f>'TB-上期'!AC10</f>
        <v>0</v>
      </c>
      <c r="E9" s="116"/>
      <c r="F9" s="138"/>
    </row>
    <row r="10" spans="1:7" s="15" customFormat="1" ht="18" customHeight="1">
      <c r="A10" s="16" t="s">
        <v>267</v>
      </c>
      <c r="B10" s="13"/>
      <c r="C10" s="67">
        <f>'TB-本期'!AC11</f>
        <v>0</v>
      </c>
      <c r="D10" s="67">
        <f>'TB-上期'!AC11</f>
        <v>0</v>
      </c>
      <c r="E10" s="116"/>
      <c r="G10" s="66"/>
    </row>
    <row r="11" spans="1:7" s="15" customFormat="1" ht="18" customHeight="1">
      <c r="A11" s="151" t="s">
        <v>616</v>
      </c>
      <c r="B11" s="13"/>
      <c r="C11" s="67">
        <f>'TB-本期'!AC12</f>
        <v>0</v>
      </c>
      <c r="D11" s="67">
        <f>'TB-上期'!AC12</f>
        <v>0</v>
      </c>
      <c r="E11" s="116"/>
      <c r="G11" s="66"/>
    </row>
    <row r="12" spans="1:7" s="15" customFormat="1" ht="18" customHeight="1">
      <c r="A12" s="151" t="s">
        <v>619</v>
      </c>
      <c r="B12" s="13"/>
      <c r="C12" s="67">
        <f>'TB-本期'!AC15</f>
        <v>7350000</v>
      </c>
      <c r="D12" s="67">
        <f>'TB-上期'!AC15</f>
        <v>0</v>
      </c>
      <c r="E12" s="116"/>
      <c r="G12" s="66"/>
    </row>
    <row r="13" spans="1:7" s="15" customFormat="1" ht="18" customHeight="1">
      <c r="A13" s="16" t="s">
        <v>268</v>
      </c>
      <c r="B13" s="13"/>
      <c r="C13" s="67">
        <f>'TB-本期'!AC16</f>
        <v>0</v>
      </c>
      <c r="D13" s="67">
        <f>'TB-上期'!AC16</f>
        <v>0</v>
      </c>
      <c r="E13" s="116"/>
      <c r="G13" s="66"/>
    </row>
    <row r="14" spans="1:7" s="15" customFormat="1" ht="18" hidden="1" customHeight="1">
      <c r="A14" s="16" t="s">
        <v>269</v>
      </c>
      <c r="B14" s="13"/>
      <c r="C14" s="67">
        <f>'TB-本期'!AC17</f>
        <v>0</v>
      </c>
      <c r="D14" s="67">
        <f>'TB-上期'!AC17</f>
        <v>0</v>
      </c>
      <c r="E14" s="116"/>
      <c r="F14" s="139"/>
    </row>
    <row r="15" spans="1:7" s="15" customFormat="1" ht="18" hidden="1" customHeight="1">
      <c r="A15" s="16" t="s">
        <v>270</v>
      </c>
      <c r="B15" s="13"/>
      <c r="C15" s="67">
        <f>'TB-本期'!AC18</f>
        <v>0</v>
      </c>
      <c r="D15" s="67">
        <f>'TB-上期'!AC18</f>
        <v>0</v>
      </c>
      <c r="E15" s="116"/>
    </row>
    <row r="16" spans="1:7" s="15" customFormat="1" ht="18" hidden="1" customHeight="1">
      <c r="A16" s="16" t="s">
        <v>271</v>
      </c>
      <c r="B16" s="13"/>
      <c r="C16" s="67">
        <f>'TB-本期'!AC19</f>
        <v>0</v>
      </c>
      <c r="D16" s="67">
        <f>'TB-上期'!AC19</f>
        <v>0</v>
      </c>
      <c r="E16" s="116"/>
    </row>
    <row r="17" spans="1:6" s="15" customFormat="1" ht="18" customHeight="1">
      <c r="A17" s="16" t="s">
        <v>272</v>
      </c>
      <c r="B17" s="13"/>
      <c r="C17" s="67">
        <f>'TB-本期'!AC22</f>
        <v>0</v>
      </c>
      <c r="D17" s="67">
        <f>'TB-上期'!AC22</f>
        <v>0</v>
      </c>
      <c r="E17" s="116"/>
      <c r="F17" s="66"/>
    </row>
    <row r="18" spans="1:6" s="15" customFormat="1" ht="18" hidden="1" customHeight="1">
      <c r="A18" s="16" t="s">
        <v>273</v>
      </c>
      <c r="B18" s="13"/>
      <c r="C18" s="67">
        <f>'TB-本期'!AC23</f>
        <v>0</v>
      </c>
      <c r="D18" s="67">
        <f>'TB-上期'!AC23</f>
        <v>0</v>
      </c>
      <c r="E18" s="116"/>
    </row>
    <row r="19" spans="1:6" s="15" customFormat="1" ht="18" customHeight="1">
      <c r="A19" s="16" t="s">
        <v>274</v>
      </c>
      <c r="B19" s="13"/>
      <c r="C19" s="67">
        <f>'TB-本期'!AC26</f>
        <v>0</v>
      </c>
      <c r="D19" s="67">
        <f>'TB-上期'!AC26</f>
        <v>0</v>
      </c>
      <c r="E19" s="116"/>
    </row>
    <row r="20" spans="1:6" s="15" customFormat="1" ht="18" customHeight="1">
      <c r="A20" s="16" t="s">
        <v>275</v>
      </c>
      <c r="B20" s="13"/>
      <c r="C20" s="67">
        <f>'TB-本期'!AC27</f>
        <v>0</v>
      </c>
      <c r="D20" s="67">
        <f>'TB-上期'!AC27</f>
        <v>0</v>
      </c>
      <c r="E20" s="116"/>
    </row>
    <row r="21" spans="1:6" s="15" customFormat="1" ht="18" customHeight="1">
      <c r="A21" s="16" t="s">
        <v>276</v>
      </c>
      <c r="B21" s="13"/>
      <c r="C21" s="67">
        <f>'TB-本期'!AC28</f>
        <v>0</v>
      </c>
      <c r="D21" s="67">
        <f>'TB-上期'!AC28</f>
        <v>0</v>
      </c>
      <c r="E21" s="116"/>
    </row>
    <row r="22" spans="1:6" s="15" customFormat="1" ht="18" customHeight="1">
      <c r="A22" s="16" t="s">
        <v>277</v>
      </c>
      <c r="B22" s="13"/>
      <c r="C22" s="67">
        <f>'TB-本期'!AC30</f>
        <v>0</v>
      </c>
      <c r="D22" s="67">
        <f>'TB-上期'!AC30</f>
        <v>0</v>
      </c>
      <c r="E22" s="116"/>
    </row>
    <row r="23" spans="1:6" s="15" customFormat="1" ht="18" customHeight="1">
      <c r="A23" s="9" t="s">
        <v>278</v>
      </c>
      <c r="B23" s="13"/>
      <c r="C23" s="69">
        <f>IF(SUM(C6:C22)=0,"",SUM(C6:C22))</f>
        <v>97600000</v>
      </c>
      <c r="D23" s="69">
        <f>IF(SUM(D6:D22)=0,"",SUM(D6:D22))</f>
        <v>72000000</v>
      </c>
      <c r="E23" s="116"/>
    </row>
    <row r="24" spans="1:6" s="15" customFormat="1" ht="18" customHeight="1">
      <c r="A24" s="12" t="s">
        <v>279</v>
      </c>
      <c r="B24" s="13"/>
      <c r="C24" s="67"/>
      <c r="D24" s="67"/>
      <c r="E24" s="116"/>
    </row>
    <row r="25" spans="1:6" s="15" customFormat="1" ht="18" hidden="1" customHeight="1">
      <c r="A25" s="16" t="s">
        <v>280</v>
      </c>
      <c r="B25" s="13"/>
      <c r="C25" s="67">
        <f>'TB-本期'!AC33</f>
        <v>0</v>
      </c>
      <c r="D25" s="67">
        <f>'TB-上期'!AC33</f>
        <v>0</v>
      </c>
      <c r="E25" s="116"/>
    </row>
    <row r="26" spans="1:6" s="15" customFormat="1" ht="18" customHeight="1">
      <c r="A26" s="16" t="s">
        <v>281</v>
      </c>
      <c r="B26" s="13"/>
      <c r="C26" s="67">
        <f>'TB-本期'!AC34</f>
        <v>0</v>
      </c>
      <c r="D26" s="67">
        <f>'TB-上期'!AC34</f>
        <v>0</v>
      </c>
      <c r="E26" s="116"/>
    </row>
    <row r="27" spans="1:6" s="15" customFormat="1" ht="18" customHeight="1">
      <c r="A27" s="16" t="s">
        <v>282</v>
      </c>
      <c r="B27" s="13"/>
      <c r="C27" s="67">
        <f>'TB-本期'!AC35</f>
        <v>0</v>
      </c>
      <c r="D27" s="67">
        <f>'TB-上期'!AC35</f>
        <v>0</v>
      </c>
      <c r="E27" s="116"/>
    </row>
    <row r="28" spans="1:6" s="15" customFormat="1" ht="18" customHeight="1">
      <c r="A28" s="16" t="s">
        <v>283</v>
      </c>
      <c r="B28" s="13"/>
      <c r="C28" s="67">
        <f>'TB-本期'!AC36</f>
        <v>0</v>
      </c>
      <c r="D28" s="67">
        <f>'TB-上期'!AC36</f>
        <v>0</v>
      </c>
      <c r="E28" s="116"/>
    </row>
    <row r="29" spans="1:6" s="15" customFormat="1" ht="18" customHeight="1">
      <c r="A29" s="16" t="s">
        <v>284</v>
      </c>
      <c r="B29" s="13"/>
      <c r="C29" s="67">
        <f>'TB-本期'!AC39</f>
        <v>53250000</v>
      </c>
      <c r="D29" s="67">
        <f>'TB-上期'!AC39</f>
        <v>60000000</v>
      </c>
      <c r="E29" s="116"/>
    </row>
    <row r="30" spans="1:6" s="15" customFormat="1" ht="18" customHeight="1">
      <c r="A30" s="16" t="s">
        <v>285</v>
      </c>
      <c r="B30" s="13"/>
      <c r="C30" s="67">
        <f>'TB-本期'!AC43</f>
        <v>0</v>
      </c>
      <c r="D30" s="67">
        <f>'TB-上期'!AC43</f>
        <v>0</v>
      </c>
      <c r="E30" s="116"/>
    </row>
    <row r="31" spans="1:6" s="15" customFormat="1" ht="18" customHeight="1">
      <c r="A31" s="16" t="s">
        <v>286</v>
      </c>
      <c r="B31" s="13"/>
      <c r="C31" s="67">
        <f>'TB-本期'!AC47</f>
        <v>5400000</v>
      </c>
      <c r="D31" s="67">
        <f>'TB-上期'!AC47</f>
        <v>0</v>
      </c>
      <c r="E31" s="116"/>
    </row>
    <row r="32" spans="1:6" s="15" customFormat="1" ht="18" customHeight="1">
      <c r="A32" s="16" t="s">
        <v>287</v>
      </c>
      <c r="B32" s="13"/>
      <c r="C32" s="67">
        <f>'TB-本期'!AC50</f>
        <v>0</v>
      </c>
      <c r="D32" s="67">
        <f>'TB-上期'!AC50</f>
        <v>0</v>
      </c>
      <c r="E32" s="116"/>
    </row>
    <row r="33" spans="1:5" s="15" customFormat="1" ht="18" customHeight="1">
      <c r="A33" s="16" t="s">
        <v>288</v>
      </c>
      <c r="B33" s="13"/>
      <c r="C33" s="67">
        <f>'TB-本期'!AC51</f>
        <v>0</v>
      </c>
      <c r="D33" s="67">
        <f>'TB-上期'!AC51</f>
        <v>0</v>
      </c>
      <c r="E33" s="116"/>
    </row>
    <row r="34" spans="1:5" s="15" customFormat="1" ht="18" customHeight="1">
      <c r="A34" s="16" t="s">
        <v>289</v>
      </c>
      <c r="B34" s="13"/>
      <c r="C34" s="67">
        <f>'TB-本期'!AC52</f>
        <v>0</v>
      </c>
      <c r="D34" s="67">
        <f>'TB-上期'!AC52</f>
        <v>0</v>
      </c>
      <c r="E34" s="116"/>
    </row>
    <row r="35" spans="1:5" s="15" customFormat="1" ht="18" customHeight="1">
      <c r="A35" s="16" t="s">
        <v>290</v>
      </c>
      <c r="B35" s="13"/>
      <c r="C35" s="67">
        <f>'TB-本期'!AC56</f>
        <v>0</v>
      </c>
      <c r="D35" s="67">
        <f>'TB-上期'!AC56</f>
        <v>0</v>
      </c>
      <c r="E35" s="116"/>
    </row>
    <row r="36" spans="1:5" s="15" customFormat="1" ht="18" customHeight="1">
      <c r="A36" s="16" t="s">
        <v>291</v>
      </c>
      <c r="B36" s="13"/>
      <c r="C36" s="67">
        <f>'TB-本期'!AC57</f>
        <v>0</v>
      </c>
      <c r="D36" s="67">
        <f>'TB-上期'!AC57</f>
        <v>0</v>
      </c>
      <c r="E36" s="116"/>
    </row>
    <row r="37" spans="1:5" s="15" customFormat="1" ht="18" customHeight="1">
      <c r="A37" s="16" t="s">
        <v>292</v>
      </c>
      <c r="B37" s="13"/>
      <c r="C37" s="67">
        <f>'TB-本期'!AC58</f>
        <v>0</v>
      </c>
      <c r="D37" s="67">
        <f>'TB-上期'!AC58</f>
        <v>0</v>
      </c>
      <c r="E37" s="116"/>
    </row>
    <row r="38" spans="1:5" s="15" customFormat="1" ht="18" customHeight="1">
      <c r="A38" s="16" t="s">
        <v>293</v>
      </c>
      <c r="B38" s="13"/>
      <c r="C38" s="67">
        <f>'TB-本期'!AC61</f>
        <v>0</v>
      </c>
      <c r="D38" s="67">
        <f>'TB-上期'!AC61</f>
        <v>0</v>
      </c>
      <c r="E38" s="116"/>
    </row>
    <row r="39" spans="1:5" s="15" customFormat="1" ht="18" customHeight="1">
      <c r="A39" s="16" t="s">
        <v>294</v>
      </c>
      <c r="B39" s="13"/>
      <c r="C39" s="67">
        <f>'TB-本期'!AC62</f>
        <v>0</v>
      </c>
      <c r="D39" s="67">
        <f>'TB-上期'!AC62</f>
        <v>0</v>
      </c>
      <c r="E39" s="116"/>
    </row>
    <row r="40" spans="1:5" s="15" customFormat="1" ht="18" customHeight="1">
      <c r="A40" s="16" t="s">
        <v>295</v>
      </c>
      <c r="B40" s="13"/>
      <c r="C40" s="67">
        <f>'TB-本期'!AC63</f>
        <v>0</v>
      </c>
      <c r="D40" s="67">
        <f>'TB-上期'!AC63</f>
        <v>0</v>
      </c>
      <c r="E40" s="116"/>
    </row>
    <row r="41" spans="1:5" s="15" customFormat="1" ht="18" customHeight="1">
      <c r="A41" s="9" t="s">
        <v>296</v>
      </c>
      <c r="B41" s="13"/>
      <c r="C41" s="68">
        <f>IF(SUM(C25:C40)&lt;&gt;0,SUM(C25:C40),"")</f>
        <v>58650000</v>
      </c>
      <c r="D41" s="68">
        <f>IF(SUM(D25:D40)&lt;&gt;0,SUM(D25:D40),"")</f>
        <v>60000000</v>
      </c>
      <c r="E41" s="116"/>
    </row>
    <row r="42" spans="1:5" s="15" customFormat="1" ht="18" customHeight="1">
      <c r="A42" s="9" t="s">
        <v>297</v>
      </c>
      <c r="B42" s="13" t="s">
        <v>298</v>
      </c>
      <c r="C42" s="68">
        <f>SUM(C41,C23)</f>
        <v>156250000</v>
      </c>
      <c r="D42" s="68">
        <f>SUM(D41,D23)</f>
        <v>132000000</v>
      </c>
      <c r="E42" s="116"/>
    </row>
    <row r="43" spans="1:5" s="15" customFormat="1" ht="22.5" customHeight="1">
      <c r="A43" s="18" t="s">
        <v>299</v>
      </c>
      <c r="B43" s="19"/>
      <c r="C43" s="20"/>
      <c r="D43" s="20"/>
      <c r="E43" s="116"/>
    </row>
    <row r="45" spans="1:5">
      <c r="C45" s="114"/>
    </row>
    <row r="46" spans="1:5">
      <c r="C46" s="114"/>
    </row>
    <row r="47" spans="1:5">
      <c r="C47" s="11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scale="52" orientation="landscape" useFirstPageNumber="1" r:id="rId1"/>
  <headerFooter>
    <oddFooter>第 &amp;P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F1A2-A0CE-4CF8-876E-327F03D7E4F9}">
  <dimension ref="A1:O44"/>
  <sheetViews>
    <sheetView view="pageBreakPreview" zoomScale="85" zoomScaleNormal="85" zoomScaleSheetLayoutView="85" workbookViewId="0">
      <pane xSplit="1" ySplit="7" topLeftCell="B8" activePane="bottomRight" state="frozen"/>
      <selection activeCell="G8" sqref="G8"/>
      <selection pane="topRight" activeCell="G8" sqref="G8"/>
      <selection pane="bottomLeft" activeCell="G8" sqref="G8"/>
      <selection pane="bottomRight" activeCell="L11" sqref="L11"/>
    </sheetView>
  </sheetViews>
  <sheetFormatPr defaultRowHeight="15.75"/>
  <cols>
    <col min="1" max="1" width="42.5" style="37" customWidth="1"/>
    <col min="2" max="2" width="20.625" style="37" customWidth="1"/>
    <col min="3" max="5" width="20.625" style="37" hidden="1" customWidth="1"/>
    <col min="6" max="6" width="20.625" style="37" customWidth="1"/>
    <col min="7" max="7" width="20.625" style="37" hidden="1" customWidth="1"/>
    <col min="8" max="8" width="20.625" style="37" customWidth="1"/>
    <col min="9" max="9" width="20.625" style="37" hidden="1" customWidth="1"/>
    <col min="10" max="10" width="20.625" style="37" customWidth="1"/>
    <col min="11" max="11" width="20.625" style="37" hidden="1" customWidth="1"/>
    <col min="12" max="12" width="20.625" style="37" customWidth="1"/>
    <col min="13" max="13" width="20.625" style="37" hidden="1" customWidth="1"/>
    <col min="14" max="15" width="20.625" style="37" customWidth="1"/>
    <col min="16" max="17" width="9" style="37"/>
    <col min="18" max="18" width="14.5" style="37" customWidth="1"/>
    <col min="19" max="20" width="9" style="37" customWidth="1"/>
    <col min="21" max="256" width="9" style="37"/>
    <col min="257" max="257" width="42.5" style="37" customWidth="1"/>
    <col min="258" max="258" width="12.625" style="37" customWidth="1"/>
    <col min="259" max="268" width="12.5" style="37" customWidth="1"/>
    <col min="269" max="269" width="0" style="37" hidden="1" customWidth="1"/>
    <col min="270" max="271" width="12.5" style="37" customWidth="1"/>
    <col min="272" max="512" width="9" style="37"/>
    <col min="513" max="513" width="42.5" style="37" customWidth="1"/>
    <col min="514" max="514" width="12.625" style="37" customWidth="1"/>
    <col min="515" max="524" width="12.5" style="37" customWidth="1"/>
    <col min="525" max="525" width="0" style="37" hidden="1" customWidth="1"/>
    <col min="526" max="527" width="12.5" style="37" customWidth="1"/>
    <col min="528" max="768" width="9" style="37"/>
    <col min="769" max="769" width="42.5" style="37" customWidth="1"/>
    <col min="770" max="770" width="12.625" style="37" customWidth="1"/>
    <col min="771" max="780" width="12.5" style="37" customWidth="1"/>
    <col min="781" max="781" width="0" style="37" hidden="1" customWidth="1"/>
    <col min="782" max="783" width="12.5" style="37" customWidth="1"/>
    <col min="784" max="1024" width="9" style="37"/>
    <col min="1025" max="1025" width="42.5" style="37" customWidth="1"/>
    <col min="1026" max="1026" width="12.625" style="37" customWidth="1"/>
    <col min="1027" max="1036" width="12.5" style="37" customWidth="1"/>
    <col min="1037" max="1037" width="0" style="37" hidden="1" customWidth="1"/>
    <col min="1038" max="1039" width="12.5" style="37" customWidth="1"/>
    <col min="1040" max="1280" width="9" style="37"/>
    <col min="1281" max="1281" width="42.5" style="37" customWidth="1"/>
    <col min="1282" max="1282" width="12.625" style="37" customWidth="1"/>
    <col min="1283" max="1292" width="12.5" style="37" customWidth="1"/>
    <col min="1293" max="1293" width="0" style="37" hidden="1" customWidth="1"/>
    <col min="1294" max="1295" width="12.5" style="37" customWidth="1"/>
    <col min="1296" max="1536" width="9" style="37"/>
    <col min="1537" max="1537" width="42.5" style="37" customWidth="1"/>
    <col min="1538" max="1538" width="12.625" style="37" customWidth="1"/>
    <col min="1539" max="1548" width="12.5" style="37" customWidth="1"/>
    <col min="1549" max="1549" width="0" style="37" hidden="1" customWidth="1"/>
    <col min="1550" max="1551" width="12.5" style="37" customWidth="1"/>
    <col min="1552" max="1792" width="9" style="37"/>
    <col min="1793" max="1793" width="42.5" style="37" customWidth="1"/>
    <col min="1794" max="1794" width="12.625" style="37" customWidth="1"/>
    <col min="1795" max="1804" width="12.5" style="37" customWidth="1"/>
    <col min="1805" max="1805" width="0" style="37" hidden="1" customWidth="1"/>
    <col min="1806" max="1807" width="12.5" style="37" customWidth="1"/>
    <col min="1808" max="2048" width="9" style="37"/>
    <col min="2049" max="2049" width="42.5" style="37" customWidth="1"/>
    <col min="2050" max="2050" width="12.625" style="37" customWidth="1"/>
    <col min="2051" max="2060" width="12.5" style="37" customWidth="1"/>
    <col min="2061" max="2061" width="0" style="37" hidden="1" customWidth="1"/>
    <col min="2062" max="2063" width="12.5" style="37" customWidth="1"/>
    <col min="2064" max="2304" width="9" style="37"/>
    <col min="2305" max="2305" width="42.5" style="37" customWidth="1"/>
    <col min="2306" max="2306" width="12.625" style="37" customWidth="1"/>
    <col min="2307" max="2316" width="12.5" style="37" customWidth="1"/>
    <col min="2317" max="2317" width="0" style="37" hidden="1" customWidth="1"/>
    <col min="2318" max="2319" width="12.5" style="37" customWidth="1"/>
    <col min="2320" max="2560" width="9" style="37"/>
    <col min="2561" max="2561" width="42.5" style="37" customWidth="1"/>
    <col min="2562" max="2562" width="12.625" style="37" customWidth="1"/>
    <col min="2563" max="2572" width="12.5" style="37" customWidth="1"/>
    <col min="2573" max="2573" width="0" style="37" hidden="1" customWidth="1"/>
    <col min="2574" max="2575" width="12.5" style="37" customWidth="1"/>
    <col min="2576" max="2816" width="9" style="37"/>
    <col min="2817" max="2817" width="42.5" style="37" customWidth="1"/>
    <col min="2818" max="2818" width="12.625" style="37" customWidth="1"/>
    <col min="2819" max="2828" width="12.5" style="37" customWidth="1"/>
    <col min="2829" max="2829" width="0" style="37" hidden="1" customWidth="1"/>
    <col min="2830" max="2831" width="12.5" style="37" customWidth="1"/>
    <col min="2832" max="3072" width="9" style="37"/>
    <col min="3073" max="3073" width="42.5" style="37" customWidth="1"/>
    <col min="3074" max="3074" width="12.625" style="37" customWidth="1"/>
    <col min="3075" max="3084" width="12.5" style="37" customWidth="1"/>
    <col min="3085" max="3085" width="0" style="37" hidden="1" customWidth="1"/>
    <col min="3086" max="3087" width="12.5" style="37" customWidth="1"/>
    <col min="3088" max="3328" width="9" style="37"/>
    <col min="3329" max="3329" width="42.5" style="37" customWidth="1"/>
    <col min="3330" max="3330" width="12.625" style="37" customWidth="1"/>
    <col min="3331" max="3340" width="12.5" style="37" customWidth="1"/>
    <col min="3341" max="3341" width="0" style="37" hidden="1" customWidth="1"/>
    <col min="3342" max="3343" width="12.5" style="37" customWidth="1"/>
    <col min="3344" max="3584" width="9" style="37"/>
    <col min="3585" max="3585" width="42.5" style="37" customWidth="1"/>
    <col min="3586" max="3586" width="12.625" style="37" customWidth="1"/>
    <col min="3587" max="3596" width="12.5" style="37" customWidth="1"/>
    <col min="3597" max="3597" width="0" style="37" hidden="1" customWidth="1"/>
    <col min="3598" max="3599" width="12.5" style="37" customWidth="1"/>
    <col min="3600" max="3840" width="9" style="37"/>
    <col min="3841" max="3841" width="42.5" style="37" customWidth="1"/>
    <col min="3842" max="3842" width="12.625" style="37" customWidth="1"/>
    <col min="3843" max="3852" width="12.5" style="37" customWidth="1"/>
    <col min="3853" max="3853" width="0" style="37" hidden="1" customWidth="1"/>
    <col min="3854" max="3855" width="12.5" style="37" customWidth="1"/>
    <col min="3856" max="4096" width="9" style="37"/>
    <col min="4097" max="4097" width="42.5" style="37" customWidth="1"/>
    <col min="4098" max="4098" width="12.625" style="37" customWidth="1"/>
    <col min="4099" max="4108" width="12.5" style="37" customWidth="1"/>
    <col min="4109" max="4109" width="0" style="37" hidden="1" customWidth="1"/>
    <col min="4110" max="4111" width="12.5" style="37" customWidth="1"/>
    <col min="4112" max="4352" width="9" style="37"/>
    <col min="4353" max="4353" width="42.5" style="37" customWidth="1"/>
    <col min="4354" max="4354" width="12.625" style="37" customWidth="1"/>
    <col min="4355" max="4364" width="12.5" style="37" customWidth="1"/>
    <col min="4365" max="4365" width="0" style="37" hidden="1" customWidth="1"/>
    <col min="4366" max="4367" width="12.5" style="37" customWidth="1"/>
    <col min="4368" max="4608" width="9" style="37"/>
    <col min="4609" max="4609" width="42.5" style="37" customWidth="1"/>
    <col min="4610" max="4610" width="12.625" style="37" customWidth="1"/>
    <col min="4611" max="4620" width="12.5" style="37" customWidth="1"/>
    <col min="4621" max="4621" width="0" style="37" hidden="1" customWidth="1"/>
    <col min="4622" max="4623" width="12.5" style="37" customWidth="1"/>
    <col min="4624" max="4864" width="9" style="37"/>
    <col min="4865" max="4865" width="42.5" style="37" customWidth="1"/>
    <col min="4866" max="4866" width="12.625" style="37" customWidth="1"/>
    <col min="4867" max="4876" width="12.5" style="37" customWidth="1"/>
    <col min="4877" max="4877" width="0" style="37" hidden="1" customWidth="1"/>
    <col min="4878" max="4879" width="12.5" style="37" customWidth="1"/>
    <col min="4880" max="5120" width="9" style="37"/>
    <col min="5121" max="5121" width="42.5" style="37" customWidth="1"/>
    <col min="5122" max="5122" width="12.625" style="37" customWidth="1"/>
    <col min="5123" max="5132" width="12.5" style="37" customWidth="1"/>
    <col min="5133" max="5133" width="0" style="37" hidden="1" customWidth="1"/>
    <col min="5134" max="5135" width="12.5" style="37" customWidth="1"/>
    <col min="5136" max="5376" width="9" style="37"/>
    <col min="5377" max="5377" width="42.5" style="37" customWidth="1"/>
    <col min="5378" max="5378" width="12.625" style="37" customWidth="1"/>
    <col min="5379" max="5388" width="12.5" style="37" customWidth="1"/>
    <col min="5389" max="5389" width="0" style="37" hidden="1" customWidth="1"/>
    <col min="5390" max="5391" width="12.5" style="37" customWidth="1"/>
    <col min="5392" max="5632" width="9" style="37"/>
    <col min="5633" max="5633" width="42.5" style="37" customWidth="1"/>
    <col min="5634" max="5634" width="12.625" style="37" customWidth="1"/>
    <col min="5635" max="5644" width="12.5" style="37" customWidth="1"/>
    <col min="5645" max="5645" width="0" style="37" hidden="1" customWidth="1"/>
    <col min="5646" max="5647" width="12.5" style="37" customWidth="1"/>
    <col min="5648" max="5888" width="9" style="37"/>
    <col min="5889" max="5889" width="42.5" style="37" customWidth="1"/>
    <col min="5890" max="5890" width="12.625" style="37" customWidth="1"/>
    <col min="5891" max="5900" width="12.5" style="37" customWidth="1"/>
    <col min="5901" max="5901" width="0" style="37" hidden="1" customWidth="1"/>
    <col min="5902" max="5903" width="12.5" style="37" customWidth="1"/>
    <col min="5904" max="6144" width="9" style="37"/>
    <col min="6145" max="6145" width="42.5" style="37" customWidth="1"/>
    <col min="6146" max="6146" width="12.625" style="37" customWidth="1"/>
    <col min="6147" max="6156" width="12.5" style="37" customWidth="1"/>
    <col min="6157" max="6157" width="0" style="37" hidden="1" customWidth="1"/>
    <col min="6158" max="6159" width="12.5" style="37" customWidth="1"/>
    <col min="6160" max="6400" width="9" style="37"/>
    <col min="6401" max="6401" width="42.5" style="37" customWidth="1"/>
    <col min="6402" max="6402" width="12.625" style="37" customWidth="1"/>
    <col min="6403" max="6412" width="12.5" style="37" customWidth="1"/>
    <col min="6413" max="6413" width="0" style="37" hidden="1" customWidth="1"/>
    <col min="6414" max="6415" width="12.5" style="37" customWidth="1"/>
    <col min="6416" max="6656" width="9" style="37"/>
    <col min="6657" max="6657" width="42.5" style="37" customWidth="1"/>
    <col min="6658" max="6658" width="12.625" style="37" customWidth="1"/>
    <col min="6659" max="6668" width="12.5" style="37" customWidth="1"/>
    <col min="6669" max="6669" width="0" style="37" hidden="1" customWidth="1"/>
    <col min="6670" max="6671" width="12.5" style="37" customWidth="1"/>
    <col min="6672" max="6912" width="9" style="37"/>
    <col min="6913" max="6913" width="42.5" style="37" customWidth="1"/>
    <col min="6914" max="6914" width="12.625" style="37" customWidth="1"/>
    <col min="6915" max="6924" width="12.5" style="37" customWidth="1"/>
    <col min="6925" max="6925" width="0" style="37" hidden="1" customWidth="1"/>
    <col min="6926" max="6927" width="12.5" style="37" customWidth="1"/>
    <col min="6928" max="7168" width="9" style="37"/>
    <col min="7169" max="7169" width="42.5" style="37" customWidth="1"/>
    <col min="7170" max="7170" width="12.625" style="37" customWidth="1"/>
    <col min="7171" max="7180" width="12.5" style="37" customWidth="1"/>
    <col min="7181" max="7181" width="0" style="37" hidden="1" customWidth="1"/>
    <col min="7182" max="7183" width="12.5" style="37" customWidth="1"/>
    <col min="7184" max="7424" width="9" style="37"/>
    <col min="7425" max="7425" width="42.5" style="37" customWidth="1"/>
    <col min="7426" max="7426" width="12.625" style="37" customWidth="1"/>
    <col min="7427" max="7436" width="12.5" style="37" customWidth="1"/>
    <col min="7437" max="7437" width="0" style="37" hidden="1" customWidth="1"/>
    <col min="7438" max="7439" width="12.5" style="37" customWidth="1"/>
    <col min="7440" max="7680" width="9" style="37"/>
    <col min="7681" max="7681" width="42.5" style="37" customWidth="1"/>
    <col min="7682" max="7682" width="12.625" style="37" customWidth="1"/>
    <col min="7683" max="7692" width="12.5" style="37" customWidth="1"/>
    <col min="7693" max="7693" width="0" style="37" hidden="1" customWidth="1"/>
    <col min="7694" max="7695" width="12.5" style="37" customWidth="1"/>
    <col min="7696" max="7936" width="9" style="37"/>
    <col min="7937" max="7937" width="42.5" style="37" customWidth="1"/>
    <col min="7938" max="7938" width="12.625" style="37" customWidth="1"/>
    <col min="7939" max="7948" width="12.5" style="37" customWidth="1"/>
    <col min="7949" max="7949" width="0" style="37" hidden="1" customWidth="1"/>
    <col min="7950" max="7951" width="12.5" style="37" customWidth="1"/>
    <col min="7952" max="8192" width="9" style="37"/>
    <col min="8193" max="8193" width="42.5" style="37" customWidth="1"/>
    <col min="8194" max="8194" width="12.625" style="37" customWidth="1"/>
    <col min="8195" max="8204" width="12.5" style="37" customWidth="1"/>
    <col min="8205" max="8205" width="0" style="37" hidden="1" customWidth="1"/>
    <col min="8206" max="8207" width="12.5" style="37" customWidth="1"/>
    <col min="8208" max="8448" width="9" style="37"/>
    <col min="8449" max="8449" width="42.5" style="37" customWidth="1"/>
    <col min="8450" max="8450" width="12.625" style="37" customWidth="1"/>
    <col min="8451" max="8460" width="12.5" style="37" customWidth="1"/>
    <col min="8461" max="8461" width="0" style="37" hidden="1" customWidth="1"/>
    <col min="8462" max="8463" width="12.5" style="37" customWidth="1"/>
    <col min="8464" max="8704" width="9" style="37"/>
    <col min="8705" max="8705" width="42.5" style="37" customWidth="1"/>
    <col min="8706" max="8706" width="12.625" style="37" customWidth="1"/>
    <col min="8707" max="8716" width="12.5" style="37" customWidth="1"/>
    <col min="8717" max="8717" width="0" style="37" hidden="1" customWidth="1"/>
    <col min="8718" max="8719" width="12.5" style="37" customWidth="1"/>
    <col min="8720" max="8960" width="9" style="37"/>
    <col min="8961" max="8961" width="42.5" style="37" customWidth="1"/>
    <col min="8962" max="8962" width="12.625" style="37" customWidth="1"/>
    <col min="8963" max="8972" width="12.5" style="37" customWidth="1"/>
    <col min="8973" max="8973" width="0" style="37" hidden="1" customWidth="1"/>
    <col min="8974" max="8975" width="12.5" style="37" customWidth="1"/>
    <col min="8976" max="9216" width="9" style="37"/>
    <col min="9217" max="9217" width="42.5" style="37" customWidth="1"/>
    <col min="9218" max="9218" width="12.625" style="37" customWidth="1"/>
    <col min="9219" max="9228" width="12.5" style="37" customWidth="1"/>
    <col min="9229" max="9229" width="0" style="37" hidden="1" customWidth="1"/>
    <col min="9230" max="9231" width="12.5" style="37" customWidth="1"/>
    <col min="9232" max="9472" width="9" style="37"/>
    <col min="9473" max="9473" width="42.5" style="37" customWidth="1"/>
    <col min="9474" max="9474" width="12.625" style="37" customWidth="1"/>
    <col min="9475" max="9484" width="12.5" style="37" customWidth="1"/>
    <col min="9485" max="9485" width="0" style="37" hidden="1" customWidth="1"/>
    <col min="9486" max="9487" width="12.5" style="37" customWidth="1"/>
    <col min="9488" max="9728" width="9" style="37"/>
    <col min="9729" max="9729" width="42.5" style="37" customWidth="1"/>
    <col min="9730" max="9730" width="12.625" style="37" customWidth="1"/>
    <col min="9731" max="9740" width="12.5" style="37" customWidth="1"/>
    <col min="9741" max="9741" width="0" style="37" hidden="1" customWidth="1"/>
    <col min="9742" max="9743" width="12.5" style="37" customWidth="1"/>
    <col min="9744" max="9984" width="9" style="37"/>
    <col min="9985" max="9985" width="42.5" style="37" customWidth="1"/>
    <col min="9986" max="9986" width="12.625" style="37" customWidth="1"/>
    <col min="9987" max="9996" width="12.5" style="37" customWidth="1"/>
    <col min="9997" max="9997" width="0" style="37" hidden="1" customWidth="1"/>
    <col min="9998" max="9999" width="12.5" style="37" customWidth="1"/>
    <col min="10000" max="10240" width="9" style="37"/>
    <col min="10241" max="10241" width="42.5" style="37" customWidth="1"/>
    <col min="10242" max="10242" width="12.625" style="37" customWidth="1"/>
    <col min="10243" max="10252" width="12.5" style="37" customWidth="1"/>
    <col min="10253" max="10253" width="0" style="37" hidden="1" customWidth="1"/>
    <col min="10254" max="10255" width="12.5" style="37" customWidth="1"/>
    <col min="10256" max="10496" width="9" style="37"/>
    <col min="10497" max="10497" width="42.5" style="37" customWidth="1"/>
    <col min="10498" max="10498" width="12.625" style="37" customWidth="1"/>
    <col min="10499" max="10508" width="12.5" style="37" customWidth="1"/>
    <col min="10509" max="10509" width="0" style="37" hidden="1" customWidth="1"/>
    <col min="10510" max="10511" width="12.5" style="37" customWidth="1"/>
    <col min="10512" max="10752" width="9" style="37"/>
    <col min="10753" max="10753" width="42.5" style="37" customWidth="1"/>
    <col min="10754" max="10754" width="12.625" style="37" customWidth="1"/>
    <col min="10755" max="10764" width="12.5" style="37" customWidth="1"/>
    <col min="10765" max="10765" width="0" style="37" hidden="1" customWidth="1"/>
    <col min="10766" max="10767" width="12.5" style="37" customWidth="1"/>
    <col min="10768" max="11008" width="9" style="37"/>
    <col min="11009" max="11009" width="42.5" style="37" customWidth="1"/>
    <col min="11010" max="11010" width="12.625" style="37" customWidth="1"/>
    <col min="11011" max="11020" width="12.5" style="37" customWidth="1"/>
    <col min="11021" max="11021" width="0" style="37" hidden="1" customWidth="1"/>
    <col min="11022" max="11023" width="12.5" style="37" customWidth="1"/>
    <col min="11024" max="11264" width="9" style="37"/>
    <col min="11265" max="11265" width="42.5" style="37" customWidth="1"/>
    <col min="11266" max="11266" width="12.625" style="37" customWidth="1"/>
    <col min="11267" max="11276" width="12.5" style="37" customWidth="1"/>
    <col min="11277" max="11277" width="0" style="37" hidden="1" customWidth="1"/>
    <col min="11278" max="11279" width="12.5" style="37" customWidth="1"/>
    <col min="11280" max="11520" width="9" style="37"/>
    <col min="11521" max="11521" width="42.5" style="37" customWidth="1"/>
    <col min="11522" max="11522" width="12.625" style="37" customWidth="1"/>
    <col min="11523" max="11532" width="12.5" style="37" customWidth="1"/>
    <col min="11533" max="11533" width="0" style="37" hidden="1" customWidth="1"/>
    <col min="11534" max="11535" width="12.5" style="37" customWidth="1"/>
    <col min="11536" max="11776" width="9" style="37"/>
    <col min="11777" max="11777" width="42.5" style="37" customWidth="1"/>
    <col min="11778" max="11778" width="12.625" style="37" customWidth="1"/>
    <col min="11779" max="11788" width="12.5" style="37" customWidth="1"/>
    <col min="11789" max="11789" width="0" style="37" hidden="1" customWidth="1"/>
    <col min="11790" max="11791" width="12.5" style="37" customWidth="1"/>
    <col min="11792" max="12032" width="9" style="37"/>
    <col min="12033" max="12033" width="42.5" style="37" customWidth="1"/>
    <col min="12034" max="12034" width="12.625" style="37" customWidth="1"/>
    <col min="12035" max="12044" width="12.5" style="37" customWidth="1"/>
    <col min="12045" max="12045" width="0" style="37" hidden="1" customWidth="1"/>
    <col min="12046" max="12047" width="12.5" style="37" customWidth="1"/>
    <col min="12048" max="12288" width="9" style="37"/>
    <col min="12289" max="12289" width="42.5" style="37" customWidth="1"/>
    <col min="12290" max="12290" width="12.625" style="37" customWidth="1"/>
    <col min="12291" max="12300" width="12.5" style="37" customWidth="1"/>
    <col min="12301" max="12301" width="0" style="37" hidden="1" customWidth="1"/>
    <col min="12302" max="12303" width="12.5" style="37" customWidth="1"/>
    <col min="12304" max="12544" width="9" style="37"/>
    <col min="12545" max="12545" width="42.5" style="37" customWidth="1"/>
    <col min="12546" max="12546" width="12.625" style="37" customWidth="1"/>
    <col min="12547" max="12556" width="12.5" style="37" customWidth="1"/>
    <col min="12557" max="12557" width="0" style="37" hidden="1" customWidth="1"/>
    <col min="12558" max="12559" width="12.5" style="37" customWidth="1"/>
    <col min="12560" max="12800" width="9" style="37"/>
    <col min="12801" max="12801" width="42.5" style="37" customWidth="1"/>
    <col min="12802" max="12802" width="12.625" style="37" customWidth="1"/>
    <col min="12803" max="12812" width="12.5" style="37" customWidth="1"/>
    <col min="12813" max="12813" width="0" style="37" hidden="1" customWidth="1"/>
    <col min="12814" max="12815" width="12.5" style="37" customWidth="1"/>
    <col min="12816" max="13056" width="9" style="37"/>
    <col min="13057" max="13057" width="42.5" style="37" customWidth="1"/>
    <col min="13058" max="13058" width="12.625" style="37" customWidth="1"/>
    <col min="13059" max="13068" width="12.5" style="37" customWidth="1"/>
    <col min="13069" max="13069" width="0" style="37" hidden="1" customWidth="1"/>
    <col min="13070" max="13071" width="12.5" style="37" customWidth="1"/>
    <col min="13072" max="13312" width="9" style="37"/>
    <col min="13313" max="13313" width="42.5" style="37" customWidth="1"/>
    <col min="13314" max="13314" width="12.625" style="37" customWidth="1"/>
    <col min="13315" max="13324" width="12.5" style="37" customWidth="1"/>
    <col min="13325" max="13325" width="0" style="37" hidden="1" customWidth="1"/>
    <col min="13326" max="13327" width="12.5" style="37" customWidth="1"/>
    <col min="13328" max="13568" width="9" style="37"/>
    <col min="13569" max="13569" width="42.5" style="37" customWidth="1"/>
    <col min="13570" max="13570" width="12.625" style="37" customWidth="1"/>
    <col min="13571" max="13580" width="12.5" style="37" customWidth="1"/>
    <col min="13581" max="13581" width="0" style="37" hidden="1" customWidth="1"/>
    <col min="13582" max="13583" width="12.5" style="37" customWidth="1"/>
    <col min="13584" max="13824" width="9" style="37"/>
    <col min="13825" max="13825" width="42.5" style="37" customWidth="1"/>
    <col min="13826" max="13826" width="12.625" style="37" customWidth="1"/>
    <col min="13827" max="13836" width="12.5" style="37" customWidth="1"/>
    <col min="13837" max="13837" width="0" style="37" hidden="1" customWidth="1"/>
    <col min="13838" max="13839" width="12.5" style="37" customWidth="1"/>
    <col min="13840" max="14080" width="9" style="37"/>
    <col min="14081" max="14081" width="42.5" style="37" customWidth="1"/>
    <col min="14082" max="14082" width="12.625" style="37" customWidth="1"/>
    <col min="14083" max="14092" width="12.5" style="37" customWidth="1"/>
    <col min="14093" max="14093" width="0" style="37" hidden="1" customWidth="1"/>
    <col min="14094" max="14095" width="12.5" style="37" customWidth="1"/>
    <col min="14096" max="14336" width="9" style="37"/>
    <col min="14337" max="14337" width="42.5" style="37" customWidth="1"/>
    <col min="14338" max="14338" width="12.625" style="37" customWidth="1"/>
    <col min="14339" max="14348" width="12.5" style="37" customWidth="1"/>
    <col min="14349" max="14349" width="0" style="37" hidden="1" customWidth="1"/>
    <col min="14350" max="14351" width="12.5" style="37" customWidth="1"/>
    <col min="14352" max="14592" width="9" style="37"/>
    <col min="14593" max="14593" width="42.5" style="37" customWidth="1"/>
    <col min="14594" max="14594" width="12.625" style="37" customWidth="1"/>
    <col min="14595" max="14604" width="12.5" style="37" customWidth="1"/>
    <col min="14605" max="14605" width="0" style="37" hidden="1" customWidth="1"/>
    <col min="14606" max="14607" width="12.5" style="37" customWidth="1"/>
    <col min="14608" max="14848" width="9" style="37"/>
    <col min="14849" max="14849" width="42.5" style="37" customWidth="1"/>
    <col min="14850" max="14850" width="12.625" style="37" customWidth="1"/>
    <col min="14851" max="14860" width="12.5" style="37" customWidth="1"/>
    <col min="14861" max="14861" width="0" style="37" hidden="1" customWidth="1"/>
    <col min="14862" max="14863" width="12.5" style="37" customWidth="1"/>
    <col min="14864" max="15104" width="9" style="37"/>
    <col min="15105" max="15105" width="42.5" style="37" customWidth="1"/>
    <col min="15106" max="15106" width="12.625" style="37" customWidth="1"/>
    <col min="15107" max="15116" width="12.5" style="37" customWidth="1"/>
    <col min="15117" max="15117" width="0" style="37" hidden="1" customWidth="1"/>
    <col min="15118" max="15119" width="12.5" style="37" customWidth="1"/>
    <col min="15120" max="15360" width="9" style="37"/>
    <col min="15361" max="15361" width="42.5" style="37" customWidth="1"/>
    <col min="15362" max="15362" width="12.625" style="37" customWidth="1"/>
    <col min="15363" max="15372" width="12.5" style="37" customWidth="1"/>
    <col min="15373" max="15373" width="0" style="37" hidden="1" customWidth="1"/>
    <col min="15374" max="15375" width="12.5" style="37" customWidth="1"/>
    <col min="15376" max="15616" width="9" style="37"/>
    <col min="15617" max="15617" width="42.5" style="37" customWidth="1"/>
    <col min="15618" max="15618" width="12.625" style="37" customWidth="1"/>
    <col min="15619" max="15628" width="12.5" style="37" customWidth="1"/>
    <col min="15629" max="15629" width="0" style="37" hidden="1" customWidth="1"/>
    <col min="15630" max="15631" width="12.5" style="37" customWidth="1"/>
    <col min="15632" max="15872" width="9" style="37"/>
    <col min="15873" max="15873" width="42.5" style="37" customWidth="1"/>
    <col min="15874" max="15874" width="12.625" style="37" customWidth="1"/>
    <col min="15875" max="15884" width="12.5" style="37" customWidth="1"/>
    <col min="15885" max="15885" width="0" style="37" hidden="1" customWidth="1"/>
    <col min="15886" max="15887" width="12.5" style="37" customWidth="1"/>
    <col min="15888" max="16128" width="9" style="37"/>
    <col min="16129" max="16129" width="42.5" style="37" customWidth="1"/>
    <col min="16130" max="16130" width="12.625" style="37" customWidth="1"/>
    <col min="16131" max="16140" width="12.5" style="37" customWidth="1"/>
    <col min="16141" max="16141" width="0" style="37" hidden="1" customWidth="1"/>
    <col min="16142" max="16143" width="12.5" style="37" customWidth="1"/>
    <col min="16144" max="16384" width="9" style="37"/>
  </cols>
  <sheetData>
    <row r="1" spans="1:15" ht="30.75" customHeight="1">
      <c r="A1" s="433" t="s">
        <v>481</v>
      </c>
      <c r="B1" s="434"/>
      <c r="C1" s="434"/>
      <c r="D1" s="434"/>
      <c r="E1" s="434"/>
      <c r="F1" s="434"/>
      <c r="G1" s="434"/>
      <c r="H1" s="434"/>
      <c r="I1" s="434"/>
      <c r="J1" s="434"/>
      <c r="K1" s="434"/>
      <c r="L1" s="434"/>
      <c r="M1" s="434"/>
      <c r="N1" s="434"/>
      <c r="O1" s="434"/>
    </row>
    <row r="2" spans="1:15" ht="12" customHeight="1">
      <c r="A2" s="435"/>
      <c r="B2" s="435"/>
      <c r="C2" s="435"/>
      <c r="D2" s="435"/>
      <c r="E2" s="435"/>
      <c r="F2" s="435"/>
      <c r="G2" s="435"/>
      <c r="H2" s="435"/>
      <c r="I2" s="435"/>
      <c r="J2" s="435"/>
      <c r="K2" s="435"/>
      <c r="L2" s="435"/>
      <c r="M2" s="435"/>
      <c r="N2" s="435"/>
      <c r="O2" s="435"/>
    </row>
    <row r="3" spans="1:15" s="36" customFormat="1" ht="18" customHeight="1">
      <c r="A3" s="36" t="s">
        <v>599</v>
      </c>
      <c r="F3" s="36" t="s">
        <v>632</v>
      </c>
      <c r="N3" s="436" t="s">
        <v>482</v>
      </c>
      <c r="O3" s="436"/>
    </row>
    <row r="4" spans="1:15" s="36" customFormat="1" ht="18" customHeight="1">
      <c r="A4" s="437" t="s">
        <v>483</v>
      </c>
      <c r="B4" s="438" t="s">
        <v>484</v>
      </c>
      <c r="C4" s="437"/>
      <c r="D4" s="437"/>
      <c r="E4" s="437"/>
      <c r="F4" s="437"/>
      <c r="G4" s="437"/>
      <c r="H4" s="437"/>
      <c r="I4" s="437"/>
      <c r="J4" s="437"/>
      <c r="K4" s="437"/>
      <c r="L4" s="437"/>
      <c r="M4" s="437"/>
      <c r="N4" s="437"/>
      <c r="O4" s="437"/>
    </row>
    <row r="5" spans="1:15" s="36" customFormat="1" ht="18" customHeight="1">
      <c r="A5" s="437"/>
      <c r="B5" s="438" t="s">
        <v>485</v>
      </c>
      <c r="C5" s="437"/>
      <c r="D5" s="437"/>
      <c r="E5" s="437"/>
      <c r="F5" s="437"/>
      <c r="G5" s="437"/>
      <c r="H5" s="437"/>
      <c r="I5" s="437"/>
      <c r="J5" s="437"/>
      <c r="K5" s="437"/>
      <c r="L5" s="437"/>
      <c r="M5" s="437"/>
      <c r="N5" s="439" t="s">
        <v>486</v>
      </c>
      <c r="O5" s="440" t="s">
        <v>487</v>
      </c>
    </row>
    <row r="6" spans="1:15" s="36" customFormat="1" ht="18" customHeight="1">
      <c r="A6" s="437"/>
      <c r="B6" s="432" t="s">
        <v>488</v>
      </c>
      <c r="C6" s="432" t="s">
        <v>489</v>
      </c>
      <c r="D6" s="432"/>
      <c r="E6" s="432"/>
      <c r="F6" s="432" t="s">
        <v>490</v>
      </c>
      <c r="G6" s="432" t="s">
        <v>491</v>
      </c>
      <c r="H6" s="432" t="s">
        <v>492</v>
      </c>
      <c r="I6" s="432" t="s">
        <v>493</v>
      </c>
      <c r="J6" s="432" t="s">
        <v>494</v>
      </c>
      <c r="K6" s="432" t="s">
        <v>495</v>
      </c>
      <c r="L6" s="432" t="s">
        <v>496</v>
      </c>
      <c r="M6" s="432" t="s">
        <v>497</v>
      </c>
      <c r="N6" s="439"/>
      <c r="O6" s="439"/>
    </row>
    <row r="7" spans="1:15" s="63" customFormat="1" ht="18" customHeight="1">
      <c r="A7" s="437"/>
      <c r="B7" s="432"/>
      <c r="C7" s="62" t="s">
        <v>498</v>
      </c>
      <c r="D7" s="62" t="s">
        <v>499</v>
      </c>
      <c r="E7" s="62" t="s">
        <v>497</v>
      </c>
      <c r="F7" s="432"/>
      <c r="G7" s="432"/>
      <c r="H7" s="432"/>
      <c r="I7" s="432"/>
      <c r="J7" s="432"/>
      <c r="K7" s="432"/>
      <c r="L7" s="432"/>
      <c r="M7" s="432"/>
      <c r="N7" s="439"/>
      <c r="O7" s="439"/>
    </row>
    <row r="8" spans="1:15" s="36" customFormat="1" ht="18" customHeight="1">
      <c r="A8" s="45" t="s">
        <v>500</v>
      </c>
      <c r="B8" s="64">
        <f>'所有者权益变动表-上期'!B36</f>
        <v>0</v>
      </c>
      <c r="C8" s="64"/>
      <c r="D8" s="64"/>
      <c r="E8" s="64"/>
      <c r="F8" s="64" t="e">
        <f>'所有者权益变动表-上期'!F36</f>
        <v>#REF!</v>
      </c>
      <c r="G8" s="64"/>
      <c r="H8" s="64">
        <f>'所有者权益变动表-上期'!H36</f>
        <v>0</v>
      </c>
      <c r="I8" s="64"/>
      <c r="J8" s="64">
        <f>'所有者权益变动表-上期'!J36</f>
        <v>750000</v>
      </c>
      <c r="K8" s="64"/>
      <c r="L8" s="64">
        <f>'所有者权益变动表-上期'!L36</f>
        <v>-751374.96</v>
      </c>
      <c r="M8" s="64"/>
      <c r="N8" s="64" t="e">
        <f>'所有者权益变动表-上期'!N36</f>
        <v>#REF!</v>
      </c>
      <c r="O8" s="64" t="e">
        <f>SUM(B8:F8,-G8,H8:N8)</f>
        <v>#REF!</v>
      </c>
    </row>
    <row r="9" spans="1:15" s="36" customFormat="1" ht="18" customHeight="1">
      <c r="A9" s="57" t="s">
        <v>501</v>
      </c>
      <c r="B9" s="64"/>
      <c r="C9" s="64"/>
      <c r="D9" s="64"/>
      <c r="E9" s="64"/>
      <c r="F9" s="64"/>
      <c r="G9" s="64"/>
      <c r="H9" s="64"/>
      <c r="I9" s="64"/>
      <c r="J9" s="64"/>
      <c r="K9" s="64"/>
      <c r="L9" s="64"/>
      <c r="M9" s="64"/>
      <c r="N9" s="64"/>
      <c r="O9" s="64">
        <f>SUM(B9:F9,-G9,H9:N9)</f>
        <v>0</v>
      </c>
    </row>
    <row r="10" spans="1:15" s="36" customFormat="1" ht="18" customHeight="1">
      <c r="A10" s="57" t="s">
        <v>502</v>
      </c>
      <c r="B10" s="64"/>
      <c r="C10" s="64"/>
      <c r="D10" s="64"/>
      <c r="E10" s="64"/>
      <c r="F10" s="64"/>
      <c r="G10" s="64"/>
      <c r="H10" s="64"/>
      <c r="I10" s="64"/>
      <c r="J10" s="64"/>
      <c r="K10" s="64"/>
      <c r="L10" s="64"/>
      <c r="M10" s="64"/>
      <c r="N10" s="64"/>
      <c r="O10" s="64">
        <f>SUM(B10:F10,-G10,H10:N10)</f>
        <v>0</v>
      </c>
    </row>
    <row r="11" spans="1:15" s="36" customFormat="1" ht="18" customHeight="1">
      <c r="A11" s="57" t="s">
        <v>503</v>
      </c>
      <c r="B11" s="64"/>
      <c r="C11" s="64"/>
      <c r="D11" s="64"/>
      <c r="E11" s="64"/>
      <c r="F11" s="64"/>
      <c r="G11" s="64"/>
      <c r="H11" s="64"/>
      <c r="I11" s="64"/>
      <c r="J11" s="64"/>
      <c r="K11" s="64"/>
      <c r="L11" s="64"/>
      <c r="M11" s="64"/>
      <c r="N11" s="64"/>
      <c r="O11" s="64">
        <f>SUM(B11:F11,-G11,H11:N11)</f>
        <v>0</v>
      </c>
    </row>
    <row r="12" spans="1:15" s="36" customFormat="1" ht="18" customHeight="1">
      <c r="A12" s="57" t="s">
        <v>504</v>
      </c>
      <c r="B12" s="64"/>
      <c r="C12" s="64"/>
      <c r="D12" s="64"/>
      <c r="E12" s="64"/>
      <c r="F12" s="64"/>
      <c r="G12" s="64"/>
      <c r="H12" s="64"/>
      <c r="I12" s="64"/>
      <c r="J12" s="64"/>
      <c r="K12" s="64"/>
      <c r="L12" s="64"/>
      <c r="M12" s="64"/>
      <c r="N12" s="64"/>
      <c r="O12" s="64">
        <f t="shared" ref="O12:O36" si="0">SUM(B12:F12,-G12,H12:N12)</f>
        <v>0</v>
      </c>
    </row>
    <row r="13" spans="1:15" s="36" customFormat="1" ht="18" customHeight="1">
      <c r="A13" s="45" t="s">
        <v>505</v>
      </c>
      <c r="B13" s="64">
        <f>SUM(B8:B12)</f>
        <v>0</v>
      </c>
      <c r="C13" s="64">
        <f>SUM(C8:C12)</f>
        <v>0</v>
      </c>
      <c r="D13" s="64">
        <f>SUM(D8:D12)</f>
        <v>0</v>
      </c>
      <c r="E13" s="64">
        <f>SUM(E8:E12)</f>
        <v>0</v>
      </c>
      <c r="F13" s="64" t="e">
        <f t="shared" ref="F13:M13" si="1">SUM(F8:F12)</f>
        <v>#REF!</v>
      </c>
      <c r="G13" s="64">
        <f t="shared" si="1"/>
        <v>0</v>
      </c>
      <c r="H13" s="64">
        <f t="shared" si="1"/>
        <v>0</v>
      </c>
      <c r="I13" s="64">
        <f t="shared" si="1"/>
        <v>0</v>
      </c>
      <c r="J13" s="64">
        <f t="shared" si="1"/>
        <v>750000</v>
      </c>
      <c r="K13" s="64">
        <f t="shared" si="1"/>
        <v>0</v>
      </c>
      <c r="L13" s="64">
        <f t="shared" si="1"/>
        <v>-751374.96</v>
      </c>
      <c r="M13" s="64">
        <f t="shared" si="1"/>
        <v>0</v>
      </c>
      <c r="N13" s="64" t="e">
        <f>SUM(N8:N12)</f>
        <v>#REF!</v>
      </c>
      <c r="O13" s="64" t="e">
        <f>SUM(B13:F13,-G13,H13:N13)</f>
        <v>#REF!</v>
      </c>
    </row>
    <row r="14" spans="1:15" s="36" customFormat="1" ht="18" customHeight="1">
      <c r="A14" s="45" t="s">
        <v>506</v>
      </c>
      <c r="B14" s="64">
        <f>B15+B16+B21+B26+B32+B35</f>
        <v>0</v>
      </c>
      <c r="C14" s="64">
        <f t="shared" ref="C14:K14" si="2">C15+C16+C21+C26+C32+C35</f>
        <v>0</v>
      </c>
      <c r="D14" s="64">
        <f t="shared" si="2"/>
        <v>0</v>
      </c>
      <c r="E14" s="64">
        <f t="shared" si="2"/>
        <v>0</v>
      </c>
      <c r="F14" s="64" t="e">
        <f t="shared" si="2"/>
        <v>#REF!</v>
      </c>
      <c r="G14" s="64">
        <f t="shared" si="2"/>
        <v>0</v>
      </c>
      <c r="H14" s="64">
        <f t="shared" si="2"/>
        <v>0</v>
      </c>
      <c r="I14" s="64">
        <f t="shared" si="2"/>
        <v>0</v>
      </c>
      <c r="J14" s="64">
        <f t="shared" si="2"/>
        <v>1500000</v>
      </c>
      <c r="K14" s="64">
        <f t="shared" si="2"/>
        <v>0</v>
      </c>
      <c r="L14" s="64">
        <f>L15+L16+L21+L26+L32+L35</f>
        <v>16550000</v>
      </c>
      <c r="M14" s="64">
        <f t="shared" ref="M14:N14" si="3">M15+M16+M21+M26+M32+M35</f>
        <v>0</v>
      </c>
      <c r="N14" s="64">
        <f t="shared" si="3"/>
        <v>1200000</v>
      </c>
      <c r="O14" s="64" t="e">
        <f t="shared" si="0"/>
        <v>#REF!</v>
      </c>
    </row>
    <row r="15" spans="1:15" s="36" customFormat="1" ht="18" customHeight="1">
      <c r="A15" s="45" t="s">
        <v>507</v>
      </c>
      <c r="B15" s="64"/>
      <c r="C15" s="64"/>
      <c r="D15" s="64"/>
      <c r="E15" s="64"/>
      <c r="F15" s="64"/>
      <c r="G15" s="64"/>
      <c r="H15" s="64"/>
      <c r="I15" s="64"/>
      <c r="J15" s="64"/>
      <c r="K15" s="64"/>
      <c r="L15" s="64">
        <f>'TB-本期'!AC161</f>
        <v>18050000</v>
      </c>
      <c r="M15" s="64"/>
      <c r="N15" s="64">
        <f>'TB-本期'!AC162</f>
        <v>1200000</v>
      </c>
      <c r="O15" s="64">
        <f t="shared" si="0"/>
        <v>19250000</v>
      </c>
    </row>
    <row r="16" spans="1:15" s="36" customFormat="1" ht="18" customHeight="1">
      <c r="A16" s="45" t="s">
        <v>508</v>
      </c>
      <c r="B16" s="64">
        <f>SUM(B17:B20)</f>
        <v>0</v>
      </c>
      <c r="C16" s="64">
        <f>SUM(C17:C20)</f>
        <v>0</v>
      </c>
      <c r="D16" s="64">
        <f>SUM(D17:D20)</f>
        <v>0</v>
      </c>
      <c r="E16" s="64">
        <f>SUM(E17:E20)</f>
        <v>0</v>
      </c>
      <c r="F16" s="64" t="e">
        <f t="shared" ref="F16:M16" si="4">SUM(F17:F20)</f>
        <v>#REF!</v>
      </c>
      <c r="G16" s="64">
        <f t="shared" si="4"/>
        <v>0</v>
      </c>
      <c r="H16" s="64">
        <f t="shared" si="4"/>
        <v>0</v>
      </c>
      <c r="I16" s="64">
        <f t="shared" si="4"/>
        <v>0</v>
      </c>
      <c r="J16" s="64">
        <f>SUM(J17:J20)</f>
        <v>0</v>
      </c>
      <c r="K16" s="64">
        <f t="shared" si="4"/>
        <v>0</v>
      </c>
      <c r="L16" s="64">
        <f t="shared" si="4"/>
        <v>0</v>
      </c>
      <c r="M16" s="64">
        <f t="shared" si="4"/>
        <v>0</v>
      </c>
      <c r="N16" s="64">
        <f>SUM(N17:N20)</f>
        <v>0</v>
      </c>
      <c r="O16" s="64" t="e">
        <f t="shared" si="0"/>
        <v>#REF!</v>
      </c>
    </row>
    <row r="17" spans="1:15" s="36" customFormat="1" ht="18" customHeight="1">
      <c r="A17" s="57" t="s">
        <v>509</v>
      </c>
      <c r="B17" s="64"/>
      <c r="C17" s="64"/>
      <c r="D17" s="64"/>
      <c r="E17" s="64"/>
      <c r="F17" s="64"/>
      <c r="G17" s="64"/>
      <c r="H17" s="64"/>
      <c r="I17" s="64"/>
      <c r="J17" s="64"/>
      <c r="K17" s="64"/>
      <c r="L17" s="64"/>
      <c r="M17" s="64"/>
      <c r="N17" s="64"/>
      <c r="O17" s="64">
        <f t="shared" si="0"/>
        <v>0</v>
      </c>
    </row>
    <row r="18" spans="1:15" s="36" customFormat="1" ht="18" customHeight="1">
      <c r="A18" s="57" t="s">
        <v>510</v>
      </c>
      <c r="B18" s="64"/>
      <c r="C18" s="64"/>
      <c r="D18" s="64"/>
      <c r="E18" s="64"/>
      <c r="F18" s="64"/>
      <c r="G18" s="64"/>
      <c r="H18" s="64"/>
      <c r="I18" s="64"/>
      <c r="J18" s="64"/>
      <c r="K18" s="64"/>
      <c r="L18" s="64"/>
      <c r="M18" s="64"/>
      <c r="N18" s="64"/>
      <c r="O18" s="64">
        <f t="shared" si="0"/>
        <v>0</v>
      </c>
    </row>
    <row r="19" spans="1:15" s="36" customFormat="1" ht="18" customHeight="1">
      <c r="A19" s="57" t="s">
        <v>511</v>
      </c>
      <c r="B19" s="64"/>
      <c r="C19" s="64"/>
      <c r="D19" s="64"/>
      <c r="E19" s="64"/>
      <c r="F19" s="64"/>
      <c r="G19" s="64"/>
      <c r="H19" s="64"/>
      <c r="I19" s="64"/>
      <c r="J19" s="64"/>
      <c r="K19" s="64"/>
      <c r="L19" s="64"/>
      <c r="M19" s="64"/>
      <c r="N19" s="64"/>
      <c r="O19" s="64">
        <f t="shared" si="0"/>
        <v>0</v>
      </c>
    </row>
    <row r="20" spans="1:15" s="36" customFormat="1" ht="18" customHeight="1">
      <c r="A20" s="57" t="s">
        <v>512</v>
      </c>
      <c r="B20" s="64"/>
      <c r="C20" s="64"/>
      <c r="D20" s="64"/>
      <c r="E20" s="64"/>
      <c r="F20" s="64" t="e">
        <f>'调整分录-本期'!G148+'调整分录-本期'!#REF!</f>
        <v>#REF!</v>
      </c>
      <c r="G20" s="64"/>
      <c r="H20" s="64"/>
      <c r="I20" s="64"/>
      <c r="J20" s="64"/>
      <c r="K20" s="64"/>
      <c r="L20" s="64"/>
      <c r="M20" s="64"/>
      <c r="N20" s="64">
        <f>'调整分录-本期'!G155+'调整分录-本期'!G149</f>
        <v>0</v>
      </c>
      <c r="O20" s="64" t="e">
        <f t="shared" si="0"/>
        <v>#REF!</v>
      </c>
    </row>
    <row r="21" spans="1:15" s="36" customFormat="1" ht="18" customHeight="1">
      <c r="A21" s="45" t="s">
        <v>513</v>
      </c>
      <c r="B21" s="64">
        <f t="shared" ref="B21:N21" si="5">SUM(B22:B25)</f>
        <v>0</v>
      </c>
      <c r="C21" s="64">
        <f>SUM(C22:C25)</f>
        <v>0</v>
      </c>
      <c r="D21" s="64">
        <f>SUM(D22:D25)</f>
        <v>0</v>
      </c>
      <c r="E21" s="64">
        <f>SUM(E22:E25)</f>
        <v>0</v>
      </c>
      <c r="F21" s="64">
        <f t="shared" si="5"/>
        <v>0</v>
      </c>
      <c r="G21" s="64">
        <f t="shared" si="5"/>
        <v>0</v>
      </c>
      <c r="H21" s="64">
        <f t="shared" si="5"/>
        <v>0</v>
      </c>
      <c r="I21" s="64">
        <f t="shared" si="5"/>
        <v>0</v>
      </c>
      <c r="J21" s="64">
        <f t="shared" si="5"/>
        <v>1500000</v>
      </c>
      <c r="K21" s="64">
        <f t="shared" si="5"/>
        <v>0</v>
      </c>
      <c r="L21" s="64">
        <f t="shared" si="5"/>
        <v>-1500000</v>
      </c>
      <c r="M21" s="64">
        <f t="shared" si="5"/>
        <v>0</v>
      </c>
      <c r="N21" s="64">
        <f t="shared" si="5"/>
        <v>0</v>
      </c>
      <c r="O21" s="64">
        <f t="shared" si="0"/>
        <v>0</v>
      </c>
    </row>
    <row r="22" spans="1:15" s="36" customFormat="1" ht="18" customHeight="1">
      <c r="A22" s="57" t="s">
        <v>514</v>
      </c>
      <c r="B22" s="64"/>
      <c r="C22" s="64"/>
      <c r="D22" s="64"/>
      <c r="E22" s="64"/>
      <c r="F22" s="64"/>
      <c r="G22" s="64"/>
      <c r="H22" s="64"/>
      <c r="I22" s="64"/>
      <c r="J22" s="64">
        <f>'TB-本期'!D167</f>
        <v>1500000</v>
      </c>
      <c r="K22" s="64"/>
      <c r="L22" s="64">
        <f>-J22</f>
        <v>-1500000</v>
      </c>
      <c r="M22" s="64"/>
      <c r="N22" s="64"/>
      <c r="O22" s="64">
        <f t="shared" si="0"/>
        <v>0</v>
      </c>
    </row>
    <row r="23" spans="1:15" s="36" customFormat="1" ht="18" customHeight="1">
      <c r="A23" s="57" t="s">
        <v>515</v>
      </c>
      <c r="B23" s="64"/>
      <c r="C23" s="64"/>
      <c r="D23" s="64"/>
      <c r="E23" s="64"/>
      <c r="F23" s="64"/>
      <c r="G23" s="64"/>
      <c r="H23" s="64"/>
      <c r="I23" s="64"/>
      <c r="J23" s="64"/>
      <c r="K23" s="64"/>
      <c r="L23" s="64"/>
      <c r="M23" s="64"/>
      <c r="N23" s="64"/>
      <c r="O23" s="64">
        <f t="shared" si="0"/>
        <v>0</v>
      </c>
    </row>
    <row r="24" spans="1:15" s="36" customFormat="1" ht="18" customHeight="1">
      <c r="A24" s="57" t="s">
        <v>516</v>
      </c>
      <c r="B24" s="64"/>
      <c r="C24" s="64"/>
      <c r="D24" s="64"/>
      <c r="E24" s="64"/>
      <c r="F24" s="64"/>
      <c r="G24" s="64"/>
      <c r="H24" s="64"/>
      <c r="I24" s="64"/>
      <c r="J24" s="64"/>
      <c r="K24" s="64"/>
      <c r="L24" s="64">
        <f>-'TB-本期'!D177</f>
        <v>0</v>
      </c>
      <c r="M24" s="64"/>
      <c r="N24" s="64">
        <f>-'TB-本期'!E177*(1-'TB-本期'!E4)</f>
        <v>0</v>
      </c>
      <c r="O24" s="64">
        <f t="shared" si="0"/>
        <v>0</v>
      </c>
    </row>
    <row r="25" spans="1:15" s="36" customFormat="1" ht="18" customHeight="1">
      <c r="A25" s="57" t="s">
        <v>512</v>
      </c>
      <c r="B25" s="64"/>
      <c r="C25" s="64"/>
      <c r="D25" s="64"/>
      <c r="E25" s="64"/>
      <c r="F25" s="64"/>
      <c r="G25" s="64"/>
      <c r="H25" s="64"/>
      <c r="I25" s="64"/>
      <c r="J25" s="64"/>
      <c r="K25" s="64"/>
      <c r="L25" s="64"/>
      <c r="M25" s="64"/>
      <c r="N25" s="64"/>
      <c r="O25" s="64">
        <f t="shared" si="0"/>
        <v>0</v>
      </c>
    </row>
    <row r="26" spans="1:15" s="36" customFormat="1" ht="18" customHeight="1">
      <c r="A26" s="45" t="s">
        <v>517</v>
      </c>
      <c r="B26" s="64">
        <f>SUM(B27:B31)</f>
        <v>0</v>
      </c>
      <c r="C26" s="64">
        <f>SUM(C27:C31)</f>
        <v>0</v>
      </c>
      <c r="D26" s="64">
        <f>SUM(D27:D31)</f>
        <v>0</v>
      </c>
      <c r="E26" s="64">
        <f>SUM(E27:E31)</f>
        <v>0</v>
      </c>
      <c r="F26" s="64">
        <f t="shared" ref="F26:N26" si="6">SUM(F27:F31)</f>
        <v>0</v>
      </c>
      <c r="G26" s="64">
        <f>SUM(G27:G31)</f>
        <v>0</v>
      </c>
      <c r="H26" s="64">
        <f>SUM(H27:H31)</f>
        <v>0</v>
      </c>
      <c r="I26" s="64">
        <f>SUM(I27:I31)</f>
        <v>0</v>
      </c>
      <c r="J26" s="64">
        <f>SUM(J27:J31)</f>
        <v>0</v>
      </c>
      <c r="K26" s="64">
        <f t="shared" si="6"/>
        <v>0</v>
      </c>
      <c r="L26" s="64">
        <f t="shared" si="6"/>
        <v>0</v>
      </c>
      <c r="M26" s="64">
        <f t="shared" si="6"/>
        <v>0</v>
      </c>
      <c r="N26" s="64">
        <f t="shared" si="6"/>
        <v>0</v>
      </c>
      <c r="O26" s="64">
        <f t="shared" si="0"/>
        <v>0</v>
      </c>
    </row>
    <row r="27" spans="1:15" s="36" customFormat="1" ht="18" customHeight="1">
      <c r="A27" s="57" t="s">
        <v>518</v>
      </c>
      <c r="B27" s="64"/>
      <c r="C27" s="64"/>
      <c r="D27" s="64"/>
      <c r="E27" s="64"/>
      <c r="F27" s="64"/>
      <c r="G27" s="64"/>
      <c r="H27" s="64"/>
      <c r="I27" s="64"/>
      <c r="J27" s="64"/>
      <c r="K27" s="64"/>
      <c r="L27" s="64"/>
      <c r="M27" s="64"/>
      <c r="N27" s="64"/>
      <c r="O27" s="64">
        <f t="shared" si="0"/>
        <v>0</v>
      </c>
    </row>
    <row r="28" spans="1:15" s="36" customFormat="1" ht="18" customHeight="1">
      <c r="A28" s="57" t="s">
        <v>519</v>
      </c>
      <c r="B28" s="64"/>
      <c r="C28" s="64"/>
      <c r="D28" s="64"/>
      <c r="E28" s="64"/>
      <c r="F28" s="64"/>
      <c r="G28" s="64"/>
      <c r="H28" s="64"/>
      <c r="I28" s="64"/>
      <c r="J28" s="64"/>
      <c r="K28" s="64"/>
      <c r="L28" s="64"/>
      <c r="M28" s="64"/>
      <c r="N28" s="64"/>
      <c r="O28" s="64">
        <f t="shared" si="0"/>
        <v>0</v>
      </c>
    </row>
    <row r="29" spans="1:15" s="36" customFormat="1" ht="18" customHeight="1">
      <c r="A29" s="57" t="s">
        <v>520</v>
      </c>
      <c r="B29" s="64"/>
      <c r="C29" s="64"/>
      <c r="D29" s="64"/>
      <c r="E29" s="64"/>
      <c r="F29" s="64"/>
      <c r="G29" s="64"/>
      <c r="H29" s="64"/>
      <c r="I29" s="64"/>
      <c r="J29" s="64"/>
      <c r="K29" s="64"/>
      <c r="L29" s="64"/>
      <c r="M29" s="64"/>
      <c r="N29" s="64"/>
      <c r="O29" s="64">
        <f t="shared" si="0"/>
        <v>0</v>
      </c>
    </row>
    <row r="30" spans="1:15" s="36" customFormat="1" ht="18" customHeight="1">
      <c r="A30" s="57" t="s">
        <v>521</v>
      </c>
      <c r="B30" s="64"/>
      <c r="C30" s="64"/>
      <c r="D30" s="64"/>
      <c r="E30" s="64"/>
      <c r="F30" s="64"/>
      <c r="G30" s="64"/>
      <c r="H30" s="64"/>
      <c r="I30" s="64"/>
      <c r="J30" s="64"/>
      <c r="K30" s="64"/>
      <c r="L30" s="64"/>
      <c r="M30" s="64"/>
      <c r="N30" s="64"/>
      <c r="O30" s="64"/>
    </row>
    <row r="31" spans="1:15" s="36" customFormat="1" ht="18" customHeight="1">
      <c r="A31" s="57" t="s">
        <v>522</v>
      </c>
      <c r="B31" s="64"/>
      <c r="C31" s="64"/>
      <c r="D31" s="64"/>
      <c r="E31" s="64"/>
      <c r="F31" s="64"/>
      <c r="G31" s="64"/>
      <c r="H31" s="64"/>
      <c r="I31" s="64"/>
      <c r="J31" s="64"/>
      <c r="K31" s="64"/>
      <c r="L31" s="64"/>
      <c r="M31" s="64"/>
      <c r="N31" s="64"/>
      <c r="O31" s="64">
        <f t="shared" si="0"/>
        <v>0</v>
      </c>
    </row>
    <row r="32" spans="1:15" s="36" customFormat="1" ht="18" customHeight="1">
      <c r="A32" s="45" t="s">
        <v>523</v>
      </c>
      <c r="B32" s="64">
        <f>B33-B34</f>
        <v>0</v>
      </c>
      <c r="C32" s="64">
        <f>C33-C34</f>
        <v>0</v>
      </c>
      <c r="D32" s="64">
        <f>D33-D34</f>
        <v>0</v>
      </c>
      <c r="E32" s="64">
        <f>E33-E34</f>
        <v>0</v>
      </c>
      <c r="F32" s="64">
        <f t="shared" ref="F32:N32" si="7">F33-F34</f>
        <v>0</v>
      </c>
      <c r="G32" s="64">
        <f t="shared" si="7"/>
        <v>0</v>
      </c>
      <c r="H32" s="64">
        <f t="shared" si="7"/>
        <v>0</v>
      </c>
      <c r="I32" s="64">
        <f t="shared" si="7"/>
        <v>0</v>
      </c>
      <c r="J32" s="64">
        <f t="shared" si="7"/>
        <v>0</v>
      </c>
      <c r="K32" s="64">
        <f t="shared" si="7"/>
        <v>0</v>
      </c>
      <c r="L32" s="64">
        <f t="shared" si="7"/>
        <v>0</v>
      </c>
      <c r="M32" s="64">
        <f t="shared" si="7"/>
        <v>0</v>
      </c>
      <c r="N32" s="64">
        <f t="shared" si="7"/>
        <v>0</v>
      </c>
      <c r="O32" s="64">
        <f t="shared" si="0"/>
        <v>0</v>
      </c>
    </row>
    <row r="33" spans="1:15" s="36" customFormat="1" ht="18" customHeight="1">
      <c r="A33" s="57" t="s">
        <v>524</v>
      </c>
      <c r="B33" s="64"/>
      <c r="C33" s="64"/>
      <c r="D33" s="64"/>
      <c r="E33" s="64"/>
      <c r="F33" s="64"/>
      <c r="G33" s="64"/>
      <c r="H33" s="64"/>
      <c r="I33" s="64"/>
      <c r="J33" s="64"/>
      <c r="K33" s="64"/>
      <c r="L33" s="64"/>
      <c r="M33" s="64"/>
      <c r="N33" s="64"/>
      <c r="O33" s="64">
        <f t="shared" si="0"/>
        <v>0</v>
      </c>
    </row>
    <row r="34" spans="1:15" s="36" customFormat="1" ht="18" customHeight="1">
      <c r="A34" s="57" t="s">
        <v>525</v>
      </c>
      <c r="B34" s="64"/>
      <c r="C34" s="64"/>
      <c r="D34" s="64"/>
      <c r="E34" s="64"/>
      <c r="F34" s="64"/>
      <c r="G34" s="64"/>
      <c r="H34" s="64"/>
      <c r="I34" s="64"/>
      <c r="J34" s="64"/>
      <c r="K34" s="64"/>
      <c r="L34" s="64"/>
      <c r="M34" s="64"/>
      <c r="N34" s="64"/>
      <c r="O34" s="64">
        <f t="shared" si="0"/>
        <v>0</v>
      </c>
    </row>
    <row r="35" spans="1:15" s="36" customFormat="1" ht="18" customHeight="1">
      <c r="A35" s="45" t="s">
        <v>526</v>
      </c>
      <c r="B35" s="64"/>
      <c r="C35" s="64"/>
      <c r="D35" s="64"/>
      <c r="E35" s="64"/>
      <c r="F35" s="64"/>
      <c r="G35" s="64"/>
      <c r="H35" s="64"/>
      <c r="I35" s="64"/>
      <c r="J35" s="64"/>
      <c r="K35" s="64"/>
      <c r="L35" s="64"/>
      <c r="M35" s="64"/>
      <c r="N35" s="64"/>
      <c r="O35" s="64">
        <f t="shared" si="0"/>
        <v>0</v>
      </c>
    </row>
    <row r="36" spans="1:15" s="36" customFormat="1" ht="18" customHeight="1">
      <c r="A36" s="45" t="s">
        <v>527</v>
      </c>
      <c r="B36" s="64">
        <f>B13+B14</f>
        <v>0</v>
      </c>
      <c r="C36" s="64">
        <f>C13+C14</f>
        <v>0</v>
      </c>
      <c r="D36" s="64">
        <f>D13+D14</f>
        <v>0</v>
      </c>
      <c r="E36" s="64">
        <f>E13+E14</f>
        <v>0</v>
      </c>
      <c r="F36" s="64" t="e">
        <f t="shared" ref="F36:N36" si="8">F13+F14</f>
        <v>#REF!</v>
      </c>
      <c r="G36" s="64">
        <f t="shared" si="8"/>
        <v>0</v>
      </c>
      <c r="H36" s="64">
        <f t="shared" si="8"/>
        <v>0</v>
      </c>
      <c r="I36" s="64">
        <f>I13+I14</f>
        <v>0</v>
      </c>
      <c r="J36" s="64">
        <f t="shared" si="8"/>
        <v>2250000</v>
      </c>
      <c r="K36" s="64">
        <f t="shared" si="8"/>
        <v>0</v>
      </c>
      <c r="L36" s="64">
        <f t="shared" si="8"/>
        <v>15798625.039999999</v>
      </c>
      <c r="M36" s="64">
        <f t="shared" si="8"/>
        <v>0</v>
      </c>
      <c r="N36" s="64" t="e">
        <f t="shared" si="8"/>
        <v>#REF!</v>
      </c>
      <c r="O36" s="64" t="e">
        <f t="shared" si="0"/>
        <v>#REF!</v>
      </c>
    </row>
    <row r="37" spans="1:15" s="36" customFormat="1" ht="18" customHeight="1">
      <c r="A37" s="431" t="s">
        <v>528</v>
      </c>
      <c r="B37" s="431"/>
      <c r="C37" s="431"/>
      <c r="D37" s="431"/>
      <c r="E37" s="431"/>
      <c r="F37" s="431"/>
      <c r="G37" s="431"/>
      <c r="H37" s="431"/>
      <c r="I37" s="431"/>
      <c r="J37" s="431"/>
      <c r="K37" s="431"/>
      <c r="L37" s="431"/>
      <c r="M37" s="431"/>
      <c r="N37" s="431"/>
      <c r="O37" s="431"/>
    </row>
    <row r="38" spans="1:15">
      <c r="A38" s="65"/>
    </row>
    <row r="39" spans="1:15">
      <c r="A39" s="65"/>
      <c r="B39" s="114">
        <f>B36-'资产负债表（续）'!D42</f>
        <v>-10000000</v>
      </c>
      <c r="C39" s="114"/>
      <c r="D39" s="114"/>
      <c r="E39" s="114"/>
      <c r="F39" s="114" t="e">
        <f>F36-'资产负债表（续）'!C46</f>
        <v>#REF!</v>
      </c>
      <c r="G39" s="114"/>
      <c r="H39" s="114">
        <f>H36-'资产负债表（续）'!C48</f>
        <v>0</v>
      </c>
      <c r="I39" s="114"/>
      <c r="J39" s="114">
        <f>J36-'资产负债表（续）'!C50</f>
        <v>-29250000</v>
      </c>
      <c r="K39" s="114"/>
      <c r="L39" s="114">
        <f>L36-'资产负债表（续）'!C52</f>
        <v>-58351374.960000001</v>
      </c>
      <c r="M39" s="114"/>
      <c r="N39" s="114" t="e">
        <f>N36-'资产负债表（续）'!C54</f>
        <v>#REF!</v>
      </c>
      <c r="O39" s="114" t="e">
        <f>O36-'资产负债表（续）'!C55</f>
        <v>#REF!</v>
      </c>
    </row>
    <row r="40" spans="1:15">
      <c r="A40" s="32"/>
      <c r="B40" s="118"/>
      <c r="C40" s="118"/>
      <c r="D40" s="118"/>
      <c r="E40" s="118"/>
      <c r="F40" s="118"/>
      <c r="G40" s="118"/>
      <c r="H40" s="118"/>
      <c r="I40" s="118"/>
      <c r="J40" s="118"/>
      <c r="K40" s="118"/>
      <c r="L40" s="118"/>
      <c r="M40" s="118"/>
      <c r="N40" s="117"/>
      <c r="O40" s="117"/>
    </row>
    <row r="41" spans="1:15">
      <c r="A41" s="32"/>
      <c r="B41" s="146"/>
      <c r="C41" s="146"/>
      <c r="D41" s="146"/>
      <c r="E41" s="146"/>
      <c r="F41" s="146"/>
      <c r="G41" s="146"/>
      <c r="H41" s="146"/>
      <c r="I41" s="146"/>
      <c r="J41" s="146"/>
      <c r="K41" s="146"/>
      <c r="L41" s="146"/>
      <c r="M41" s="146"/>
      <c r="N41" s="146"/>
      <c r="O41" s="146"/>
    </row>
    <row r="42" spans="1:15">
      <c r="A42" s="32"/>
      <c r="B42" s="146"/>
      <c r="C42" s="146"/>
      <c r="D42" s="146"/>
      <c r="E42" s="146"/>
      <c r="F42" s="146"/>
      <c r="G42" s="146"/>
      <c r="H42" s="146"/>
      <c r="I42" s="146"/>
      <c r="J42" s="146"/>
      <c r="K42" s="146"/>
      <c r="L42" s="146"/>
      <c r="M42" s="146"/>
      <c r="N42" s="146"/>
      <c r="O42" s="146"/>
    </row>
    <row r="43" spans="1:15">
      <c r="A43" s="32"/>
      <c r="B43" s="147"/>
      <c r="C43" s="147"/>
      <c r="D43" s="147"/>
      <c r="E43" s="147"/>
      <c r="F43" s="147"/>
      <c r="G43" s="147"/>
      <c r="H43" s="147"/>
      <c r="I43" s="147"/>
      <c r="J43" s="147"/>
      <c r="K43" s="147"/>
      <c r="L43" s="147"/>
      <c r="M43" s="147"/>
      <c r="N43" s="147"/>
      <c r="O43" s="147"/>
    </row>
    <row r="44" spans="1:15">
      <c r="B44" s="117"/>
      <c r="C44" s="117"/>
      <c r="D44" s="117"/>
      <c r="E44" s="117"/>
      <c r="F44" s="117"/>
      <c r="G44" s="117"/>
      <c r="H44" s="117"/>
      <c r="I44" s="117"/>
      <c r="J44" s="117"/>
      <c r="K44" s="117"/>
      <c r="L44" s="117"/>
      <c r="M44" s="117"/>
      <c r="N44" s="117"/>
      <c r="O44" s="117"/>
    </row>
  </sheetData>
  <mergeCells count="19">
    <mergeCell ref="A1:O1"/>
    <mergeCell ref="A2:O2"/>
    <mergeCell ref="N3:O3"/>
    <mergeCell ref="A4:A7"/>
    <mergeCell ref="B4:O4"/>
    <mergeCell ref="B5:M5"/>
    <mergeCell ref="N5:N7"/>
    <mergeCell ref="O5:O7"/>
    <mergeCell ref="B6:B7"/>
    <mergeCell ref="C6:E6"/>
    <mergeCell ref="L6:L7"/>
    <mergeCell ref="M6:M7"/>
    <mergeCell ref="A37:O37"/>
    <mergeCell ref="F6:F7"/>
    <mergeCell ref="G6:G7"/>
    <mergeCell ref="H6:H7"/>
    <mergeCell ref="I6:I7"/>
    <mergeCell ref="J6:J7"/>
    <mergeCell ref="K6:K7"/>
  </mergeCells>
  <phoneticPr fontId="1" type="noConversion"/>
  <printOptions horizontalCentered="1"/>
  <pageMargins left="0.35433070866141736" right="0.31496062992125984" top="0.51181102362204722" bottom="0.43307086614173229" header="0.31496062992125984" footer="0.23622047244094491"/>
  <pageSetup paperSize="9" scale="52" fitToWidth="0" orientation="landscape" useFirstPageNumber="1" r:id="rId1"/>
  <headerFooter>
    <oddFooter>第 &amp;P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E3D66-7C0F-40E0-AE87-F17211F53D28}">
  <dimension ref="A1:R44"/>
  <sheetViews>
    <sheetView view="pageBreakPreview" zoomScale="85" zoomScaleNormal="80" zoomScaleSheetLayoutView="85" workbookViewId="0">
      <pane ySplit="7" topLeftCell="A8" activePane="bottomLeft" state="frozen"/>
      <selection activeCell="G8" sqref="G8"/>
      <selection pane="bottomLeft" activeCell="J13" sqref="J13"/>
    </sheetView>
  </sheetViews>
  <sheetFormatPr defaultRowHeight="15.75"/>
  <cols>
    <col min="1" max="1" width="42.5" style="37" customWidth="1"/>
    <col min="2" max="2" width="19.25" style="37" customWidth="1"/>
    <col min="3" max="5" width="13.875" style="37" hidden="1" customWidth="1"/>
    <col min="6" max="6" width="18.625" style="37" customWidth="1"/>
    <col min="7" max="7" width="13.875" style="37" hidden="1" customWidth="1"/>
    <col min="8" max="8" width="16.25" style="37" customWidth="1"/>
    <col min="9" max="9" width="13.875" style="37" hidden="1" customWidth="1"/>
    <col min="10" max="10" width="17.5" style="37" customWidth="1"/>
    <col min="11" max="11" width="13.875" style="37" hidden="1" customWidth="1"/>
    <col min="12" max="12" width="18" style="37" customWidth="1"/>
    <col min="13" max="13" width="13.875" style="37" hidden="1" customWidth="1"/>
    <col min="14" max="14" width="18.375" style="37" customWidth="1"/>
    <col min="15" max="15" width="17" style="37" customWidth="1"/>
    <col min="16" max="16384" width="9" style="37"/>
  </cols>
  <sheetData>
    <row r="1" spans="1:18" ht="30.75" customHeight="1">
      <c r="A1" s="433" t="s">
        <v>481</v>
      </c>
      <c r="B1" s="434"/>
      <c r="C1" s="434"/>
      <c r="D1" s="434"/>
      <c r="E1" s="434"/>
      <c r="F1" s="434"/>
      <c r="G1" s="434"/>
      <c r="H1" s="434"/>
      <c r="I1" s="434"/>
      <c r="J1" s="434"/>
      <c r="K1" s="434"/>
      <c r="L1" s="434"/>
      <c r="M1" s="434"/>
      <c r="N1" s="434"/>
      <c r="O1" s="434"/>
    </row>
    <row r="2" spans="1:18" ht="12" customHeight="1">
      <c r="A2" s="435"/>
      <c r="B2" s="435"/>
      <c r="C2" s="435"/>
      <c r="D2" s="435"/>
      <c r="E2" s="435"/>
      <c r="F2" s="435"/>
      <c r="G2" s="435"/>
      <c r="H2" s="435"/>
      <c r="I2" s="435"/>
      <c r="J2" s="435"/>
      <c r="K2" s="435"/>
      <c r="L2" s="435"/>
      <c r="M2" s="435"/>
      <c r="N2" s="435"/>
      <c r="O2" s="435"/>
    </row>
    <row r="3" spans="1:18" s="36" customFormat="1" ht="18" customHeight="1">
      <c r="A3" s="36" t="s">
        <v>599</v>
      </c>
      <c r="F3" s="36" t="s">
        <v>422</v>
      </c>
      <c r="N3" s="436" t="s">
        <v>529</v>
      </c>
      <c r="O3" s="436"/>
    </row>
    <row r="4" spans="1:18" s="36" customFormat="1" ht="18" customHeight="1">
      <c r="A4" s="437" t="s">
        <v>483</v>
      </c>
      <c r="B4" s="438" t="s">
        <v>530</v>
      </c>
      <c r="C4" s="437"/>
      <c r="D4" s="437"/>
      <c r="E4" s="437"/>
      <c r="F4" s="437"/>
      <c r="G4" s="437"/>
      <c r="H4" s="437"/>
      <c r="I4" s="437"/>
      <c r="J4" s="437"/>
      <c r="K4" s="437"/>
      <c r="L4" s="437"/>
      <c r="M4" s="437"/>
      <c r="N4" s="437"/>
      <c r="O4" s="437"/>
    </row>
    <row r="5" spans="1:18" s="36" customFormat="1" ht="18" customHeight="1">
      <c r="A5" s="437"/>
      <c r="B5" s="438" t="s">
        <v>485</v>
      </c>
      <c r="C5" s="437"/>
      <c r="D5" s="437"/>
      <c r="E5" s="437"/>
      <c r="F5" s="437"/>
      <c r="G5" s="437"/>
      <c r="H5" s="437"/>
      <c r="I5" s="437"/>
      <c r="J5" s="437"/>
      <c r="K5" s="437"/>
      <c r="L5" s="437"/>
      <c r="M5" s="437"/>
      <c r="N5" s="439" t="s">
        <v>486</v>
      </c>
      <c r="O5" s="440" t="s">
        <v>531</v>
      </c>
    </row>
    <row r="6" spans="1:18" s="36" customFormat="1" ht="18" customHeight="1">
      <c r="A6" s="437"/>
      <c r="B6" s="432" t="s">
        <v>488</v>
      </c>
      <c r="C6" s="432" t="s">
        <v>489</v>
      </c>
      <c r="D6" s="432"/>
      <c r="E6" s="432"/>
      <c r="F6" s="432" t="s">
        <v>490</v>
      </c>
      <c r="G6" s="432" t="s">
        <v>491</v>
      </c>
      <c r="H6" s="432" t="s">
        <v>492</v>
      </c>
      <c r="I6" s="432" t="s">
        <v>493</v>
      </c>
      <c r="J6" s="432" t="s">
        <v>494</v>
      </c>
      <c r="K6" s="432" t="s">
        <v>495</v>
      </c>
      <c r="L6" s="432" t="s">
        <v>496</v>
      </c>
      <c r="M6" s="432" t="s">
        <v>497</v>
      </c>
      <c r="N6" s="439"/>
      <c r="O6" s="439"/>
    </row>
    <row r="7" spans="1:18" s="63" customFormat="1" ht="18" customHeight="1">
      <c r="A7" s="437"/>
      <c r="B7" s="432"/>
      <c r="C7" s="62" t="s">
        <v>498</v>
      </c>
      <c r="D7" s="62" t="s">
        <v>499</v>
      </c>
      <c r="E7" s="62" t="s">
        <v>497</v>
      </c>
      <c r="F7" s="432"/>
      <c r="G7" s="432"/>
      <c r="H7" s="432"/>
      <c r="I7" s="432"/>
      <c r="J7" s="432"/>
      <c r="K7" s="432"/>
      <c r="L7" s="432"/>
      <c r="M7" s="432"/>
      <c r="N7" s="439"/>
      <c r="O7" s="439"/>
    </row>
    <row r="8" spans="1:18" s="36" customFormat="1" ht="18" customHeight="1">
      <c r="A8" s="45" t="s">
        <v>500</v>
      </c>
      <c r="B8" s="144"/>
      <c r="C8" s="144"/>
      <c r="D8" s="144"/>
      <c r="E8" s="144"/>
      <c r="F8" s="144" t="e">
        <f>'TB-上期'!D110+'调整分录-上期'!#REF!</f>
        <v>#REF!</v>
      </c>
      <c r="G8" s="144"/>
      <c r="H8" s="144">
        <f>'TB-上期'!J112*80%</f>
        <v>0</v>
      </c>
      <c r="I8" s="144"/>
      <c r="J8" s="144"/>
      <c r="K8" s="144"/>
      <c r="L8" s="144"/>
      <c r="M8" s="144"/>
      <c r="N8" s="144" t="e">
        <f>'调整分录-上期'!#REF!+N43</f>
        <v>#REF!</v>
      </c>
      <c r="O8" s="144" t="e">
        <f>SUM(B8:F8,-G8,H8:N8)</f>
        <v>#REF!</v>
      </c>
    </row>
    <row r="9" spans="1:18" s="36" customFormat="1" ht="18" customHeight="1">
      <c r="A9" s="57" t="s">
        <v>501</v>
      </c>
      <c r="B9" s="144"/>
      <c r="C9" s="144"/>
      <c r="D9" s="144"/>
      <c r="E9" s="144"/>
      <c r="F9" s="144"/>
      <c r="G9" s="144"/>
      <c r="H9" s="144"/>
      <c r="I9" s="144"/>
      <c r="J9" s="144"/>
      <c r="K9" s="144"/>
      <c r="L9" s="144"/>
      <c r="M9" s="144"/>
      <c r="N9" s="144"/>
      <c r="O9" s="144">
        <f t="shared" ref="O9:O36" si="0">SUM(B9:F9,-G9,H9:N9)</f>
        <v>0</v>
      </c>
    </row>
    <row r="10" spans="1:18" s="36" customFormat="1" ht="18" customHeight="1">
      <c r="A10" s="57" t="s">
        <v>532</v>
      </c>
      <c r="B10" s="144"/>
      <c r="C10" s="144"/>
      <c r="D10" s="144"/>
      <c r="E10" s="144"/>
      <c r="F10" s="144"/>
      <c r="G10" s="144"/>
      <c r="H10" s="144"/>
      <c r="I10" s="144"/>
      <c r="J10" s="144"/>
      <c r="K10" s="144"/>
      <c r="L10" s="144"/>
      <c r="M10" s="144"/>
      <c r="N10" s="144"/>
      <c r="O10" s="144">
        <f t="shared" si="0"/>
        <v>0</v>
      </c>
    </row>
    <row r="11" spans="1:18" s="36" customFormat="1" ht="18" customHeight="1">
      <c r="A11" s="57" t="s">
        <v>503</v>
      </c>
      <c r="B11" s="144"/>
      <c r="C11" s="144"/>
      <c r="D11" s="144"/>
      <c r="E11" s="144"/>
      <c r="F11" s="144"/>
      <c r="G11" s="144"/>
      <c r="H11" s="144"/>
      <c r="I11" s="144"/>
      <c r="J11" s="144"/>
      <c r="K11" s="144"/>
      <c r="L11" s="144"/>
      <c r="M11" s="144"/>
      <c r="N11" s="144"/>
      <c r="O11" s="144">
        <f t="shared" si="0"/>
        <v>0</v>
      </c>
      <c r="R11" s="149"/>
    </row>
    <row r="12" spans="1:18" s="36" customFormat="1" ht="18" customHeight="1">
      <c r="A12" s="57" t="s">
        <v>504</v>
      </c>
      <c r="B12" s="144"/>
      <c r="C12" s="144"/>
      <c r="D12" s="144"/>
      <c r="E12" s="144"/>
      <c r="F12" s="144"/>
      <c r="G12" s="144"/>
      <c r="H12" s="144"/>
      <c r="I12" s="144"/>
      <c r="J12" s="144"/>
      <c r="K12" s="144"/>
      <c r="L12" s="144"/>
      <c r="M12" s="144"/>
      <c r="N12" s="144"/>
      <c r="O12" s="144">
        <f t="shared" si="0"/>
        <v>0</v>
      </c>
      <c r="R12" s="149"/>
    </row>
    <row r="13" spans="1:18" s="36" customFormat="1" ht="18" customHeight="1">
      <c r="A13" s="45" t="s">
        <v>505</v>
      </c>
      <c r="B13" s="144">
        <f t="shared" ref="B13:M13" si="1">SUM(B8:B12)</f>
        <v>0</v>
      </c>
      <c r="C13" s="144">
        <f t="shared" si="1"/>
        <v>0</v>
      </c>
      <c r="D13" s="144">
        <f t="shared" si="1"/>
        <v>0</v>
      </c>
      <c r="E13" s="144">
        <f t="shared" si="1"/>
        <v>0</v>
      </c>
      <c r="F13" s="144" t="e">
        <f t="shared" si="1"/>
        <v>#REF!</v>
      </c>
      <c r="G13" s="144">
        <f t="shared" si="1"/>
        <v>0</v>
      </c>
      <c r="H13" s="144">
        <f t="shared" si="1"/>
        <v>0</v>
      </c>
      <c r="I13" s="144">
        <f t="shared" si="1"/>
        <v>0</v>
      </c>
      <c r="J13" s="144">
        <f t="shared" si="1"/>
        <v>0</v>
      </c>
      <c r="K13" s="144">
        <f t="shared" si="1"/>
        <v>0</v>
      </c>
      <c r="L13" s="144">
        <f t="shared" si="1"/>
        <v>0</v>
      </c>
      <c r="M13" s="144">
        <f t="shared" si="1"/>
        <v>0</v>
      </c>
      <c r="N13" s="144" t="e">
        <f>SUM(N8:N12)</f>
        <v>#REF!</v>
      </c>
      <c r="O13" s="144" t="e">
        <f t="shared" si="0"/>
        <v>#REF!</v>
      </c>
    </row>
    <row r="14" spans="1:18" s="36" customFormat="1" ht="18" customHeight="1">
      <c r="A14" s="45" t="s">
        <v>506</v>
      </c>
      <c r="B14" s="144">
        <f>B15+B16+B21+B26+B32+B35</f>
        <v>0</v>
      </c>
      <c r="C14" s="144">
        <f t="shared" ref="C14:M14" si="2">C15+C16+C21+C26+C32+C35</f>
        <v>0</v>
      </c>
      <c r="D14" s="144">
        <f t="shared" si="2"/>
        <v>0</v>
      </c>
      <c r="E14" s="144">
        <f t="shared" si="2"/>
        <v>0</v>
      </c>
      <c r="F14" s="144">
        <f t="shared" si="2"/>
        <v>0</v>
      </c>
      <c r="G14" s="144">
        <f t="shared" si="2"/>
        <v>0</v>
      </c>
      <c r="H14" s="144">
        <f t="shared" si="2"/>
        <v>0</v>
      </c>
      <c r="I14" s="144">
        <f t="shared" si="2"/>
        <v>0</v>
      </c>
      <c r="J14" s="144">
        <f t="shared" si="2"/>
        <v>750000</v>
      </c>
      <c r="K14" s="144">
        <f t="shared" si="2"/>
        <v>0</v>
      </c>
      <c r="L14" s="144">
        <f t="shared" si="2"/>
        <v>-751374.96</v>
      </c>
      <c r="M14" s="144">
        <f t="shared" si="2"/>
        <v>0</v>
      </c>
      <c r="N14" s="144" t="e">
        <f>N15+N16+N21+N26+N32+N35</f>
        <v>#REF!</v>
      </c>
      <c r="O14" s="144" t="e">
        <f t="shared" si="0"/>
        <v>#REF!</v>
      </c>
    </row>
    <row r="15" spans="1:18" s="36" customFormat="1" ht="18" customHeight="1">
      <c r="A15" s="45" t="s">
        <v>507</v>
      </c>
      <c r="B15" s="144"/>
      <c r="C15" s="144"/>
      <c r="D15" s="144"/>
      <c r="E15" s="144"/>
      <c r="F15" s="144"/>
      <c r="G15" s="144"/>
      <c r="H15" s="144">
        <v>0</v>
      </c>
      <c r="I15" s="144"/>
      <c r="J15" s="144"/>
      <c r="K15" s="144"/>
      <c r="L15" s="144">
        <v>-1374.96</v>
      </c>
      <c r="M15" s="144"/>
      <c r="N15" s="144">
        <f>'TB-上期'!AC162</f>
        <v>599999.99999999988</v>
      </c>
      <c r="O15" s="144">
        <f t="shared" si="0"/>
        <v>598625.03999999992</v>
      </c>
      <c r="R15" s="150"/>
    </row>
    <row r="16" spans="1:18" s="36" customFormat="1" ht="18" customHeight="1">
      <c r="A16" s="45" t="s">
        <v>508</v>
      </c>
      <c r="B16" s="144">
        <f t="shared" ref="B16:N16" si="3">SUM(B17:B20)</f>
        <v>0</v>
      </c>
      <c r="C16" s="144">
        <f t="shared" si="3"/>
        <v>0</v>
      </c>
      <c r="D16" s="144">
        <f t="shared" si="3"/>
        <v>0</v>
      </c>
      <c r="E16" s="144">
        <f t="shared" si="3"/>
        <v>0</v>
      </c>
      <c r="F16" s="144">
        <f t="shared" si="3"/>
        <v>0</v>
      </c>
      <c r="G16" s="144">
        <f t="shared" si="3"/>
        <v>0</v>
      </c>
      <c r="H16" s="144">
        <f t="shared" si="3"/>
        <v>0</v>
      </c>
      <c r="I16" s="144">
        <f t="shared" si="3"/>
        <v>0</v>
      </c>
      <c r="J16" s="144">
        <f t="shared" si="3"/>
        <v>0</v>
      </c>
      <c r="K16" s="144">
        <f t="shared" si="3"/>
        <v>0</v>
      </c>
      <c r="L16" s="144">
        <f>SUM(L17:L20)</f>
        <v>0</v>
      </c>
      <c r="M16" s="144">
        <f t="shared" si="3"/>
        <v>0</v>
      </c>
      <c r="N16" s="144">
        <f t="shared" si="3"/>
        <v>0</v>
      </c>
      <c r="O16" s="144">
        <f t="shared" si="0"/>
        <v>0</v>
      </c>
    </row>
    <row r="17" spans="1:15" s="36" customFormat="1" ht="18" customHeight="1">
      <c r="A17" s="57" t="s">
        <v>509</v>
      </c>
      <c r="B17" s="144"/>
      <c r="C17" s="144"/>
      <c r="D17" s="144"/>
      <c r="E17" s="144"/>
      <c r="F17" s="144"/>
      <c r="G17" s="144"/>
      <c r="H17" s="144"/>
      <c r="I17" s="144"/>
      <c r="J17" s="144"/>
      <c r="K17" s="144"/>
      <c r="L17" s="144"/>
      <c r="M17" s="144"/>
      <c r="N17" s="144"/>
      <c r="O17" s="144">
        <f t="shared" si="0"/>
        <v>0</v>
      </c>
    </row>
    <row r="18" spans="1:15" s="36" customFormat="1" ht="18" customHeight="1">
      <c r="A18" s="57" t="s">
        <v>510</v>
      </c>
      <c r="B18" s="144"/>
      <c r="C18" s="144"/>
      <c r="D18" s="144"/>
      <c r="E18" s="144"/>
      <c r="F18" s="144"/>
      <c r="G18" s="144"/>
      <c r="H18" s="144"/>
      <c r="I18" s="144"/>
      <c r="J18" s="144"/>
      <c r="K18" s="144"/>
      <c r="L18" s="144"/>
      <c r="M18" s="144"/>
      <c r="N18" s="144"/>
      <c r="O18" s="144">
        <f t="shared" si="0"/>
        <v>0</v>
      </c>
    </row>
    <row r="19" spans="1:15" s="36" customFormat="1" ht="18" customHeight="1">
      <c r="A19" s="57" t="s">
        <v>511</v>
      </c>
      <c r="B19" s="144"/>
      <c r="C19" s="144"/>
      <c r="D19" s="144"/>
      <c r="E19" s="144"/>
      <c r="F19" s="144"/>
      <c r="G19" s="144"/>
      <c r="H19" s="144"/>
      <c r="I19" s="144"/>
      <c r="J19" s="144"/>
      <c r="K19" s="144"/>
      <c r="L19" s="144"/>
      <c r="M19" s="144"/>
      <c r="N19" s="144"/>
      <c r="O19" s="144">
        <f t="shared" si="0"/>
        <v>0</v>
      </c>
    </row>
    <row r="20" spans="1:15" s="36" customFormat="1" ht="18" customHeight="1">
      <c r="A20" s="57" t="s">
        <v>512</v>
      </c>
      <c r="B20" s="144"/>
      <c r="C20" s="144"/>
      <c r="D20" s="144"/>
      <c r="E20" s="144"/>
      <c r="F20" s="144"/>
      <c r="G20" s="144"/>
      <c r="H20" s="144"/>
      <c r="I20" s="144"/>
      <c r="J20" s="144"/>
      <c r="K20" s="144"/>
      <c r="L20" s="144"/>
      <c r="M20" s="144"/>
      <c r="N20" s="144"/>
      <c r="O20" s="144">
        <f t="shared" si="0"/>
        <v>0</v>
      </c>
    </row>
    <row r="21" spans="1:15" s="36" customFormat="1" ht="18" customHeight="1">
      <c r="A21" s="45" t="s">
        <v>513</v>
      </c>
      <c r="B21" s="144">
        <f t="shared" ref="B21:N21" si="4">SUM(B22:B25)</f>
        <v>0</v>
      </c>
      <c r="C21" s="144">
        <f>SUM(C22:C25)</f>
        <v>0</v>
      </c>
      <c r="D21" s="144">
        <f>SUM(D22:D25)</f>
        <v>0</v>
      </c>
      <c r="E21" s="144">
        <f>SUM(E22:E25)</f>
        <v>0</v>
      </c>
      <c r="F21" s="144">
        <f t="shared" si="4"/>
        <v>0</v>
      </c>
      <c r="G21" s="144">
        <f t="shared" si="4"/>
        <v>0</v>
      </c>
      <c r="H21" s="144">
        <f t="shared" si="4"/>
        <v>0</v>
      </c>
      <c r="I21" s="144">
        <f t="shared" si="4"/>
        <v>0</v>
      </c>
      <c r="J21" s="144">
        <f t="shared" si="4"/>
        <v>750000</v>
      </c>
      <c r="K21" s="144">
        <f t="shared" si="4"/>
        <v>0</v>
      </c>
      <c r="L21" s="144">
        <f>SUM(L22:L25)</f>
        <v>-750000</v>
      </c>
      <c r="M21" s="144">
        <f t="shared" si="4"/>
        <v>0</v>
      </c>
      <c r="N21" s="144" t="e">
        <f t="shared" si="4"/>
        <v>#REF!</v>
      </c>
      <c r="O21" s="144" t="e">
        <f t="shared" si="0"/>
        <v>#REF!</v>
      </c>
    </row>
    <row r="22" spans="1:15" s="36" customFormat="1" ht="18" customHeight="1">
      <c r="A22" s="57" t="s">
        <v>514</v>
      </c>
      <c r="B22" s="144"/>
      <c r="C22" s="144"/>
      <c r="D22" s="144"/>
      <c r="E22" s="144"/>
      <c r="F22" s="144"/>
      <c r="G22" s="144"/>
      <c r="H22" s="144"/>
      <c r="I22" s="144"/>
      <c r="J22" s="144">
        <f>-L22</f>
        <v>750000</v>
      </c>
      <c r="K22" s="144"/>
      <c r="L22" s="144">
        <f>-'TB-上期'!D167</f>
        <v>-750000</v>
      </c>
      <c r="M22" s="144"/>
      <c r="N22" s="144"/>
      <c r="O22" s="144">
        <f t="shared" si="0"/>
        <v>0</v>
      </c>
    </row>
    <row r="23" spans="1:15" s="36" customFormat="1" ht="18" customHeight="1">
      <c r="A23" s="57" t="s">
        <v>515</v>
      </c>
      <c r="B23" s="144"/>
      <c r="C23" s="144"/>
      <c r="D23" s="144"/>
      <c r="E23" s="144"/>
      <c r="F23" s="144"/>
      <c r="G23" s="144"/>
      <c r="H23" s="144"/>
      <c r="I23" s="144"/>
      <c r="J23" s="144"/>
      <c r="K23" s="144"/>
      <c r="L23" s="144"/>
      <c r="M23" s="144"/>
      <c r="N23" s="144"/>
      <c r="O23" s="144">
        <f t="shared" si="0"/>
        <v>0</v>
      </c>
    </row>
    <row r="24" spans="1:15" s="36" customFormat="1" ht="18" customHeight="1">
      <c r="A24" s="57" t="s">
        <v>516</v>
      </c>
      <c r="B24" s="144"/>
      <c r="C24" s="144"/>
      <c r="D24" s="144"/>
      <c r="E24" s="144"/>
      <c r="F24" s="144"/>
      <c r="G24" s="144"/>
      <c r="H24" s="144"/>
      <c r="I24" s="144"/>
      <c r="J24" s="144"/>
      <c r="K24" s="144"/>
      <c r="L24" s="144">
        <f>-'TB-上期'!D177</f>
        <v>0</v>
      </c>
      <c r="M24" s="144"/>
      <c r="N24" s="144" t="e">
        <f>-'调整分录-上期'!#REF!</f>
        <v>#REF!</v>
      </c>
      <c r="O24" s="144" t="e">
        <f t="shared" si="0"/>
        <v>#REF!</v>
      </c>
    </row>
    <row r="25" spans="1:15" s="36" customFormat="1" ht="18" customHeight="1">
      <c r="A25" s="57" t="s">
        <v>512</v>
      </c>
      <c r="B25" s="144"/>
      <c r="C25" s="144"/>
      <c r="D25" s="144"/>
      <c r="E25" s="144"/>
      <c r="F25" s="144"/>
      <c r="G25" s="144"/>
      <c r="H25" s="144"/>
      <c r="I25" s="144"/>
      <c r="J25" s="144"/>
      <c r="K25" s="144"/>
      <c r="L25" s="144"/>
      <c r="M25" s="144"/>
      <c r="N25" s="144"/>
      <c r="O25" s="144">
        <f t="shared" si="0"/>
        <v>0</v>
      </c>
    </row>
    <row r="26" spans="1:15" s="36" customFormat="1" ht="18" customHeight="1">
      <c r="A26" s="45" t="s">
        <v>517</v>
      </c>
      <c r="B26" s="144">
        <f t="shared" ref="B26:N26" si="5">SUM(B27:B31)</f>
        <v>0</v>
      </c>
      <c r="C26" s="144">
        <f>SUM(C27:C31)</f>
        <v>0</v>
      </c>
      <c r="D26" s="144">
        <f>SUM(D27:D31)</f>
        <v>0</v>
      </c>
      <c r="E26" s="144">
        <f>SUM(E27:E31)</f>
        <v>0</v>
      </c>
      <c r="F26" s="144">
        <f t="shared" si="5"/>
        <v>0</v>
      </c>
      <c r="G26" s="144">
        <f t="shared" si="5"/>
        <v>0</v>
      </c>
      <c r="H26" s="144">
        <f t="shared" si="5"/>
        <v>0</v>
      </c>
      <c r="I26" s="144">
        <f t="shared" si="5"/>
        <v>0</v>
      </c>
      <c r="J26" s="144">
        <f t="shared" si="5"/>
        <v>0</v>
      </c>
      <c r="K26" s="144">
        <f t="shared" si="5"/>
        <v>0</v>
      </c>
      <c r="L26" s="144">
        <f>SUM(L27:L31)</f>
        <v>0</v>
      </c>
      <c r="M26" s="144">
        <f t="shared" si="5"/>
        <v>0</v>
      </c>
      <c r="N26" s="144">
        <f t="shared" si="5"/>
        <v>0</v>
      </c>
      <c r="O26" s="144">
        <f t="shared" si="0"/>
        <v>0</v>
      </c>
    </row>
    <row r="27" spans="1:15" s="36" customFormat="1" ht="18" customHeight="1">
      <c r="A27" s="57" t="s">
        <v>518</v>
      </c>
      <c r="B27" s="144"/>
      <c r="C27" s="144"/>
      <c r="D27" s="144"/>
      <c r="E27" s="144"/>
      <c r="F27" s="144"/>
      <c r="G27" s="144"/>
      <c r="H27" s="144"/>
      <c r="I27" s="144"/>
      <c r="J27" s="144"/>
      <c r="K27" s="144"/>
      <c r="L27" s="144"/>
      <c r="M27" s="144"/>
      <c r="N27" s="144"/>
      <c r="O27" s="144">
        <f t="shared" si="0"/>
        <v>0</v>
      </c>
    </row>
    <row r="28" spans="1:15" s="36" customFormat="1" ht="18" customHeight="1">
      <c r="A28" s="57" t="s">
        <v>519</v>
      </c>
      <c r="B28" s="144"/>
      <c r="C28" s="144"/>
      <c r="D28" s="144"/>
      <c r="E28" s="144"/>
      <c r="F28" s="144"/>
      <c r="G28" s="144"/>
      <c r="H28" s="144"/>
      <c r="I28" s="144"/>
      <c r="J28" s="144"/>
      <c r="K28" s="144"/>
      <c r="L28" s="144"/>
      <c r="M28" s="144"/>
      <c r="N28" s="144"/>
      <c r="O28" s="144">
        <f t="shared" si="0"/>
        <v>0</v>
      </c>
    </row>
    <row r="29" spans="1:15" s="36" customFormat="1" ht="18" customHeight="1">
      <c r="A29" s="57" t="s">
        <v>520</v>
      </c>
      <c r="B29" s="144"/>
      <c r="C29" s="144"/>
      <c r="D29" s="144"/>
      <c r="E29" s="144"/>
      <c r="F29" s="144"/>
      <c r="G29" s="144"/>
      <c r="H29" s="144"/>
      <c r="I29" s="144"/>
      <c r="J29" s="144"/>
      <c r="K29" s="144"/>
      <c r="L29" s="144"/>
      <c r="M29" s="144"/>
      <c r="N29" s="144"/>
      <c r="O29" s="144">
        <f t="shared" si="0"/>
        <v>0</v>
      </c>
    </row>
    <row r="30" spans="1:15" s="36" customFormat="1" ht="18" customHeight="1">
      <c r="A30" s="57" t="s">
        <v>521</v>
      </c>
      <c r="B30" s="144"/>
      <c r="C30" s="144"/>
      <c r="D30" s="144"/>
      <c r="E30" s="144"/>
      <c r="F30" s="144"/>
      <c r="G30" s="144"/>
      <c r="H30" s="144"/>
      <c r="I30" s="144"/>
      <c r="J30" s="144"/>
      <c r="K30" s="144"/>
      <c r="L30" s="144"/>
      <c r="M30" s="144"/>
      <c r="N30" s="144"/>
      <c r="O30" s="144"/>
    </row>
    <row r="31" spans="1:15" s="36" customFormat="1" ht="18" customHeight="1">
      <c r="A31" s="57" t="s">
        <v>522</v>
      </c>
      <c r="B31" s="144"/>
      <c r="C31" s="144"/>
      <c r="D31" s="144"/>
      <c r="E31" s="144"/>
      <c r="F31" s="144"/>
      <c r="G31" s="144"/>
      <c r="H31" s="144"/>
      <c r="I31" s="144"/>
      <c r="J31" s="144"/>
      <c r="K31" s="144"/>
      <c r="L31" s="144"/>
      <c r="M31" s="144"/>
      <c r="N31" s="144"/>
      <c r="O31" s="144">
        <f t="shared" si="0"/>
        <v>0</v>
      </c>
    </row>
    <row r="32" spans="1:15" s="36" customFormat="1" ht="18" customHeight="1">
      <c r="A32" s="45" t="s">
        <v>523</v>
      </c>
      <c r="B32" s="144">
        <f t="shared" ref="B32:N32" si="6">B33-B34</f>
        <v>0</v>
      </c>
      <c r="C32" s="144">
        <f>C33-C34</f>
        <v>0</v>
      </c>
      <c r="D32" s="144">
        <f>D33-D34</f>
        <v>0</v>
      </c>
      <c r="E32" s="144">
        <f>E33-E34</f>
        <v>0</v>
      </c>
      <c r="F32" s="144">
        <f t="shared" si="6"/>
        <v>0</v>
      </c>
      <c r="G32" s="144">
        <f t="shared" si="6"/>
        <v>0</v>
      </c>
      <c r="H32" s="144">
        <f t="shared" si="6"/>
        <v>0</v>
      </c>
      <c r="I32" s="144">
        <f t="shared" si="6"/>
        <v>0</v>
      </c>
      <c r="J32" s="144">
        <f t="shared" si="6"/>
        <v>0</v>
      </c>
      <c r="K32" s="144">
        <f t="shared" si="6"/>
        <v>0</v>
      </c>
      <c r="L32" s="144">
        <f>L33-L34</f>
        <v>0</v>
      </c>
      <c r="M32" s="144">
        <f t="shared" si="6"/>
        <v>0</v>
      </c>
      <c r="N32" s="144">
        <f t="shared" si="6"/>
        <v>0</v>
      </c>
      <c r="O32" s="144">
        <f t="shared" si="0"/>
        <v>0</v>
      </c>
    </row>
    <row r="33" spans="1:15" s="36" customFormat="1" ht="18" customHeight="1">
      <c r="A33" s="57" t="s">
        <v>524</v>
      </c>
      <c r="B33" s="144"/>
      <c r="C33" s="144"/>
      <c r="D33" s="144"/>
      <c r="E33" s="144"/>
      <c r="F33" s="144"/>
      <c r="G33" s="144"/>
      <c r="H33" s="144"/>
      <c r="I33" s="144"/>
      <c r="J33" s="144"/>
      <c r="K33" s="144"/>
      <c r="L33" s="144"/>
      <c r="M33" s="144"/>
      <c r="N33" s="144"/>
      <c r="O33" s="144">
        <f t="shared" si="0"/>
        <v>0</v>
      </c>
    </row>
    <row r="34" spans="1:15" s="36" customFormat="1" ht="18" customHeight="1">
      <c r="A34" s="57" t="s">
        <v>525</v>
      </c>
      <c r="B34" s="144"/>
      <c r="C34" s="144"/>
      <c r="D34" s="144"/>
      <c r="E34" s="144"/>
      <c r="F34" s="144"/>
      <c r="G34" s="144"/>
      <c r="H34" s="144"/>
      <c r="I34" s="144"/>
      <c r="J34" s="144"/>
      <c r="K34" s="144"/>
      <c r="L34" s="144"/>
      <c r="M34" s="144"/>
      <c r="N34" s="144"/>
      <c r="O34" s="144">
        <f t="shared" si="0"/>
        <v>0</v>
      </c>
    </row>
    <row r="35" spans="1:15" s="36" customFormat="1" ht="18" customHeight="1">
      <c r="A35" s="45" t="s">
        <v>526</v>
      </c>
      <c r="B35" s="144"/>
      <c r="C35" s="144"/>
      <c r="D35" s="144"/>
      <c r="E35" s="144"/>
      <c r="F35" s="144"/>
      <c r="G35" s="144"/>
      <c r="H35" s="144"/>
      <c r="I35" s="144"/>
      <c r="J35" s="144"/>
      <c r="K35" s="144"/>
      <c r="L35" s="144"/>
      <c r="M35" s="144"/>
      <c r="N35" s="144"/>
      <c r="O35" s="144">
        <f t="shared" si="0"/>
        <v>0</v>
      </c>
    </row>
    <row r="36" spans="1:15" s="36" customFormat="1" ht="18" customHeight="1">
      <c r="A36" s="45" t="s">
        <v>527</v>
      </c>
      <c r="B36" s="144">
        <f t="shared" ref="B36:N36" si="7">B13+B14</f>
        <v>0</v>
      </c>
      <c r="C36" s="144">
        <f>C13+C14</f>
        <v>0</v>
      </c>
      <c r="D36" s="144">
        <f>D13+D14</f>
        <v>0</v>
      </c>
      <c r="E36" s="144">
        <f>E13+E14</f>
        <v>0</v>
      </c>
      <c r="F36" s="144" t="e">
        <f t="shared" si="7"/>
        <v>#REF!</v>
      </c>
      <c r="G36" s="144">
        <f t="shared" si="7"/>
        <v>0</v>
      </c>
      <c r="H36" s="144">
        <f t="shared" si="7"/>
        <v>0</v>
      </c>
      <c r="I36" s="144">
        <f t="shared" si="7"/>
        <v>0</v>
      </c>
      <c r="J36" s="144">
        <f t="shared" si="7"/>
        <v>750000</v>
      </c>
      <c r="K36" s="144">
        <f t="shared" si="7"/>
        <v>0</v>
      </c>
      <c r="L36" s="144">
        <f>L13+L14</f>
        <v>-751374.96</v>
      </c>
      <c r="M36" s="144">
        <f t="shared" si="7"/>
        <v>0</v>
      </c>
      <c r="N36" s="144" t="e">
        <f t="shared" si="7"/>
        <v>#REF!</v>
      </c>
      <c r="O36" s="144" t="e">
        <f t="shared" si="0"/>
        <v>#REF!</v>
      </c>
    </row>
    <row r="37" spans="1:15" s="36" customFormat="1" ht="18" customHeight="1">
      <c r="A37" s="431" t="s">
        <v>528</v>
      </c>
      <c r="B37" s="431"/>
      <c r="C37" s="431"/>
      <c r="D37" s="431"/>
      <c r="E37" s="431"/>
      <c r="F37" s="431"/>
      <c r="G37" s="431"/>
      <c r="H37" s="431"/>
      <c r="I37" s="431"/>
      <c r="J37" s="431"/>
      <c r="K37" s="431"/>
      <c r="L37" s="431"/>
      <c r="M37" s="431"/>
      <c r="N37" s="431"/>
      <c r="O37" s="431"/>
    </row>
    <row r="39" spans="1:15" ht="18.75">
      <c r="A39" s="145" t="s">
        <v>613</v>
      </c>
      <c r="B39" s="148">
        <f>B36-'资产负债表（续）'!D42</f>
        <v>-10000000</v>
      </c>
      <c r="C39" s="148"/>
      <c r="D39" s="148"/>
      <c r="E39" s="148"/>
      <c r="F39" s="148" t="e">
        <f>F36-'资产负债表（续）'!D46</f>
        <v>#REF!</v>
      </c>
      <c r="G39" s="148"/>
      <c r="H39" s="148">
        <f>H36-'资产负债表（续）'!D48</f>
        <v>0</v>
      </c>
      <c r="I39" s="148"/>
      <c r="J39" s="148">
        <f>J36-'资产负债表（续）'!D50</f>
        <v>-29250000</v>
      </c>
      <c r="K39" s="148"/>
      <c r="L39" s="148">
        <f>L36-'资产负债表（续）'!D52</f>
        <v>-58651374.960000001</v>
      </c>
      <c r="M39" s="148"/>
      <c r="N39" s="148" t="e">
        <f>N36-'资产负债表（续）'!D54</f>
        <v>#REF!</v>
      </c>
      <c r="O39" s="148" t="e">
        <f>O36-'资产负债表（续）'!D55</f>
        <v>#REF!</v>
      </c>
    </row>
    <row r="40" spans="1:15">
      <c r="B40" s="117"/>
      <c r="C40" s="117"/>
      <c r="D40" s="117"/>
      <c r="E40" s="117"/>
      <c r="F40" s="117"/>
      <c r="G40" s="117"/>
      <c r="H40" s="117"/>
      <c r="I40" s="117"/>
      <c r="J40" s="117"/>
      <c r="K40" s="117"/>
      <c r="L40" s="117"/>
      <c r="M40" s="117"/>
      <c r="N40" s="117"/>
      <c r="O40" s="117"/>
    </row>
    <row r="41" spans="1:15">
      <c r="B41" s="117"/>
      <c r="C41" s="117"/>
      <c r="D41" s="117"/>
      <c r="E41" s="117"/>
      <c r="F41" s="117"/>
      <c r="G41" s="117"/>
      <c r="H41" s="117"/>
      <c r="I41" s="117"/>
      <c r="J41" s="117"/>
      <c r="K41" s="117"/>
      <c r="L41" s="117"/>
      <c r="M41" s="117"/>
      <c r="N41" s="117"/>
      <c r="O41" s="117"/>
    </row>
    <row r="42" spans="1:15">
      <c r="B42" s="117"/>
      <c r="C42" s="117"/>
      <c r="D42" s="117"/>
      <c r="E42" s="117"/>
      <c r="F42" s="117"/>
      <c r="G42" s="117"/>
      <c r="H42" s="117"/>
      <c r="I42" s="117"/>
      <c r="J42" s="117"/>
      <c r="K42" s="117"/>
      <c r="L42" s="117"/>
      <c r="M42" s="117"/>
      <c r="N42" s="117"/>
      <c r="O42" s="117"/>
    </row>
    <row r="43" spans="1:15">
      <c r="B43" s="117"/>
      <c r="C43" s="117"/>
      <c r="D43" s="117"/>
      <c r="E43" s="117"/>
      <c r="F43" s="117"/>
      <c r="G43" s="117"/>
      <c r="H43" s="117"/>
      <c r="I43" s="117"/>
      <c r="J43" s="117"/>
      <c r="K43" s="117"/>
      <c r="L43" s="117"/>
      <c r="M43" s="117"/>
      <c r="N43" s="117"/>
      <c r="O43" s="117"/>
    </row>
    <row r="44" spans="1:15">
      <c r="B44" s="117"/>
      <c r="C44" s="117"/>
      <c r="D44" s="117"/>
      <c r="E44" s="117"/>
      <c r="F44" s="117"/>
      <c r="G44" s="117"/>
      <c r="H44" s="117"/>
      <c r="I44" s="117"/>
      <c r="J44" s="117"/>
      <c r="K44" s="117"/>
      <c r="L44" s="117"/>
      <c r="M44" s="117"/>
      <c r="N44" s="117"/>
      <c r="O44" s="117"/>
    </row>
  </sheetData>
  <mergeCells count="19">
    <mergeCell ref="A1:O1"/>
    <mergeCell ref="A2:O2"/>
    <mergeCell ref="N3:O3"/>
    <mergeCell ref="A4:A7"/>
    <mergeCell ref="B4:O4"/>
    <mergeCell ref="B5:M5"/>
    <mergeCell ref="N5:N7"/>
    <mergeCell ref="O5:O7"/>
    <mergeCell ref="B6:B7"/>
    <mergeCell ref="C6:E6"/>
    <mergeCell ref="L6:L7"/>
    <mergeCell ref="M6:M7"/>
    <mergeCell ref="A37:O37"/>
    <mergeCell ref="F6:F7"/>
    <mergeCell ref="G6:G7"/>
    <mergeCell ref="H6:H7"/>
    <mergeCell ref="I6:I7"/>
    <mergeCell ref="J6:J7"/>
    <mergeCell ref="K6:K7"/>
  </mergeCells>
  <phoneticPr fontId="1" type="noConversion"/>
  <printOptions horizontalCentered="1"/>
  <pageMargins left="0.35433070866141736" right="0.31496062992125984" top="0.51181102362204722" bottom="0.43307086614173229" header="0.31496062992125984" footer="0.23622047244094491"/>
  <pageSetup paperSize="9" scale="52" fitToWidth="0" orientation="landscape" useFirstPageNumber="1" r:id="rId1"/>
  <headerFooter>
    <oddFooter>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02A72-730B-4DC4-92C2-8E4F6C292BBE}">
  <dimension ref="A1:H63"/>
  <sheetViews>
    <sheetView view="pageBreakPreview" zoomScaleNormal="90" zoomScaleSheetLayoutView="100" workbookViewId="0">
      <selection activeCell="A20" sqref="A20:XFD23"/>
    </sheetView>
  </sheetViews>
  <sheetFormatPr defaultColWidth="9.125" defaultRowHeight="18" customHeight="1"/>
  <cols>
    <col min="1" max="1" width="40" style="6" customWidth="1"/>
    <col min="2" max="2" width="11.25" style="21" customWidth="1"/>
    <col min="3" max="4" width="17.5" style="21" customWidth="1"/>
    <col min="5" max="5" width="15.125" style="117" bestFit="1" customWidth="1"/>
    <col min="6" max="6" width="15.125" style="6" bestFit="1"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383" t="s">
        <v>300</v>
      </c>
      <c r="B1" s="380"/>
      <c r="C1" s="380"/>
      <c r="D1" s="380"/>
    </row>
    <row r="2" spans="1:8" ht="12.75" customHeight="1">
      <c r="A2" s="381"/>
      <c r="B2" s="381"/>
      <c r="C2" s="381"/>
      <c r="D2" s="381"/>
    </row>
    <row r="3" spans="1:8" s="8" customFormat="1" ht="19.5" customHeight="1">
      <c r="A3" s="22" t="str">
        <f>资产负债表!A3</f>
        <v>编制单位：ABC股份有限公司</v>
      </c>
      <c r="B3" s="384">
        <f>资产负债表!B3</f>
        <v>43769</v>
      </c>
      <c r="C3" s="384"/>
      <c r="D3" s="23" t="s">
        <v>301</v>
      </c>
      <c r="E3" s="118"/>
    </row>
    <row r="4" spans="1:8" s="11" customFormat="1" ht="16.5" customHeight="1">
      <c r="A4" s="24" t="s">
        <v>302</v>
      </c>
      <c r="B4" s="9" t="s">
        <v>138</v>
      </c>
      <c r="C4" s="10" t="s">
        <v>140</v>
      </c>
      <c r="D4" s="10" t="s">
        <v>261</v>
      </c>
      <c r="E4" s="115"/>
    </row>
    <row r="5" spans="1:8" s="15" customFormat="1" ht="16.5" customHeight="1">
      <c r="A5" s="25" t="s">
        <v>303</v>
      </c>
      <c r="B5" s="13"/>
      <c r="C5" s="13"/>
      <c r="D5" s="14"/>
      <c r="E5" s="116"/>
    </row>
    <row r="6" spans="1:8" s="15" customFormat="1" ht="16.5" customHeight="1">
      <c r="A6" s="26" t="s">
        <v>304</v>
      </c>
      <c r="B6" s="13"/>
      <c r="C6" s="67">
        <f>'TB-本期'!AC67</f>
        <v>0</v>
      </c>
      <c r="D6" s="67">
        <f>'TB-上期'!AC67</f>
        <v>0</v>
      </c>
      <c r="E6" s="119"/>
      <c r="H6" s="116"/>
    </row>
    <row r="7" spans="1:8" s="15" customFormat="1" ht="16.5" hidden="1" customHeight="1">
      <c r="A7" s="26" t="s">
        <v>305</v>
      </c>
      <c r="B7" s="13"/>
      <c r="C7" s="67">
        <f>'TB-本期'!AC68</f>
        <v>0</v>
      </c>
      <c r="D7" s="67">
        <f>'TB-上期'!AC68</f>
        <v>0</v>
      </c>
      <c r="E7" s="116"/>
      <c r="H7" s="116"/>
    </row>
    <row r="8" spans="1:8" s="15" customFormat="1" ht="16.5" hidden="1" customHeight="1">
      <c r="A8" s="26" t="s">
        <v>306</v>
      </c>
      <c r="B8" s="13"/>
      <c r="C8" s="67">
        <f>'TB-本期'!AC69</f>
        <v>0</v>
      </c>
      <c r="D8" s="67">
        <f>'TB-上期'!AC69</f>
        <v>0</v>
      </c>
      <c r="E8" s="116"/>
      <c r="H8" s="116"/>
    </row>
    <row r="9" spans="1:8" s="15" customFormat="1" ht="16.5" hidden="1" customHeight="1">
      <c r="A9" s="26" t="s">
        <v>307</v>
      </c>
      <c r="B9" s="13"/>
      <c r="C9" s="67">
        <f>'TB-本期'!AC70</f>
        <v>0</v>
      </c>
      <c r="D9" s="67">
        <f>'TB-上期'!AC70</f>
        <v>0</v>
      </c>
      <c r="E9" s="116"/>
      <c r="H9" s="116"/>
    </row>
    <row r="10" spans="1:8" s="15" customFormat="1" ht="16.5" customHeight="1">
      <c r="A10" s="26" t="s">
        <v>308</v>
      </c>
      <c r="B10" s="13"/>
      <c r="C10" s="67">
        <f>'TB-本期'!AC71</f>
        <v>0</v>
      </c>
      <c r="D10" s="67">
        <f>'TB-上期'!AC71</f>
        <v>0</v>
      </c>
      <c r="E10" s="116"/>
      <c r="H10" s="116"/>
    </row>
    <row r="11" spans="1:8" s="15" customFormat="1" ht="16.5" customHeight="1">
      <c r="A11" s="26" t="s">
        <v>309</v>
      </c>
      <c r="B11" s="13"/>
      <c r="C11" s="67">
        <f>'TB-本期'!AC72</f>
        <v>0</v>
      </c>
      <c r="D11" s="67">
        <f>'TB-上期'!AC72</f>
        <v>0</v>
      </c>
      <c r="E11" s="116"/>
      <c r="H11" s="116"/>
    </row>
    <row r="12" spans="1:8" s="15" customFormat="1" ht="16.5" customHeight="1">
      <c r="A12" s="31" t="s">
        <v>617</v>
      </c>
      <c r="B12" s="13"/>
      <c r="C12" s="67">
        <f>'TB-本期'!AC73</f>
        <v>0</v>
      </c>
      <c r="D12" s="67">
        <f>'TB-上期'!AC73</f>
        <v>0</v>
      </c>
      <c r="E12" s="116"/>
      <c r="H12" s="116"/>
    </row>
    <row r="13" spans="1:8" s="15" customFormat="1" ht="16.5" customHeight="1">
      <c r="A13" s="31" t="s">
        <v>620</v>
      </c>
      <c r="B13" s="13"/>
      <c r="C13" s="67">
        <f>'TB-本期'!AC74</f>
        <v>0</v>
      </c>
      <c r="D13" s="67">
        <f>'TB-上期'!AC74</f>
        <v>0</v>
      </c>
      <c r="E13" s="116"/>
      <c r="H13" s="116"/>
    </row>
    <row r="14" spans="1:8" s="15" customFormat="1" ht="16.5" customHeight="1">
      <c r="A14" s="26" t="s">
        <v>310</v>
      </c>
      <c r="B14" s="13"/>
      <c r="C14" s="67">
        <f>'TB-本期'!AC75</f>
        <v>0</v>
      </c>
      <c r="D14" s="67">
        <f>'TB-上期'!AC75</f>
        <v>0</v>
      </c>
      <c r="E14" s="116"/>
      <c r="H14" s="116"/>
    </row>
    <row r="15" spans="1:8" s="15" customFormat="1" ht="16.5" hidden="1" customHeight="1">
      <c r="A15" s="26" t="s">
        <v>311</v>
      </c>
      <c r="B15" s="13"/>
      <c r="C15" s="67">
        <f>'TB-本期'!AC76</f>
        <v>0</v>
      </c>
      <c r="D15" s="67">
        <f>'TB-上期'!AC76</f>
        <v>0</v>
      </c>
      <c r="E15" s="116"/>
      <c r="H15" s="116"/>
    </row>
    <row r="16" spans="1:8" s="15" customFormat="1" ht="16.5" hidden="1" customHeight="1">
      <c r="A16" s="26" t="s">
        <v>312</v>
      </c>
      <c r="B16" s="13"/>
      <c r="C16" s="67">
        <f>'TB-本期'!AC77</f>
        <v>0</v>
      </c>
      <c r="D16" s="67">
        <f>'TB-上期'!AC77</f>
        <v>0</v>
      </c>
      <c r="E16" s="116"/>
      <c r="H16" s="116"/>
    </row>
    <row r="17" spans="1:8" s="15" customFormat="1" ht="16.5" customHeight="1">
      <c r="A17" s="26" t="s">
        <v>313</v>
      </c>
      <c r="B17" s="13"/>
      <c r="C17" s="67">
        <f>'TB-本期'!AC78</f>
        <v>0</v>
      </c>
      <c r="D17" s="67">
        <f>'TB-上期'!AC78</f>
        <v>0</v>
      </c>
      <c r="E17" s="116"/>
      <c r="H17" s="116"/>
    </row>
    <row r="18" spans="1:8" s="15" customFormat="1" ht="16.5" customHeight="1">
      <c r="A18" s="26" t="s">
        <v>314</v>
      </c>
      <c r="B18" s="13"/>
      <c r="C18" s="67">
        <f>'TB-本期'!AC79</f>
        <v>0</v>
      </c>
      <c r="D18" s="67">
        <f>'TB-上期'!AC79</f>
        <v>0</v>
      </c>
      <c r="E18" s="116"/>
      <c r="H18" s="116"/>
    </row>
    <row r="19" spans="1:8" s="15" customFormat="1" ht="16.5" customHeight="1">
      <c r="A19" s="26" t="s">
        <v>315</v>
      </c>
      <c r="B19" s="13"/>
      <c r="C19" s="67">
        <f>'TB-本期'!AC80</f>
        <v>0</v>
      </c>
      <c r="D19" s="67">
        <f>'TB-上期'!AC80</f>
        <v>0</v>
      </c>
      <c r="E19" s="116"/>
      <c r="H19" s="116"/>
    </row>
    <row r="20" spans="1:8" s="15" customFormat="1" ht="16.5" hidden="1" customHeight="1">
      <c r="A20" s="26" t="s">
        <v>316</v>
      </c>
      <c r="B20" s="13"/>
      <c r="C20" s="67">
        <f>'TB-本期'!AC81</f>
        <v>0</v>
      </c>
      <c r="D20" s="67">
        <f>'TB-上期'!AC81</f>
        <v>0</v>
      </c>
      <c r="E20" s="116"/>
      <c r="H20" s="116"/>
    </row>
    <row r="21" spans="1:8" s="15" customFormat="1" ht="16.5" hidden="1" customHeight="1">
      <c r="A21" s="26" t="s">
        <v>317</v>
      </c>
      <c r="B21" s="13"/>
      <c r="C21" s="67">
        <f>'TB-本期'!AC82</f>
        <v>0</v>
      </c>
      <c r="D21" s="67">
        <f>'TB-上期'!AC82</f>
        <v>0</v>
      </c>
      <c r="E21" s="116"/>
      <c r="H21" s="116"/>
    </row>
    <row r="22" spans="1:8" s="15" customFormat="1" ht="16.5" hidden="1" customHeight="1">
      <c r="A22" s="26" t="s">
        <v>318</v>
      </c>
      <c r="B22" s="13"/>
      <c r="C22" s="67">
        <f>'TB-本期'!AC83</f>
        <v>0</v>
      </c>
      <c r="D22" s="67">
        <f>'TB-上期'!AC83</f>
        <v>0</v>
      </c>
      <c r="E22" s="116"/>
      <c r="H22" s="116"/>
    </row>
    <row r="23" spans="1:8" s="15" customFormat="1" ht="16.5" hidden="1" customHeight="1">
      <c r="A23" s="26" t="s">
        <v>319</v>
      </c>
      <c r="B23" s="13"/>
      <c r="C23" s="67">
        <f>'TB-本期'!AC84</f>
        <v>0</v>
      </c>
      <c r="D23" s="67">
        <f>'TB-上期'!AC84</f>
        <v>0</v>
      </c>
      <c r="E23" s="116"/>
      <c r="H23" s="116"/>
    </row>
    <row r="24" spans="1:8" s="15" customFormat="1" ht="16.5" customHeight="1">
      <c r="A24" s="26" t="s">
        <v>320</v>
      </c>
      <c r="B24" s="13"/>
      <c r="C24" s="67">
        <f>'TB-本期'!AC85</f>
        <v>0</v>
      </c>
      <c r="D24" s="67">
        <f>'TB-上期'!AC85</f>
        <v>0</v>
      </c>
      <c r="E24" s="116"/>
      <c r="H24" s="116"/>
    </row>
    <row r="25" spans="1:8" s="15" customFormat="1" ht="16.5" customHeight="1">
      <c r="A25" s="26" t="s">
        <v>321</v>
      </c>
      <c r="B25" s="13"/>
      <c r="C25" s="67">
        <f>'TB-本期'!AC86</f>
        <v>0</v>
      </c>
      <c r="D25" s="67">
        <f>'TB-上期'!AC86</f>
        <v>0</v>
      </c>
      <c r="E25" s="116"/>
      <c r="H25" s="116"/>
    </row>
    <row r="26" spans="1:8" s="15" customFormat="1" ht="16.5" customHeight="1">
      <c r="A26" s="26" t="s">
        <v>322</v>
      </c>
      <c r="B26" s="13"/>
      <c r="C26" s="67">
        <f>'TB-本期'!AC88</f>
        <v>0</v>
      </c>
      <c r="D26" s="67">
        <f>'TB-上期'!AC88</f>
        <v>0</v>
      </c>
      <c r="E26" s="116"/>
    </row>
    <row r="27" spans="1:8" s="15" customFormat="1" ht="16.5" customHeight="1">
      <c r="A27" s="24" t="s">
        <v>323</v>
      </c>
      <c r="B27" s="13"/>
      <c r="C27" s="68" t="str">
        <f>IF(SUM(C6:C26)&lt;&gt;0,SUM(C6:C26),"")</f>
        <v/>
      </c>
      <c r="D27" s="68" t="str">
        <f>IF(SUM(D6:D26)&lt;&gt;0,SUM(D6:D26),"")</f>
        <v/>
      </c>
      <c r="E27" s="116"/>
    </row>
    <row r="28" spans="1:8" s="15" customFormat="1" ht="16.5" customHeight="1">
      <c r="A28" s="25" t="s">
        <v>324</v>
      </c>
      <c r="B28" s="13"/>
      <c r="C28" s="67"/>
      <c r="D28" s="67"/>
      <c r="E28" s="116"/>
    </row>
    <row r="29" spans="1:8" s="15" customFormat="1" ht="16.5" customHeight="1">
      <c r="A29" s="26" t="s">
        <v>325</v>
      </c>
      <c r="B29" s="13"/>
      <c r="C29" s="67">
        <f>'TB-本期'!AC92</f>
        <v>0</v>
      </c>
      <c r="D29" s="67">
        <f>'TB-上期'!AC92</f>
        <v>0</v>
      </c>
      <c r="E29" s="116"/>
    </row>
    <row r="30" spans="1:8" s="15" customFormat="1" ht="16.5" customHeight="1">
      <c r="A30" s="26" t="s">
        <v>326</v>
      </c>
      <c r="B30" s="13"/>
      <c r="C30" s="67">
        <f>'TB-本期'!AC93</f>
        <v>0</v>
      </c>
      <c r="D30" s="67">
        <f>'TB-上期'!AC93</f>
        <v>0</v>
      </c>
      <c r="E30" s="116"/>
    </row>
    <row r="31" spans="1:8" s="15" customFormat="1" ht="16.5" customHeight="1">
      <c r="A31" s="26" t="s">
        <v>327</v>
      </c>
      <c r="B31" s="13"/>
      <c r="C31" s="67">
        <f>'TB-本期'!AC94</f>
        <v>0</v>
      </c>
      <c r="D31" s="67">
        <f>'TB-上期'!AC94</f>
        <v>0</v>
      </c>
      <c r="E31" s="116"/>
    </row>
    <row r="32" spans="1:8" s="15" customFormat="1" ht="16.5" customHeight="1">
      <c r="A32" s="26" t="s">
        <v>328</v>
      </c>
      <c r="B32" s="13"/>
      <c r="C32" s="67">
        <f>'TB-本期'!AC95</f>
        <v>0</v>
      </c>
      <c r="D32" s="67">
        <f>'TB-上期'!AC95</f>
        <v>0</v>
      </c>
      <c r="E32" s="116"/>
    </row>
    <row r="33" spans="1:6" s="15" customFormat="1" ht="16.5" customHeight="1">
      <c r="A33" s="26" t="s">
        <v>329</v>
      </c>
      <c r="B33" s="13"/>
      <c r="C33" s="67">
        <f>'TB-本期'!AC96</f>
        <v>0</v>
      </c>
      <c r="D33" s="67">
        <f>'TB-上期'!AC96</f>
        <v>0</v>
      </c>
      <c r="E33" s="116"/>
    </row>
    <row r="34" spans="1:6" s="15" customFormat="1" ht="16.5" customHeight="1">
      <c r="A34" s="26" t="s">
        <v>330</v>
      </c>
      <c r="B34" s="13"/>
      <c r="C34" s="67">
        <f>'TB-本期'!AC97</f>
        <v>0</v>
      </c>
      <c r="D34" s="67">
        <f>'TB-上期'!AC97</f>
        <v>0</v>
      </c>
      <c r="E34" s="116"/>
    </row>
    <row r="35" spans="1:6" s="15" customFormat="1" ht="16.5" customHeight="1">
      <c r="A35" s="26" t="s">
        <v>331</v>
      </c>
      <c r="B35" s="13"/>
      <c r="C35" s="67">
        <f>'TB-本期'!AC98</f>
        <v>0</v>
      </c>
      <c r="D35" s="67">
        <f>'TB-上期'!AC98</f>
        <v>0</v>
      </c>
      <c r="E35" s="116"/>
    </row>
    <row r="36" spans="1:6" s="15" customFormat="1" ht="16.5" customHeight="1">
      <c r="A36" s="26" t="s">
        <v>332</v>
      </c>
      <c r="B36" s="13"/>
      <c r="C36" s="67">
        <f>'TB-本期'!AC99</f>
        <v>0</v>
      </c>
      <c r="D36" s="67">
        <f>'TB-上期'!AC99</f>
        <v>0</v>
      </c>
      <c r="E36" s="116"/>
    </row>
    <row r="37" spans="1:6" s="15" customFormat="1" ht="16.5" customHeight="1">
      <c r="A37" s="26" t="s">
        <v>333</v>
      </c>
      <c r="B37" s="13"/>
      <c r="C37" s="67">
        <f>'TB-本期'!AC100</f>
        <v>0</v>
      </c>
      <c r="D37" s="67">
        <f>'TB-上期'!AC100</f>
        <v>0</v>
      </c>
      <c r="E37" s="116"/>
    </row>
    <row r="38" spans="1:6" s="15" customFormat="1" ht="16.5" customHeight="1">
      <c r="A38" s="26" t="s">
        <v>334</v>
      </c>
      <c r="B38" s="13"/>
      <c r="C38" s="67">
        <f>'TB-本期'!AC101</f>
        <v>0</v>
      </c>
      <c r="D38" s="67">
        <f>'TB-上期'!AC101</f>
        <v>0</v>
      </c>
      <c r="E38" s="116"/>
    </row>
    <row r="39" spans="1:6" s="15" customFormat="1" ht="16.5" customHeight="1">
      <c r="A39" s="24" t="s">
        <v>335</v>
      </c>
      <c r="B39" s="13"/>
      <c r="C39" s="68" t="str">
        <f>IF((SUM(C29:C38)-C32-C31)&lt;&gt;0,(SUM(C29:C38)-C31-C32),"")</f>
        <v/>
      </c>
      <c r="D39" s="68" t="str">
        <f>IF((SUM(D29:D38)-D32-D31)&lt;&gt;0,(SUM(D29:D38)-D31-D32),"")</f>
        <v/>
      </c>
      <c r="E39" s="116"/>
    </row>
    <row r="40" spans="1:6" s="15" customFormat="1" ht="16.5" customHeight="1">
      <c r="A40" s="24" t="s">
        <v>336</v>
      </c>
      <c r="B40" s="13"/>
      <c r="C40" s="68" t="str">
        <f>IF(SUM(C39,C27)&lt;&gt;0,SUM(C39,C27),"")</f>
        <v/>
      </c>
      <c r="D40" s="68" t="str">
        <f>IF(SUM(D39,D27)&lt;&gt;0,SUM(D39,D27),"")</f>
        <v/>
      </c>
      <c r="E40" s="116"/>
    </row>
    <row r="41" spans="1:6" s="15" customFormat="1" ht="16.5" customHeight="1">
      <c r="A41" s="25" t="s">
        <v>337</v>
      </c>
      <c r="B41" s="13"/>
      <c r="C41" s="67"/>
      <c r="D41" s="67"/>
      <c r="E41" s="116"/>
    </row>
    <row r="42" spans="1:6" s="15" customFormat="1" ht="16.5" customHeight="1">
      <c r="A42" s="26" t="s">
        <v>589</v>
      </c>
      <c r="B42" s="13"/>
      <c r="C42" s="67">
        <f>'TB-本期'!AC106</f>
        <v>10000000.004285716</v>
      </c>
      <c r="D42" s="67">
        <f>'TB-上期'!AC106</f>
        <v>10000000</v>
      </c>
      <c r="E42" s="116"/>
    </row>
    <row r="43" spans="1:6" s="15" customFormat="1" ht="16.5" customHeight="1">
      <c r="A43" s="26" t="s">
        <v>338</v>
      </c>
      <c r="B43" s="13"/>
      <c r="C43" s="67">
        <f>'TB-本期'!AC107</f>
        <v>0</v>
      </c>
      <c r="D43" s="67">
        <f>'TB-上期'!AC107</f>
        <v>0</v>
      </c>
      <c r="E43" s="116"/>
    </row>
    <row r="44" spans="1:6" s="15" customFormat="1" ht="16.5" customHeight="1">
      <c r="A44" s="26" t="s">
        <v>327</v>
      </c>
      <c r="B44" s="13"/>
      <c r="C44" s="67">
        <f>'TB-本期'!AC94</f>
        <v>0</v>
      </c>
      <c r="D44" s="67">
        <f>'TB-上期'!AC94</f>
        <v>0</v>
      </c>
      <c r="E44" s="116"/>
    </row>
    <row r="45" spans="1:6" s="15" customFormat="1" ht="16.5" customHeight="1">
      <c r="A45" s="26" t="s">
        <v>339</v>
      </c>
      <c r="B45" s="13"/>
      <c r="C45" s="67">
        <f>'TB-本期'!AC95</f>
        <v>0</v>
      </c>
      <c r="D45" s="67">
        <f>'TB-上期'!AC95</f>
        <v>0</v>
      </c>
      <c r="E45" s="116"/>
    </row>
    <row r="46" spans="1:6" s="15" customFormat="1" ht="16.5" customHeight="1">
      <c r="A46" s="26" t="s">
        <v>340</v>
      </c>
      <c r="B46" s="13"/>
      <c r="C46" s="67">
        <f>'TB-本期'!AC110</f>
        <v>22999999.995714284</v>
      </c>
      <c r="D46" s="67">
        <f>'TB-上期'!AC110</f>
        <v>20000000</v>
      </c>
      <c r="E46" s="116"/>
      <c r="F46" s="66"/>
    </row>
    <row r="47" spans="1:6" s="15" customFormat="1" ht="16.5" customHeight="1">
      <c r="A47" s="26" t="s">
        <v>341</v>
      </c>
      <c r="B47" s="13"/>
      <c r="C47" s="67">
        <f>'TB-本期'!AC111</f>
        <v>0</v>
      </c>
      <c r="D47" s="67">
        <f>'TB-上期'!AC111</f>
        <v>0</v>
      </c>
      <c r="E47" s="116"/>
    </row>
    <row r="48" spans="1:6" s="15" customFormat="1" ht="16.5" customHeight="1">
      <c r="A48" s="26" t="s">
        <v>342</v>
      </c>
      <c r="B48" s="13"/>
      <c r="C48" s="67">
        <f>'TB-本期'!AC112</f>
        <v>0</v>
      </c>
      <c r="D48" s="67">
        <f>'TB-上期'!AC112</f>
        <v>0</v>
      </c>
      <c r="E48" s="116"/>
    </row>
    <row r="49" spans="1:5" s="15" customFormat="1" ht="16.5" customHeight="1">
      <c r="A49" s="26" t="s">
        <v>343</v>
      </c>
      <c r="B49" s="13"/>
      <c r="C49" s="67">
        <f>'TB-本期'!AC113</f>
        <v>0</v>
      </c>
      <c r="D49" s="67">
        <f>'TB-上期'!AC113</f>
        <v>0</v>
      </c>
      <c r="E49" s="116"/>
    </row>
    <row r="50" spans="1:5" s="15" customFormat="1" ht="16.5" customHeight="1">
      <c r="A50" s="26" t="s">
        <v>344</v>
      </c>
      <c r="B50" s="13"/>
      <c r="C50" s="67">
        <f>'TB-本期'!AC114</f>
        <v>31500000</v>
      </c>
      <c r="D50" s="67">
        <f>'TB-上期'!AC114</f>
        <v>30000000</v>
      </c>
      <c r="E50" s="116"/>
    </row>
    <row r="51" spans="1:5" s="15" customFormat="1" ht="16.5" customHeight="1">
      <c r="A51" s="26" t="s">
        <v>345</v>
      </c>
      <c r="B51" s="13"/>
      <c r="C51" s="67">
        <f>'TB-本期'!AC115</f>
        <v>0</v>
      </c>
      <c r="D51" s="67">
        <f>'TB-上期'!AC115</f>
        <v>0</v>
      </c>
      <c r="E51" s="116"/>
    </row>
    <row r="52" spans="1:5" s="15" customFormat="1" ht="16.5" customHeight="1">
      <c r="A52" s="26" t="s">
        <v>346</v>
      </c>
      <c r="B52" s="13"/>
      <c r="C52" s="67">
        <f>'TB-本期'!AC116</f>
        <v>74150000</v>
      </c>
      <c r="D52" s="67">
        <f>'TB-上期'!AC116</f>
        <v>57900000</v>
      </c>
      <c r="E52" s="116"/>
    </row>
    <row r="53" spans="1:5" s="15" customFormat="1" ht="16.5" customHeight="1">
      <c r="A53" s="26" t="s">
        <v>347</v>
      </c>
      <c r="B53" s="13"/>
      <c r="C53" s="69">
        <f>IF((SUM(C42:C46,C48:C52)-C47-C44-C45)&lt;&gt;0,(SUM(C42:C46,C48:C52)-C47-C44-C45),"")</f>
        <v>138650000</v>
      </c>
      <c r="D53" s="69">
        <f>IF((SUM(D42:D46,D48:D52)-D47-D44-D45)&lt;&gt;0,(SUM(D42:D46,D48:D52)-D47-D44-D45),"")</f>
        <v>117900000</v>
      </c>
      <c r="E53" s="116"/>
    </row>
    <row r="54" spans="1:5" s="15" customFormat="1" ht="16.5" customHeight="1">
      <c r="A54" s="26" t="s">
        <v>348</v>
      </c>
      <c r="B54" s="13"/>
      <c r="C54" s="67">
        <f>'TB-本期'!AC118</f>
        <v>17599999.999999996</v>
      </c>
      <c r="D54" s="67">
        <f>'TB-上期'!AC118</f>
        <v>14399999.999999996</v>
      </c>
      <c r="E54" s="116"/>
    </row>
    <row r="55" spans="1:5" s="15" customFormat="1" ht="16.5" customHeight="1">
      <c r="A55" s="24" t="s">
        <v>349</v>
      </c>
      <c r="B55" s="13"/>
      <c r="C55" s="68">
        <f>SUM(C53:C54)</f>
        <v>156250000</v>
      </c>
      <c r="D55" s="68">
        <f>SUM(D53:D54)</f>
        <v>132300000</v>
      </c>
      <c r="E55" s="116"/>
    </row>
    <row r="56" spans="1:5" s="15" customFormat="1" ht="16.5" customHeight="1">
      <c r="A56" s="24" t="s">
        <v>350</v>
      </c>
      <c r="B56" s="13" t="s">
        <v>298</v>
      </c>
      <c r="C56" s="68">
        <f>SUM(C40,C55)</f>
        <v>156250000</v>
      </c>
      <c r="D56" s="68">
        <f>SUM(D40,D55)</f>
        <v>132300000</v>
      </c>
      <c r="E56" s="116"/>
    </row>
    <row r="57" spans="1:5" s="15" customFormat="1" ht="19.5" customHeight="1">
      <c r="A57" s="18" t="s">
        <v>351</v>
      </c>
      <c r="B57" s="18"/>
      <c r="C57" s="18"/>
      <c r="D57" s="18"/>
      <c r="E57" s="116"/>
    </row>
    <row r="58" spans="1:5" ht="18" customHeight="1">
      <c r="C58" s="114"/>
      <c r="D58" s="27"/>
    </row>
    <row r="59" spans="1:5" ht="18" customHeight="1">
      <c r="C59" s="114"/>
    </row>
    <row r="60" spans="1:5" ht="18" customHeight="1">
      <c r="C60" s="114">
        <f>C56-'TB-本期'!AC120</f>
        <v>0</v>
      </c>
    </row>
    <row r="61" spans="1:5" ht="18" customHeight="1">
      <c r="C61" s="114"/>
    </row>
    <row r="62" spans="1:5" ht="18" customHeight="1">
      <c r="C62" s="114"/>
    </row>
    <row r="63" spans="1:5" ht="18" customHeight="1">
      <c r="C63" s="11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scale="52" orientation="landscape" useFirstPageNumber="1" r:id="rId1"/>
  <headerFooter>
    <oddFooter>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16E7-905D-4F65-A8F2-86AA44229C90}">
  <dimension ref="A1:E79"/>
  <sheetViews>
    <sheetView showZeros="0" view="pageBreakPreview" zoomScaleNormal="100" zoomScaleSheetLayoutView="100" workbookViewId="0">
      <selection activeCell="C22" sqref="C22"/>
    </sheetView>
  </sheetViews>
  <sheetFormatPr defaultColWidth="9.125" defaultRowHeight="15.75"/>
  <cols>
    <col min="1" max="1" width="43.75" style="6" customWidth="1"/>
    <col min="2" max="2" width="11.25" style="21" customWidth="1"/>
    <col min="3" max="3" width="17.5" style="21" customWidth="1"/>
    <col min="4" max="4" width="17.5" style="35" customWidth="1"/>
    <col min="5" max="5" width="17.125" style="118" customWidth="1"/>
    <col min="6"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5" ht="30" customHeight="1">
      <c r="A1" s="380" t="s">
        <v>352</v>
      </c>
      <c r="B1" s="380"/>
      <c r="C1" s="380"/>
      <c r="D1" s="380"/>
    </row>
    <row r="2" spans="1:5" ht="12.75" customHeight="1">
      <c r="A2" s="386"/>
      <c r="B2" s="387"/>
      <c r="C2" s="387"/>
      <c r="D2" s="387"/>
    </row>
    <row r="3" spans="1:5" s="8" customFormat="1" ht="22.5" customHeight="1">
      <c r="A3" s="22" t="str">
        <f>资产负债表!A3</f>
        <v>编制单位：ABC股份有限公司</v>
      </c>
      <c r="B3" s="155" t="s">
        <v>634</v>
      </c>
      <c r="C3" s="7"/>
      <c r="D3" s="23" t="s">
        <v>301</v>
      </c>
      <c r="E3" s="118"/>
    </row>
    <row r="4" spans="1:5" s="21" customFormat="1" ht="16.5" customHeight="1">
      <c r="A4" s="28" t="s">
        <v>353</v>
      </c>
      <c r="B4" s="28" t="s">
        <v>139</v>
      </c>
      <c r="C4" s="29" t="s">
        <v>354</v>
      </c>
      <c r="D4" s="29" t="s">
        <v>355</v>
      </c>
      <c r="E4" s="120"/>
    </row>
    <row r="5" spans="1:5" ht="16.5" customHeight="1">
      <c r="A5" s="25" t="s">
        <v>356</v>
      </c>
      <c r="B5" s="30"/>
      <c r="C5" s="70">
        <f>SUM(C6:C9)</f>
        <v>46000000</v>
      </c>
      <c r="D5" s="70">
        <f>SUM(D6:D9)</f>
        <v>24000000</v>
      </c>
    </row>
    <row r="6" spans="1:5" ht="16.5" customHeight="1">
      <c r="A6" s="26" t="s">
        <v>357</v>
      </c>
      <c r="B6" s="30"/>
      <c r="C6" s="76">
        <f>'TB-本期'!AC124</f>
        <v>46000000</v>
      </c>
      <c r="D6" s="76">
        <f>'TB-上期'!AC124</f>
        <v>24000000</v>
      </c>
    </row>
    <row r="7" spans="1:5" ht="16.5" hidden="1" customHeight="1">
      <c r="A7" s="26" t="s">
        <v>358</v>
      </c>
      <c r="B7" s="30"/>
      <c r="C7" s="76">
        <f>'TB-本期'!AC125</f>
        <v>0</v>
      </c>
      <c r="D7" s="76">
        <f>'TB-上期'!AC125</f>
        <v>0</v>
      </c>
    </row>
    <row r="8" spans="1:5" ht="16.5" hidden="1" customHeight="1">
      <c r="A8" s="26" t="s">
        <v>359</v>
      </c>
      <c r="B8" s="30"/>
      <c r="C8" s="76">
        <f>'TB-本期'!AC126</f>
        <v>0</v>
      </c>
      <c r="D8" s="76">
        <f>'TB-上期'!AC126</f>
        <v>0</v>
      </c>
    </row>
    <row r="9" spans="1:5" ht="16.5" hidden="1" customHeight="1">
      <c r="A9" s="26" t="s">
        <v>360</v>
      </c>
      <c r="B9" s="30"/>
      <c r="C9" s="76">
        <f>'TB-本期'!AC127</f>
        <v>0</v>
      </c>
      <c r="D9" s="76">
        <f>'TB-上期'!AC127</f>
        <v>0</v>
      </c>
    </row>
    <row r="10" spans="1:5" ht="16.5" customHeight="1">
      <c r="A10" s="25" t="s">
        <v>361</v>
      </c>
      <c r="B10" s="30"/>
      <c r="C10" s="70">
        <f>SUM(C11:C26)-SUM(C24:C25)</f>
        <v>18000000</v>
      </c>
      <c r="D10" s="70">
        <f>SUM(D11:D26)-SUM(D24:D25)</f>
        <v>10000000</v>
      </c>
    </row>
    <row r="11" spans="1:5" ht="16.5" customHeight="1">
      <c r="A11" s="26" t="s">
        <v>362</v>
      </c>
      <c r="B11" s="30"/>
      <c r="C11" s="76">
        <f>'TB-本期'!AC129</f>
        <v>18000000</v>
      </c>
      <c r="D11" s="76">
        <f>'TB-上期'!AC129</f>
        <v>10000000</v>
      </c>
    </row>
    <row r="12" spans="1:5" ht="16.5" hidden="1" customHeight="1">
      <c r="A12" s="26" t="s">
        <v>363</v>
      </c>
      <c r="B12" s="30"/>
      <c r="C12" s="76">
        <f>'TB-本期'!AC130</f>
        <v>0</v>
      </c>
      <c r="D12" s="76">
        <f>'TB-上期'!AC130</f>
        <v>0</v>
      </c>
    </row>
    <row r="13" spans="1:5" ht="16.5" hidden="1" customHeight="1">
      <c r="A13" s="26" t="s">
        <v>364</v>
      </c>
      <c r="B13" s="30"/>
      <c r="C13" s="76">
        <f>'TB-本期'!AC131</f>
        <v>0</v>
      </c>
      <c r="D13" s="76">
        <f>'TB-上期'!AC131</f>
        <v>0</v>
      </c>
    </row>
    <row r="14" spans="1:5" ht="16.5" hidden="1" customHeight="1">
      <c r="A14" s="26" t="s">
        <v>365</v>
      </c>
      <c r="B14" s="30"/>
      <c r="C14" s="76">
        <f>'TB-本期'!AC132</f>
        <v>0</v>
      </c>
      <c r="D14" s="76">
        <f>'TB-上期'!AC132</f>
        <v>0</v>
      </c>
    </row>
    <row r="15" spans="1:5" ht="16.5" hidden="1" customHeight="1">
      <c r="A15" s="26" t="s">
        <v>366</v>
      </c>
      <c r="B15" s="30"/>
      <c r="C15" s="76">
        <f>'TB-本期'!AC133</f>
        <v>0</v>
      </c>
      <c r="D15" s="76">
        <f>'TB-上期'!AC133</f>
        <v>0</v>
      </c>
    </row>
    <row r="16" spans="1:5" ht="16.5" hidden="1" customHeight="1">
      <c r="A16" s="26" t="s">
        <v>367</v>
      </c>
      <c r="B16" s="30"/>
      <c r="C16" s="76">
        <f>'TB-本期'!AC134</f>
        <v>0</v>
      </c>
      <c r="D16" s="76">
        <f>'TB-上期'!AC134</f>
        <v>0</v>
      </c>
    </row>
    <row r="17" spans="1:4" ht="16.5" hidden="1" customHeight="1">
      <c r="A17" s="26" t="s">
        <v>368</v>
      </c>
      <c r="B17" s="30"/>
      <c r="C17" s="76">
        <f>'TB-本期'!AC135</f>
        <v>0</v>
      </c>
      <c r="D17" s="76">
        <f>'TB-上期'!AC135</f>
        <v>0</v>
      </c>
    </row>
    <row r="18" spans="1:4" ht="16.5" hidden="1" customHeight="1">
      <c r="A18" s="26" t="s">
        <v>369</v>
      </c>
      <c r="B18" s="30"/>
      <c r="C18" s="76">
        <f>'TB-本期'!AC136</f>
        <v>0</v>
      </c>
      <c r="D18" s="76">
        <f>'TB-上期'!AC136</f>
        <v>0</v>
      </c>
    </row>
    <row r="19" spans="1:4" ht="16.5" customHeight="1">
      <c r="A19" s="26" t="s">
        <v>370</v>
      </c>
      <c r="B19" s="30"/>
      <c r="C19" s="76">
        <f>'TB-本期'!AC137</f>
        <v>0</v>
      </c>
      <c r="D19" s="76">
        <f>'TB-上期'!AC137</f>
        <v>0</v>
      </c>
    </row>
    <row r="20" spans="1:4" ht="16.5" customHeight="1">
      <c r="A20" s="26" t="s">
        <v>371</v>
      </c>
      <c r="B20" s="30"/>
      <c r="C20" s="76">
        <f>'TB-本期'!AC138</f>
        <v>0</v>
      </c>
      <c r="D20" s="76">
        <f>'TB-上期'!AC138</f>
        <v>0</v>
      </c>
    </row>
    <row r="21" spans="1:4" ht="16.5" customHeight="1">
      <c r="A21" s="26" t="s">
        <v>372</v>
      </c>
      <c r="B21" s="30"/>
      <c r="C21" s="76">
        <f>'TB-本期'!AC139</f>
        <v>0</v>
      </c>
      <c r="D21" s="76">
        <f>'TB-上期'!AC139</f>
        <v>0</v>
      </c>
    </row>
    <row r="22" spans="1:4" ht="16.5" customHeight="1">
      <c r="A22" s="26" t="s">
        <v>373</v>
      </c>
      <c r="B22" s="30"/>
      <c r="C22" s="76">
        <f>'TB-本期'!AC140</f>
        <v>0</v>
      </c>
      <c r="D22" s="76">
        <f>'TB-上期'!AC140</f>
        <v>0</v>
      </c>
    </row>
    <row r="23" spans="1:4" ht="16.5" customHeight="1">
      <c r="A23" s="26" t="s">
        <v>374</v>
      </c>
      <c r="B23" s="30"/>
      <c r="C23" s="76">
        <f>'TB-本期'!AC141</f>
        <v>0</v>
      </c>
      <c r="D23" s="76">
        <f>'TB-上期'!AC141</f>
        <v>0</v>
      </c>
    </row>
    <row r="24" spans="1:4" ht="16.5" customHeight="1">
      <c r="A24" s="26" t="s">
        <v>375</v>
      </c>
      <c r="B24" s="30"/>
      <c r="C24" s="76">
        <f>'TB-本期'!AC142</f>
        <v>0</v>
      </c>
      <c r="D24" s="76">
        <f>'TB-上期'!AC142</f>
        <v>0</v>
      </c>
    </row>
    <row r="25" spans="1:4" ht="16.5" customHeight="1">
      <c r="A25" s="26" t="s">
        <v>376</v>
      </c>
      <c r="B25" s="30"/>
      <c r="C25" s="76">
        <f>'TB-本期'!AC143</f>
        <v>0</v>
      </c>
      <c r="D25" s="76">
        <f>'TB-上期'!AC143</f>
        <v>0</v>
      </c>
    </row>
    <row r="26" spans="1:4" ht="16.5" customHeight="1">
      <c r="A26" s="26" t="s">
        <v>377</v>
      </c>
      <c r="B26" s="30"/>
      <c r="C26" s="76">
        <f>'TB-本期'!AC144</f>
        <v>0</v>
      </c>
      <c r="D26" s="76">
        <f>'TB-上期'!AC144</f>
        <v>0</v>
      </c>
    </row>
    <row r="27" spans="1:4" ht="16.5" customHeight="1">
      <c r="A27" s="26" t="s">
        <v>378</v>
      </c>
      <c r="B27" s="30"/>
      <c r="C27" s="76">
        <f>'TB-本期'!AC145</f>
        <v>0</v>
      </c>
      <c r="D27" s="76">
        <f>'TB-上期'!AC145</f>
        <v>0</v>
      </c>
    </row>
    <row r="28" spans="1:4" ht="16.5" customHeight="1">
      <c r="A28" s="26" t="s">
        <v>379</v>
      </c>
      <c r="B28" s="30"/>
      <c r="C28" s="76">
        <f>'TB-本期'!AC146</f>
        <v>-1750000</v>
      </c>
      <c r="D28" s="76">
        <f>'TB-上期'!AC146</f>
        <v>0</v>
      </c>
    </row>
    <row r="29" spans="1:4" ht="16.5" customHeight="1">
      <c r="A29" s="26" t="s">
        <v>380</v>
      </c>
      <c r="B29" s="30"/>
      <c r="C29" s="76">
        <f>'TB-本期'!AC147</f>
        <v>0</v>
      </c>
      <c r="D29" s="76">
        <f>'TB-上期'!AC147</f>
        <v>0</v>
      </c>
    </row>
    <row r="30" spans="1:4" ht="16.5" customHeight="1">
      <c r="A30" s="26" t="s">
        <v>381</v>
      </c>
      <c r="B30" s="30"/>
      <c r="C30" s="76">
        <f>'TB-本期'!AC148</f>
        <v>0</v>
      </c>
      <c r="D30" s="76">
        <f>'TB-上期'!AC148</f>
        <v>0</v>
      </c>
    </row>
    <row r="31" spans="1:4" ht="16.5" customHeight="1">
      <c r="A31" s="26" t="s">
        <v>382</v>
      </c>
      <c r="B31" s="30"/>
      <c r="C31" s="76">
        <f>'TB-本期'!AC149</f>
        <v>0</v>
      </c>
      <c r="D31" s="76">
        <f>'TB-上期'!AC149</f>
        <v>0</v>
      </c>
    </row>
    <row r="32" spans="1:4" ht="16.5" customHeight="1">
      <c r="A32" s="26" t="s">
        <v>383</v>
      </c>
      <c r="B32" s="30"/>
      <c r="C32" s="76">
        <f>'TB-本期'!AC150</f>
        <v>0</v>
      </c>
      <c r="D32" s="76">
        <f>'TB-上期'!AC150</f>
        <v>0</v>
      </c>
    </row>
    <row r="33" spans="1:4" ht="16.5" customHeight="1">
      <c r="A33" s="25" t="s">
        <v>384</v>
      </c>
      <c r="B33" s="30"/>
      <c r="C33" s="70">
        <f>C5-C10+C27+C28+C30+C31+C32</f>
        <v>26250000</v>
      </c>
      <c r="D33" s="70">
        <f>D5-D10+D27+D28+D30+D31+D32</f>
        <v>14000000</v>
      </c>
    </row>
    <row r="34" spans="1:4" ht="16.5" customHeight="1">
      <c r="A34" s="26" t="s">
        <v>385</v>
      </c>
      <c r="B34" s="30"/>
      <c r="C34" s="76">
        <f>'TB-本期'!AC152</f>
        <v>0</v>
      </c>
      <c r="D34" s="76">
        <f>'TB-上期'!AC152</f>
        <v>0</v>
      </c>
    </row>
    <row r="35" spans="1:4" ht="16.5" customHeight="1">
      <c r="A35" s="26" t="s">
        <v>386</v>
      </c>
      <c r="B35" s="30"/>
      <c r="C35" s="76">
        <f>'TB-本期'!AC153</f>
        <v>0</v>
      </c>
      <c r="D35" s="76">
        <f>'TB-上期'!AC153</f>
        <v>0</v>
      </c>
    </row>
    <row r="36" spans="1:4" ht="16.5" customHeight="1">
      <c r="A36" s="25" t="s">
        <v>387</v>
      </c>
      <c r="B36" s="30"/>
      <c r="C36" s="70">
        <f>C33+C34-C35</f>
        <v>26250000</v>
      </c>
      <c r="D36" s="70">
        <f>D33+D34-D35</f>
        <v>14000000</v>
      </c>
    </row>
    <row r="37" spans="1:4" ht="16.5" customHeight="1">
      <c r="A37" s="26" t="s">
        <v>388</v>
      </c>
      <c r="B37" s="30"/>
      <c r="C37" s="76">
        <f>'TB-本期'!AC155</f>
        <v>7000000</v>
      </c>
      <c r="D37" s="76">
        <f>'TB-上期'!AC155</f>
        <v>3500000</v>
      </c>
    </row>
    <row r="38" spans="1:4" ht="16.5" customHeight="1">
      <c r="A38" s="25" t="s">
        <v>389</v>
      </c>
      <c r="B38" s="30"/>
      <c r="C38" s="71">
        <f>C36-C37</f>
        <v>19250000</v>
      </c>
      <c r="D38" s="71">
        <f>D36-D37</f>
        <v>10500000</v>
      </c>
    </row>
    <row r="39" spans="1:4" ht="16.5" customHeight="1">
      <c r="A39" s="26" t="s">
        <v>390</v>
      </c>
      <c r="B39" s="30"/>
      <c r="C39" s="72"/>
      <c r="D39" s="72"/>
    </row>
    <row r="40" spans="1:4" ht="16.5" customHeight="1">
      <c r="A40" s="26" t="s">
        <v>391</v>
      </c>
      <c r="B40" s="30"/>
      <c r="C40" s="72">
        <f>C38-C41</f>
        <v>19250000</v>
      </c>
      <c r="D40" s="72">
        <f>D38-D41</f>
        <v>10500000</v>
      </c>
    </row>
    <row r="41" spans="1:4" ht="16.5" customHeight="1">
      <c r="A41" s="26" t="s">
        <v>392</v>
      </c>
      <c r="B41" s="30"/>
      <c r="C41" s="72"/>
      <c r="D41" s="72"/>
    </row>
    <row r="42" spans="1:4" ht="16.5" customHeight="1">
      <c r="A42" s="26" t="s">
        <v>393</v>
      </c>
      <c r="B42" s="30"/>
      <c r="C42" s="72"/>
      <c r="D42" s="72"/>
    </row>
    <row r="43" spans="1:4" ht="16.5" customHeight="1">
      <c r="A43" s="26" t="s">
        <v>394</v>
      </c>
      <c r="B43" s="30"/>
      <c r="C43" s="73">
        <f>'TB-本期'!AC162</f>
        <v>1200000</v>
      </c>
      <c r="D43" s="73">
        <f>'TB-上期'!AC162</f>
        <v>599999.99999999988</v>
      </c>
    </row>
    <row r="44" spans="1:4" ht="16.5" customHeight="1">
      <c r="A44" s="26" t="s">
        <v>395</v>
      </c>
      <c r="B44" s="30"/>
      <c r="C44" s="72">
        <f>C38-C43</f>
        <v>18050000</v>
      </c>
      <c r="D44" s="72">
        <f>D38-D43</f>
        <v>9900000</v>
      </c>
    </row>
    <row r="45" spans="1:4" ht="16.5" customHeight="1">
      <c r="A45" s="25" t="s">
        <v>396</v>
      </c>
      <c r="B45" s="30"/>
      <c r="C45" s="72">
        <f>C46+C57</f>
        <v>0</v>
      </c>
      <c r="D45" s="72">
        <f>D46+D57</f>
        <v>0</v>
      </c>
    </row>
    <row r="46" spans="1:4" ht="16.5" hidden="1" customHeight="1">
      <c r="A46" s="26" t="s">
        <v>397</v>
      </c>
      <c r="B46" s="30"/>
      <c r="C46" s="72">
        <f>C47+C50</f>
        <v>0</v>
      </c>
      <c r="D46" s="72">
        <f>D47+D50</f>
        <v>0</v>
      </c>
    </row>
    <row r="47" spans="1:4" ht="16.5" hidden="1" customHeight="1">
      <c r="A47" s="31" t="s">
        <v>398</v>
      </c>
      <c r="B47" s="30"/>
      <c r="C47" s="72">
        <f>C48+C49</f>
        <v>0</v>
      </c>
      <c r="D47" s="72">
        <f>D48+D49</f>
        <v>0</v>
      </c>
    </row>
    <row r="48" spans="1:4" ht="16.5" hidden="1" customHeight="1">
      <c r="A48" s="26" t="s">
        <v>399</v>
      </c>
      <c r="B48" s="30"/>
      <c r="C48" s="72"/>
      <c r="D48" s="72"/>
    </row>
    <row r="49" spans="1:4" ht="16.5" hidden="1" customHeight="1">
      <c r="A49" s="26" t="s">
        <v>400</v>
      </c>
      <c r="B49" s="30"/>
      <c r="C49" s="72"/>
      <c r="D49" s="72"/>
    </row>
    <row r="50" spans="1:4" ht="16.5" hidden="1" customHeight="1">
      <c r="A50" s="31" t="s">
        <v>401</v>
      </c>
      <c r="B50" s="30"/>
      <c r="C50" s="72">
        <f>SUM(C51:C56)</f>
        <v>0</v>
      </c>
      <c r="D50" s="72">
        <f>SUM(D51:D56)</f>
        <v>0</v>
      </c>
    </row>
    <row r="51" spans="1:4" ht="16.5" hidden="1" customHeight="1">
      <c r="A51" s="26" t="s">
        <v>402</v>
      </c>
      <c r="B51" s="30"/>
      <c r="C51" s="72"/>
      <c r="D51" s="72"/>
    </row>
    <row r="52" spans="1:4" ht="16.5" hidden="1" customHeight="1">
      <c r="A52" s="26" t="s">
        <v>403</v>
      </c>
      <c r="B52" s="30"/>
      <c r="C52" s="72"/>
      <c r="D52" s="72"/>
    </row>
    <row r="53" spans="1:4" ht="16.5" hidden="1" customHeight="1">
      <c r="A53" s="26" t="s">
        <v>404</v>
      </c>
      <c r="B53" s="30"/>
      <c r="C53" s="72"/>
      <c r="D53" s="72"/>
    </row>
    <row r="54" spans="1:4" ht="16.5" hidden="1" customHeight="1">
      <c r="A54" s="26" t="s">
        <v>405</v>
      </c>
      <c r="B54" s="30"/>
      <c r="C54" s="72"/>
      <c r="D54" s="72"/>
    </row>
    <row r="55" spans="1:4" ht="16.5" hidden="1" customHeight="1">
      <c r="A55" s="26" t="s">
        <v>406</v>
      </c>
      <c r="B55" s="30"/>
      <c r="C55" s="72"/>
      <c r="D55" s="72"/>
    </row>
    <row r="56" spans="1:4" ht="16.5" hidden="1" customHeight="1">
      <c r="A56" s="26" t="s">
        <v>407</v>
      </c>
      <c r="B56" s="30"/>
      <c r="C56" s="72"/>
      <c r="D56" s="72"/>
    </row>
    <row r="57" spans="1:4" ht="16.5" hidden="1" customHeight="1">
      <c r="A57" s="26" t="s">
        <v>408</v>
      </c>
      <c r="B57" s="30"/>
      <c r="C57" s="72"/>
      <c r="D57" s="72"/>
    </row>
    <row r="58" spans="1:4" ht="16.5" customHeight="1">
      <c r="A58" s="25" t="s">
        <v>409</v>
      </c>
      <c r="B58" s="30"/>
      <c r="C58" s="72">
        <f>C38+C45</f>
        <v>19250000</v>
      </c>
      <c r="D58" s="72">
        <f>D38+D45</f>
        <v>10500000</v>
      </c>
    </row>
    <row r="59" spans="1:4" ht="16.5" hidden="1" customHeight="1">
      <c r="A59" s="26" t="s">
        <v>410</v>
      </c>
      <c r="B59" s="30"/>
      <c r="C59" s="72">
        <f>C44+C46</f>
        <v>18050000</v>
      </c>
      <c r="D59" s="72">
        <f>D44+D46</f>
        <v>9900000</v>
      </c>
    </row>
    <row r="60" spans="1:4" ht="16.5" hidden="1" customHeight="1">
      <c r="A60" s="26" t="s">
        <v>411</v>
      </c>
      <c r="B60" s="30"/>
      <c r="C60" s="72">
        <f>C43+C57</f>
        <v>1200000</v>
      </c>
      <c r="D60" s="72">
        <f>D43+D57</f>
        <v>599999.99999999988</v>
      </c>
    </row>
    <row r="61" spans="1:4" ht="16.5" hidden="1" customHeight="1">
      <c r="A61" s="25" t="s">
        <v>412</v>
      </c>
      <c r="B61" s="30"/>
      <c r="C61" s="72"/>
      <c r="D61" s="72"/>
    </row>
    <row r="62" spans="1:4" ht="16.5" hidden="1" customHeight="1">
      <c r="A62" s="26" t="s">
        <v>413</v>
      </c>
      <c r="B62" s="30"/>
      <c r="C62" s="73"/>
      <c r="D62" s="73"/>
    </row>
    <row r="63" spans="1:4" ht="16.5" hidden="1" customHeight="1">
      <c r="A63" s="26" t="s">
        <v>414</v>
      </c>
      <c r="B63" s="30"/>
      <c r="C63" s="73"/>
      <c r="D63" s="73"/>
    </row>
    <row r="64" spans="1:4" ht="16.5" hidden="1" customHeight="1">
      <c r="A64" s="388" t="s">
        <v>415</v>
      </c>
      <c r="B64" s="389"/>
      <c r="C64" s="389"/>
      <c r="D64" s="389"/>
    </row>
    <row r="65" spans="1:5" ht="16.5" hidden="1" customHeight="1">
      <c r="A65" s="388" t="s">
        <v>416</v>
      </c>
      <c r="B65" s="388"/>
      <c r="C65" s="388"/>
      <c r="D65" s="388"/>
    </row>
    <row r="66" spans="1:5" s="15" customFormat="1" ht="22.5" customHeight="1">
      <c r="A66" s="390" t="s">
        <v>417</v>
      </c>
      <c r="B66" s="390"/>
      <c r="C66" s="390"/>
      <c r="D66" s="390"/>
      <c r="E66" s="118"/>
    </row>
    <row r="67" spans="1:5" ht="17.25" customHeight="1">
      <c r="A67" s="32" t="s">
        <v>418</v>
      </c>
      <c r="B67" s="33"/>
      <c r="C67" s="33"/>
      <c r="D67" s="34"/>
    </row>
    <row r="68" spans="1:5" ht="32.25" customHeight="1">
      <c r="A68" s="385" t="s">
        <v>419</v>
      </c>
      <c r="B68" s="385"/>
      <c r="C68" s="385"/>
      <c r="D68" s="385"/>
    </row>
    <row r="69" spans="1:5" ht="33" customHeight="1">
      <c r="A69" s="385" t="s">
        <v>420</v>
      </c>
      <c r="B69" s="385"/>
      <c r="C69" s="385"/>
      <c r="D69" s="385"/>
    </row>
    <row r="70" spans="1:5">
      <c r="D70" s="21"/>
    </row>
    <row r="71" spans="1:5">
      <c r="D71" s="21"/>
    </row>
    <row r="72" spans="1:5">
      <c r="D72" s="21"/>
    </row>
    <row r="73" spans="1:5">
      <c r="D73" s="21"/>
    </row>
    <row r="74" spans="1:5">
      <c r="D74" s="21"/>
    </row>
    <row r="75" spans="1:5">
      <c r="D75" s="21"/>
    </row>
    <row r="76" spans="1:5">
      <c r="D76" s="21"/>
    </row>
    <row r="77" spans="1:5">
      <c r="D77" s="21"/>
    </row>
    <row r="79" spans="1:5">
      <c r="D79" s="21"/>
    </row>
  </sheetData>
  <sheetProtection formatColumns="0" formatRows="0"/>
  <mergeCells count="7">
    <mergeCell ref="A69:D69"/>
    <mergeCell ref="A1:D1"/>
    <mergeCell ref="A2:D2"/>
    <mergeCell ref="A64:D64"/>
    <mergeCell ref="A65:D65"/>
    <mergeCell ref="A66:D66"/>
    <mergeCell ref="A68:D68"/>
  </mergeCells>
  <phoneticPr fontId="1" type="noConversion"/>
  <printOptions horizontalCentered="1"/>
  <pageMargins left="0.35433070866141736" right="0.31496062992125984" top="0.51181102362204722" bottom="0.43307086614173229" header="0.31496062992125984" footer="0.23622047244094491"/>
  <pageSetup paperSize="9" scale="52" orientation="landscape" useFirstPageNumber="1" r:id="rId1"/>
  <headerFooter>
    <oddFooter>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6D605-0174-4DFA-AFC9-3B75A3037E28}">
  <dimension ref="A1:O236"/>
  <sheetViews>
    <sheetView topLeftCell="B162" zoomScaleNormal="100" zoomScaleSheetLayoutView="100" workbookViewId="0">
      <selection activeCell="G151" sqref="G151"/>
    </sheetView>
  </sheetViews>
  <sheetFormatPr defaultRowHeight="14.25"/>
  <cols>
    <col min="1" max="1" width="13" style="121" hidden="1" customWidth="1"/>
    <col min="2" max="2" width="13.25" style="121" customWidth="1"/>
    <col min="3" max="3" width="23.5" style="121" customWidth="1"/>
    <col min="4" max="4" width="18" style="121" customWidth="1"/>
    <col min="5" max="5" width="10.375" style="121" customWidth="1"/>
    <col min="6" max="6" width="16.25" style="121" customWidth="1"/>
    <col min="7" max="7" width="16.625" style="121" customWidth="1"/>
    <col min="8" max="8" width="15.25" style="121" customWidth="1"/>
    <col min="9" max="9" width="21" style="121" customWidth="1"/>
    <col min="10" max="10" width="16" style="121" customWidth="1"/>
    <col min="11" max="11" width="13.125" style="121" customWidth="1"/>
    <col min="12" max="12" width="17.375" style="121" customWidth="1"/>
    <col min="13" max="13" width="14.875" style="121" customWidth="1"/>
    <col min="14" max="14" width="15.625" style="121" customWidth="1"/>
    <col min="15" max="15" width="19.375" style="121" customWidth="1"/>
    <col min="16" max="21" width="11.625" style="121" customWidth="1"/>
    <col min="22" max="23" width="15.125" style="121" customWidth="1"/>
    <col min="24" max="25" width="11.625" style="121" customWidth="1"/>
    <col min="26" max="16384" width="9" style="121"/>
  </cols>
  <sheetData>
    <row r="1" spans="1:1" customFormat="1" hidden="1">
      <c r="A1" s="1" t="s">
        <v>146</v>
      </c>
    </row>
    <row r="2" spans="1:1" customFormat="1" hidden="1">
      <c r="A2" s="1" t="s">
        <v>533</v>
      </c>
    </row>
    <row r="3" spans="1:1" customFormat="1" hidden="1">
      <c r="A3" s="1" t="s">
        <v>559</v>
      </c>
    </row>
    <row r="4" spans="1:1" customFormat="1" hidden="1">
      <c r="A4" s="1" t="s">
        <v>583</v>
      </c>
    </row>
    <row r="5" spans="1:1" customFormat="1" hidden="1">
      <c r="A5" s="1" t="s">
        <v>147</v>
      </c>
    </row>
    <row r="6" spans="1:1" customFormat="1" hidden="1">
      <c r="A6" s="1" t="s">
        <v>616</v>
      </c>
    </row>
    <row r="7" spans="1:1" customFormat="1" hidden="1">
      <c r="A7" s="1" t="s">
        <v>615</v>
      </c>
    </row>
    <row r="8" spans="1:1" customFormat="1" hidden="1">
      <c r="A8" s="1" t="s">
        <v>614</v>
      </c>
    </row>
    <row r="9" spans="1:1" customFormat="1" hidden="1">
      <c r="A9" s="1" t="s">
        <v>148</v>
      </c>
    </row>
    <row r="10" spans="1:1" customFormat="1" hidden="1">
      <c r="A10" s="1" t="s">
        <v>149</v>
      </c>
    </row>
    <row r="11" spans="1:1" customFormat="1" hidden="1">
      <c r="A11" s="1" t="s">
        <v>560</v>
      </c>
    </row>
    <row r="12" spans="1:1" customFormat="1" hidden="1">
      <c r="A12" s="1" t="s">
        <v>561</v>
      </c>
    </row>
    <row r="13" spans="1:1" customFormat="1" hidden="1">
      <c r="A13" s="1" t="s">
        <v>562</v>
      </c>
    </row>
    <row r="14" spans="1:1" customFormat="1" hidden="1">
      <c r="A14" s="1" t="s">
        <v>150</v>
      </c>
    </row>
    <row r="15" spans="1:1" customFormat="1" hidden="1">
      <c r="A15" s="1" t="s">
        <v>151</v>
      </c>
    </row>
    <row r="16" spans="1:1" customFormat="1" hidden="1">
      <c r="A16" s="1" t="s">
        <v>152</v>
      </c>
    </row>
    <row r="17" spans="1:1" customFormat="1" hidden="1">
      <c r="A17" s="1" t="s">
        <v>563</v>
      </c>
    </row>
    <row r="18" spans="1:1" customFormat="1" hidden="1">
      <c r="A18" s="1" t="s">
        <v>153</v>
      </c>
    </row>
    <row r="19" spans="1:1" customFormat="1" hidden="1">
      <c r="A19" s="1" t="s">
        <v>154</v>
      </c>
    </row>
    <row r="20" spans="1:1" customFormat="1" hidden="1">
      <c r="A20" s="1" t="s">
        <v>155</v>
      </c>
    </row>
    <row r="21" spans="1:1" customFormat="1" hidden="1">
      <c r="A21" s="1" t="s">
        <v>564</v>
      </c>
    </row>
    <row r="22" spans="1:1" customFormat="1" hidden="1">
      <c r="A22" s="1" t="s">
        <v>156</v>
      </c>
    </row>
    <row r="23" spans="1:1" customFormat="1" hidden="1">
      <c r="A23" s="1" t="s">
        <v>157</v>
      </c>
    </row>
    <row r="24" spans="1:1" customFormat="1" hidden="1">
      <c r="A24" s="1" t="s">
        <v>158</v>
      </c>
    </row>
    <row r="25" spans="1:1" customFormat="1" hidden="1">
      <c r="A25" s="1" t="s">
        <v>584</v>
      </c>
    </row>
    <row r="26" spans="1:1" customFormat="1" hidden="1">
      <c r="A26" s="1" t="s">
        <v>585</v>
      </c>
    </row>
    <row r="27" spans="1:1" customFormat="1" hidden="1">
      <c r="A27" s="1" t="s">
        <v>586</v>
      </c>
    </row>
    <row r="28" spans="1:1" customFormat="1" hidden="1">
      <c r="A28" s="1" t="s">
        <v>159</v>
      </c>
    </row>
    <row r="29" spans="1:1" customFormat="1" hidden="1">
      <c r="A29" s="1" t="s">
        <v>160</v>
      </c>
    </row>
    <row r="30" spans="1:1" customFormat="1" hidden="1">
      <c r="A30" s="1" t="s">
        <v>161</v>
      </c>
    </row>
    <row r="31" spans="1:1" customFormat="1" hidden="1">
      <c r="A31" s="1" t="s">
        <v>162</v>
      </c>
    </row>
    <row r="32" spans="1:1" customFormat="1" hidden="1">
      <c r="A32" s="1" t="s">
        <v>163</v>
      </c>
    </row>
    <row r="33" spans="1:1" customFormat="1" hidden="1">
      <c r="A33" s="1" t="s">
        <v>164</v>
      </c>
    </row>
    <row r="34" spans="1:1" customFormat="1" hidden="1">
      <c r="A34" s="1" t="s">
        <v>165</v>
      </c>
    </row>
    <row r="35" spans="1:1" customFormat="1" hidden="1">
      <c r="A35" s="1" t="s">
        <v>166</v>
      </c>
    </row>
    <row r="36" spans="1:1" customFormat="1" hidden="1">
      <c r="A36" s="1" t="s">
        <v>167</v>
      </c>
    </row>
    <row r="37" spans="1:1" customFormat="1" hidden="1">
      <c r="A37" s="1" t="s">
        <v>168</v>
      </c>
    </row>
    <row r="38" spans="1:1" customFormat="1" hidden="1">
      <c r="A38" s="1" t="s">
        <v>169</v>
      </c>
    </row>
    <row r="39" spans="1:1" customFormat="1" hidden="1">
      <c r="A39" s="1" t="s">
        <v>170</v>
      </c>
    </row>
    <row r="40" spans="1:1" customFormat="1" hidden="1">
      <c r="A40" s="1" t="s">
        <v>171</v>
      </c>
    </row>
    <row r="41" spans="1:1" customFormat="1" hidden="1">
      <c r="A41" s="1" t="s">
        <v>172</v>
      </c>
    </row>
    <row r="42" spans="1:1" customFormat="1" hidden="1">
      <c r="A42" s="1" t="s">
        <v>173</v>
      </c>
    </row>
    <row r="43" spans="1:1" customFormat="1" hidden="1">
      <c r="A43" s="1" t="s">
        <v>174</v>
      </c>
    </row>
    <row r="44" spans="1:1" customFormat="1" hidden="1">
      <c r="A44" s="1" t="s">
        <v>175</v>
      </c>
    </row>
    <row r="45" spans="1:1" customFormat="1" hidden="1">
      <c r="A45" s="1" t="s">
        <v>176</v>
      </c>
    </row>
    <row r="46" spans="1:1" customFormat="1" hidden="1">
      <c r="A46" s="1" t="s">
        <v>177</v>
      </c>
    </row>
    <row r="47" spans="1:1" customFormat="1" hidden="1">
      <c r="A47" s="1" t="s">
        <v>178</v>
      </c>
    </row>
    <row r="48" spans="1:1" customFormat="1" hidden="1">
      <c r="A48" s="1" t="s">
        <v>179</v>
      </c>
    </row>
    <row r="49" spans="1:1" customFormat="1" hidden="1">
      <c r="A49" s="1" t="s">
        <v>180</v>
      </c>
    </row>
    <row r="50" spans="1:1" customFormat="1" hidden="1">
      <c r="A50" s="1" t="s">
        <v>181</v>
      </c>
    </row>
    <row r="51" spans="1:1" customFormat="1" hidden="1">
      <c r="A51" s="1" t="s">
        <v>182</v>
      </c>
    </row>
    <row r="52" spans="1:1" customFormat="1" hidden="1">
      <c r="A52" s="1" t="s">
        <v>183</v>
      </c>
    </row>
    <row r="53" spans="1:1" customFormat="1" hidden="1">
      <c r="A53" s="1" t="s">
        <v>184</v>
      </c>
    </row>
    <row r="54" spans="1:1" customFormat="1" hidden="1">
      <c r="A54" s="1" t="s">
        <v>185</v>
      </c>
    </row>
    <row r="55" spans="1:1" customFormat="1" hidden="1">
      <c r="A55" s="1" t="s">
        <v>186</v>
      </c>
    </row>
    <row r="56" spans="1:1" customFormat="1" hidden="1">
      <c r="A56" s="1" t="s">
        <v>188</v>
      </c>
    </row>
    <row r="57" spans="1:1" customFormat="1" hidden="1">
      <c r="A57" s="1" t="s">
        <v>565</v>
      </c>
    </row>
    <row r="58" spans="1:1" customFormat="1" hidden="1">
      <c r="A58" s="1" t="s">
        <v>566</v>
      </c>
    </row>
    <row r="59" spans="1:1" customFormat="1" hidden="1">
      <c r="A59" s="1" t="s">
        <v>567</v>
      </c>
    </row>
    <row r="60" spans="1:1" customFormat="1" hidden="1">
      <c r="A60" s="1" t="s">
        <v>587</v>
      </c>
    </row>
    <row r="61" spans="1:1" customFormat="1" hidden="1">
      <c r="A61" s="1" t="s">
        <v>568</v>
      </c>
    </row>
    <row r="62" spans="1:1" customFormat="1" hidden="1">
      <c r="A62" s="1" t="s">
        <v>617</v>
      </c>
    </row>
    <row r="63" spans="1:1" customFormat="1" hidden="1">
      <c r="A63" s="1" t="s">
        <v>618</v>
      </c>
    </row>
    <row r="64" spans="1:1" customFormat="1" hidden="1">
      <c r="A64" s="1" t="s">
        <v>189</v>
      </c>
    </row>
    <row r="65" spans="1:1" customFormat="1" hidden="1">
      <c r="A65" s="1" t="s">
        <v>569</v>
      </c>
    </row>
    <row r="66" spans="1:1" customFormat="1" hidden="1">
      <c r="A66" s="1" t="s">
        <v>570</v>
      </c>
    </row>
    <row r="67" spans="1:1" customFormat="1" hidden="1">
      <c r="A67" s="1" t="s">
        <v>190</v>
      </c>
    </row>
    <row r="68" spans="1:1" customFormat="1" hidden="1">
      <c r="A68" s="1" t="s">
        <v>191</v>
      </c>
    </row>
    <row r="69" spans="1:1" customFormat="1" hidden="1">
      <c r="A69" s="1" t="s">
        <v>192</v>
      </c>
    </row>
    <row r="70" spans="1:1" customFormat="1" hidden="1">
      <c r="A70" s="1" t="s">
        <v>571</v>
      </c>
    </row>
    <row r="71" spans="1:1" customFormat="1" hidden="1">
      <c r="A71" s="1" t="s">
        <v>572</v>
      </c>
    </row>
    <row r="72" spans="1:1" customFormat="1" hidden="1">
      <c r="A72" s="1" t="s">
        <v>573</v>
      </c>
    </row>
    <row r="73" spans="1:1" customFormat="1" hidden="1">
      <c r="A73" s="1" t="s">
        <v>574</v>
      </c>
    </row>
    <row r="74" spans="1:1" customFormat="1" hidden="1">
      <c r="A74" s="1" t="s">
        <v>575</v>
      </c>
    </row>
    <row r="75" spans="1:1" customFormat="1" hidden="1">
      <c r="A75" s="1" t="s">
        <v>193</v>
      </c>
    </row>
    <row r="76" spans="1:1" customFormat="1" hidden="1">
      <c r="A76" s="1" t="s">
        <v>194</v>
      </c>
    </row>
    <row r="77" spans="1:1" customFormat="1" hidden="1">
      <c r="A77" s="1" t="s">
        <v>195</v>
      </c>
    </row>
    <row r="78" spans="1:1" customFormat="1" hidden="1">
      <c r="A78" s="1" t="s">
        <v>196</v>
      </c>
    </row>
    <row r="79" spans="1:1" customFormat="1" hidden="1">
      <c r="A79" s="1" t="s">
        <v>197</v>
      </c>
    </row>
    <row r="80" spans="1:1" customFormat="1" hidden="1">
      <c r="A80" s="1" t="s">
        <v>198</v>
      </c>
    </row>
    <row r="81" spans="1:1" customFormat="1" hidden="1">
      <c r="A81" s="1" t="s">
        <v>199</v>
      </c>
    </row>
    <row r="82" spans="1:1" customFormat="1" hidden="1">
      <c r="A82" s="1" t="s">
        <v>200</v>
      </c>
    </row>
    <row r="83" spans="1:1" customFormat="1" hidden="1">
      <c r="A83" s="1" t="s">
        <v>558</v>
      </c>
    </row>
    <row r="84" spans="1:1" customFormat="1" hidden="1">
      <c r="A84" s="1" t="s">
        <v>201</v>
      </c>
    </row>
    <row r="85" spans="1:1" customFormat="1" hidden="1">
      <c r="A85" s="1" t="s">
        <v>202</v>
      </c>
    </row>
    <row r="86" spans="1:1" customFormat="1" hidden="1">
      <c r="A86" s="1" t="s">
        <v>203</v>
      </c>
    </row>
    <row r="87" spans="1:1" customFormat="1" hidden="1">
      <c r="A87" s="1" t="s">
        <v>204</v>
      </c>
    </row>
    <row r="88" spans="1:1" customFormat="1" hidden="1">
      <c r="A88" s="1" t="s">
        <v>205</v>
      </c>
    </row>
    <row r="89" spans="1:1" customFormat="1" hidden="1">
      <c r="A89" s="1" t="s">
        <v>206</v>
      </c>
    </row>
    <row r="90" spans="1:1" customFormat="1" hidden="1">
      <c r="A90" s="1" t="s">
        <v>198</v>
      </c>
    </row>
    <row r="91" spans="1:1" customFormat="1" hidden="1">
      <c r="A91" s="1" t="s">
        <v>199</v>
      </c>
    </row>
    <row r="92" spans="1:1" customFormat="1" hidden="1">
      <c r="A92" s="1" t="s">
        <v>207</v>
      </c>
    </row>
    <row r="93" spans="1:1" customFormat="1" hidden="1">
      <c r="A93" s="1" t="s">
        <v>208</v>
      </c>
    </row>
    <row r="94" spans="1:1" customFormat="1" hidden="1">
      <c r="A94" s="1" t="s">
        <v>209</v>
      </c>
    </row>
    <row r="95" spans="1:1" customFormat="1" hidden="1">
      <c r="A95" s="1" t="s">
        <v>210</v>
      </c>
    </row>
    <row r="96" spans="1:1" customFormat="1" hidden="1">
      <c r="A96" s="1" t="s">
        <v>211</v>
      </c>
    </row>
    <row r="97" spans="1:1" customFormat="1" hidden="1">
      <c r="A97" s="1" t="s">
        <v>212</v>
      </c>
    </row>
    <row r="98" spans="1:1" customFormat="1" hidden="1">
      <c r="A98" s="1" t="s">
        <v>213</v>
      </c>
    </row>
    <row r="99" spans="1:1" customFormat="1" hidden="1">
      <c r="A99" s="1" t="s">
        <v>215</v>
      </c>
    </row>
    <row r="100" spans="1:1" customFormat="1" hidden="1">
      <c r="A100" s="1" t="s">
        <v>579</v>
      </c>
    </row>
    <row r="101" spans="1:1" customFormat="1" hidden="1">
      <c r="A101" s="1" t="s">
        <v>216</v>
      </c>
    </row>
    <row r="102" spans="1:1" customFormat="1" hidden="1">
      <c r="A102" s="1" t="s">
        <v>217</v>
      </c>
    </row>
    <row r="103" spans="1:1" customFormat="1" hidden="1">
      <c r="A103" s="1" t="s">
        <v>218</v>
      </c>
    </row>
    <row r="104" spans="1:1" customFormat="1" hidden="1">
      <c r="A104" s="1" t="s">
        <v>580</v>
      </c>
    </row>
    <row r="105" spans="1:1" customFormat="1" hidden="1">
      <c r="A105" s="1" t="s">
        <v>219</v>
      </c>
    </row>
    <row r="106" spans="1:1" customFormat="1" hidden="1">
      <c r="A106" s="1" t="s">
        <v>220</v>
      </c>
    </row>
    <row r="107" spans="1:1" customFormat="1" hidden="1">
      <c r="A107" s="1" t="s">
        <v>221</v>
      </c>
    </row>
    <row r="108" spans="1:1" customFormat="1" hidden="1">
      <c r="A108" s="1" t="s">
        <v>222</v>
      </c>
    </row>
    <row r="109" spans="1:1" customFormat="1" hidden="1">
      <c r="A109" s="1" t="s">
        <v>223</v>
      </c>
    </row>
    <row r="110" spans="1:1" customFormat="1" hidden="1">
      <c r="A110" s="1" t="s">
        <v>224</v>
      </c>
    </row>
    <row r="111" spans="1:1" customFormat="1" hidden="1">
      <c r="A111" s="1" t="s">
        <v>225</v>
      </c>
    </row>
    <row r="112" spans="1:1" customFormat="1" hidden="1">
      <c r="A112" s="1" t="s">
        <v>226</v>
      </c>
    </row>
    <row r="113" spans="1:1" customFormat="1" hidden="1">
      <c r="A113" s="1" t="s">
        <v>227</v>
      </c>
    </row>
    <row r="114" spans="1:1" customFormat="1" hidden="1">
      <c r="A114" s="1" t="s">
        <v>228</v>
      </c>
    </row>
    <row r="115" spans="1:1" customFormat="1" hidden="1">
      <c r="A115" s="1" t="s">
        <v>229</v>
      </c>
    </row>
    <row r="116" spans="1:1" customFormat="1" hidden="1">
      <c r="A116" s="1" t="s">
        <v>230</v>
      </c>
    </row>
    <row r="117" spans="1:1" customFormat="1" hidden="1">
      <c r="A117" s="1" t="s">
        <v>232</v>
      </c>
    </row>
    <row r="118" spans="1:1" customFormat="1" hidden="1">
      <c r="A118" s="1" t="s">
        <v>115</v>
      </c>
    </row>
    <row r="119" spans="1:1" customFormat="1" hidden="1">
      <c r="A119" s="1" t="s">
        <v>141</v>
      </c>
    </row>
    <row r="120" spans="1:1" customFormat="1" hidden="1">
      <c r="A120" s="1" t="s">
        <v>137</v>
      </c>
    </row>
    <row r="121" spans="1:1" customFormat="1" hidden="1">
      <c r="A121" s="1" t="s">
        <v>235</v>
      </c>
    </row>
    <row r="122" spans="1:1" customFormat="1" hidden="1">
      <c r="A122" s="1" t="s">
        <v>233</v>
      </c>
    </row>
    <row r="123" spans="1:1" customFormat="1" hidden="1">
      <c r="A123" s="1" t="s">
        <v>234</v>
      </c>
    </row>
    <row r="124" spans="1:1" customFormat="1" hidden="1">
      <c r="A124" s="1" t="s">
        <v>581</v>
      </c>
    </row>
    <row r="125" spans="1:1" customFormat="1" hidden="1">
      <c r="A125" s="1" t="s">
        <v>582</v>
      </c>
    </row>
    <row r="126" spans="1:1" customFormat="1" hidden="1">
      <c r="A126" s="1" t="s">
        <v>236</v>
      </c>
    </row>
    <row r="127" spans="1:1" customFormat="1" hidden="1">
      <c r="A127" s="1" t="s">
        <v>594</v>
      </c>
    </row>
    <row r="128" spans="1:1" customFormat="1" hidden="1">
      <c r="A128" s="1" t="s">
        <v>597</v>
      </c>
    </row>
    <row r="129" spans="1:15" customFormat="1" hidden="1">
      <c r="A129" s="1" t="s">
        <v>237</v>
      </c>
    </row>
    <row r="130" spans="1:15" customFormat="1" hidden="1">
      <c r="A130" s="1" t="s">
        <v>84</v>
      </c>
    </row>
    <row r="131" spans="1:15" customFormat="1" hidden="1">
      <c r="A131" s="1" t="s">
        <v>238</v>
      </c>
    </row>
    <row r="132" spans="1:15" customFormat="1" hidden="1">
      <c r="A132" s="1" t="s">
        <v>239</v>
      </c>
    </row>
    <row r="133" spans="1:15" customFormat="1" hidden="1">
      <c r="A133" s="1" t="s">
        <v>240</v>
      </c>
    </row>
    <row r="134" spans="1:15" customFormat="1" hidden="1">
      <c r="A134" s="1" t="s">
        <v>241</v>
      </c>
    </row>
    <row r="135" spans="1:15" customFormat="1" hidden="1">
      <c r="A135" s="1" t="s">
        <v>242</v>
      </c>
    </row>
    <row r="136" spans="1:15" customFormat="1" hidden="1">
      <c r="A136" s="1" t="s">
        <v>96</v>
      </c>
    </row>
    <row r="137" spans="1:15" customFormat="1" hidden="1">
      <c r="A137" s="1" t="s">
        <v>243</v>
      </c>
    </row>
    <row r="138" spans="1:15" customFormat="1" hidden="1">
      <c r="A138" s="1" t="s">
        <v>244</v>
      </c>
    </row>
    <row r="139" spans="1:15" customFormat="1" hidden="1">
      <c r="A139" s="1" t="s">
        <v>245</v>
      </c>
    </row>
    <row r="140" spans="1:15" customFormat="1" hidden="1">
      <c r="A140" s="1" t="s">
        <v>246</v>
      </c>
    </row>
    <row r="141" spans="1:15" customFormat="1" hidden="1">
      <c r="A141" s="1" t="s">
        <v>247</v>
      </c>
    </row>
    <row r="142" spans="1:15" customFormat="1" ht="29.25" customHeight="1">
      <c r="A142" s="3"/>
      <c r="B142" s="4" t="s">
        <v>248</v>
      </c>
      <c r="C142" s="4" t="s">
        <v>249</v>
      </c>
      <c r="D142" s="4" t="s">
        <v>250</v>
      </c>
      <c r="E142" s="4" t="s">
        <v>251</v>
      </c>
      <c r="F142" s="4" t="s">
        <v>252</v>
      </c>
      <c r="G142" s="4" t="s">
        <v>253</v>
      </c>
      <c r="J142" s="133" t="s">
        <v>606</v>
      </c>
      <c r="K142" s="133" t="s">
        <v>607</v>
      </c>
      <c r="L142" s="133" t="s">
        <v>608</v>
      </c>
      <c r="M142" s="133" t="s">
        <v>609</v>
      </c>
      <c r="N142" s="133" t="s">
        <v>610</v>
      </c>
      <c r="O142" s="133" t="s">
        <v>611</v>
      </c>
    </row>
    <row r="143" spans="1:15" s="5" customFormat="1" ht="15">
      <c r="A143" s="108"/>
      <c r="B143" s="378" t="s">
        <v>739</v>
      </c>
      <c r="C143" s="131"/>
      <c r="D143" s="131"/>
      <c r="E143" s="131"/>
      <c r="F143" s="132"/>
      <c r="G143" s="132"/>
      <c r="I143" s="5" t="s">
        <v>892</v>
      </c>
      <c r="J143" s="135">
        <v>0.8</v>
      </c>
      <c r="K143" s="134">
        <v>10000000</v>
      </c>
      <c r="L143" s="5">
        <v>18000000</v>
      </c>
      <c r="M143" s="5">
        <v>750000</v>
      </c>
      <c r="N143" s="5">
        <v>3599999.9999999991</v>
      </c>
      <c r="O143" s="5">
        <v>149999.99999999997</v>
      </c>
    </row>
    <row r="144" spans="1:15" s="5" customFormat="1" ht="15">
      <c r="A144" s="108"/>
      <c r="B144" s="122">
        <v>1</v>
      </c>
      <c r="C144" s="77" t="s">
        <v>906</v>
      </c>
      <c r="D144" s="77"/>
      <c r="E144" s="77"/>
      <c r="F144" s="113"/>
      <c r="G144" s="113"/>
      <c r="I144" s="5" t="s">
        <v>903</v>
      </c>
      <c r="J144" s="135">
        <v>0.8</v>
      </c>
      <c r="K144" s="134">
        <v>10000000</v>
      </c>
      <c r="L144" s="5">
        <v>18000000</v>
      </c>
      <c r="M144" s="5">
        <v>750000</v>
      </c>
      <c r="N144" s="5">
        <v>3599999.9999999991</v>
      </c>
      <c r="O144" s="5">
        <v>149999.99999999997</v>
      </c>
    </row>
    <row r="145" spans="1:15" s="5" customFormat="1" ht="15">
      <c r="A145" s="108"/>
      <c r="B145" s="112"/>
      <c r="C145" s="77"/>
      <c r="D145" s="77"/>
      <c r="E145" s="77"/>
      <c r="F145" s="113"/>
      <c r="G145" s="113"/>
      <c r="H145" s="129"/>
      <c r="I145" s="129" t="s">
        <v>904</v>
      </c>
      <c r="J145" s="135">
        <v>0.8</v>
      </c>
      <c r="K145" s="134">
        <v>10000000</v>
      </c>
      <c r="L145" s="5">
        <v>18000000</v>
      </c>
      <c r="M145" s="5">
        <v>750000</v>
      </c>
      <c r="N145" s="5">
        <v>3599999.9999999991</v>
      </c>
      <c r="O145" s="5">
        <v>149999.99999999997</v>
      </c>
    </row>
    <row r="146" spans="1:15" s="5" customFormat="1" ht="15">
      <c r="A146" s="108"/>
      <c r="B146" s="122"/>
      <c r="C146" s="77"/>
      <c r="D146" s="77" t="s">
        <v>205</v>
      </c>
      <c r="E146" s="77"/>
      <c r="F146" s="113">
        <f>'TB-上期'!$E$106</f>
        <v>5000000</v>
      </c>
      <c r="G146" s="113"/>
      <c r="H146" s="129"/>
      <c r="I146" s="129" t="s">
        <v>909</v>
      </c>
      <c r="J146" s="135">
        <v>0.8</v>
      </c>
      <c r="K146" s="134">
        <v>10000000</v>
      </c>
      <c r="L146" s="5">
        <v>18000000</v>
      </c>
      <c r="M146" s="5">
        <v>750000</v>
      </c>
      <c r="N146" s="5">
        <v>3599999.9999999991</v>
      </c>
      <c r="O146" s="5">
        <v>149999.99999999997</v>
      </c>
    </row>
    <row r="147" spans="1:15" s="5" customFormat="1" ht="15">
      <c r="A147" s="108"/>
      <c r="B147" s="122"/>
      <c r="C147" s="77"/>
      <c r="D147" s="77" t="s">
        <v>893</v>
      </c>
      <c r="E147" s="77"/>
      <c r="F147" s="113">
        <f>'TB-上期'!$E$110</f>
        <v>6000000</v>
      </c>
      <c r="G147" s="113"/>
      <c r="H147" s="129"/>
      <c r="I147" s="129"/>
      <c r="J147" s="153"/>
      <c r="K147" s="134"/>
    </row>
    <row r="148" spans="1:15" s="5" customFormat="1" ht="15">
      <c r="A148" s="108"/>
      <c r="B148" s="122"/>
      <c r="C148" s="77"/>
      <c r="D148" s="77" t="s">
        <v>894</v>
      </c>
      <c r="E148" s="77"/>
      <c r="F148" s="113">
        <f>'TB-上期'!$E$112</f>
        <v>2000000</v>
      </c>
      <c r="G148" s="113"/>
      <c r="H148" s="129"/>
      <c r="I148" s="129"/>
      <c r="J148" s="153"/>
      <c r="K148" s="134"/>
    </row>
    <row r="149" spans="1:15" s="5" customFormat="1" ht="15">
      <c r="A149" s="108"/>
      <c r="B149" s="122"/>
      <c r="C149" s="77"/>
      <c r="D149" s="77" t="s">
        <v>895</v>
      </c>
      <c r="E149" s="77"/>
      <c r="F149" s="113">
        <f>'TB-上期'!$E$114</f>
        <v>4000000</v>
      </c>
      <c r="G149" s="113"/>
      <c r="H149" s="129"/>
      <c r="I149" s="129"/>
      <c r="J149" s="153"/>
      <c r="K149" s="134"/>
      <c r="N149" s="5">
        <f t="shared" ref="N149" si="0">L149*(1-$J149)</f>
        <v>0</v>
      </c>
      <c r="O149" s="5">
        <f t="shared" ref="O149" si="1">M149*(1-$J149)</f>
        <v>0</v>
      </c>
    </row>
    <row r="150" spans="1:15" s="5" customFormat="1" ht="15">
      <c r="A150" s="108"/>
      <c r="B150" s="122"/>
      <c r="C150" s="77"/>
      <c r="D150" s="77" t="s">
        <v>899</v>
      </c>
      <c r="E150" s="77"/>
      <c r="F150" s="113">
        <f>$O$143</f>
        <v>149999.99999999997</v>
      </c>
      <c r="G150" s="113"/>
      <c r="H150" s="129"/>
      <c r="I150" s="129"/>
      <c r="J150" s="153"/>
      <c r="K150" s="134"/>
    </row>
    <row r="151" spans="1:15" s="5" customFormat="1" ht="15">
      <c r="A151" s="108"/>
      <c r="B151" s="122"/>
      <c r="C151" s="77"/>
      <c r="D151" s="77" t="s">
        <v>897</v>
      </c>
      <c r="E151" s="77"/>
      <c r="F151" s="113"/>
      <c r="G151" s="113">
        <f>$K$143</f>
        <v>10000000</v>
      </c>
      <c r="H151" s="129"/>
      <c r="I151" s="129"/>
      <c r="J151" s="153"/>
      <c r="K151" s="134"/>
    </row>
    <row r="152" spans="1:15" s="5" customFormat="1" ht="15">
      <c r="A152" s="108"/>
      <c r="B152" s="122"/>
      <c r="C152" s="77"/>
      <c r="D152" s="77" t="s">
        <v>898</v>
      </c>
      <c r="E152" s="77"/>
      <c r="F152" s="113"/>
      <c r="G152" s="113">
        <f>$N$143</f>
        <v>3599999.9999999991</v>
      </c>
      <c r="H152" s="129"/>
      <c r="I152" s="129"/>
      <c r="J152" s="153"/>
      <c r="K152" s="134"/>
    </row>
    <row r="153" spans="1:15" s="5" customFormat="1" ht="15">
      <c r="A153" s="108"/>
      <c r="B153" s="122"/>
      <c r="C153" s="77"/>
      <c r="D153" s="77" t="s">
        <v>84</v>
      </c>
      <c r="E153" s="77"/>
      <c r="F153" s="113"/>
      <c r="G153" s="113">
        <f>'TB-上期'!$E$167</f>
        <v>75000</v>
      </c>
      <c r="H153" s="129"/>
      <c r="I153" s="129"/>
      <c r="J153" s="153"/>
      <c r="K153" s="134"/>
    </row>
    <row r="154" spans="1:15" s="5" customFormat="1" ht="15">
      <c r="A154" s="108"/>
      <c r="B154" s="122"/>
      <c r="C154" s="77"/>
      <c r="D154" s="77" t="s">
        <v>896</v>
      </c>
      <c r="E154" s="77"/>
      <c r="F154" s="113"/>
      <c r="G154" s="113">
        <f>SUM(F146:F150)-SUM(G151:G152)</f>
        <v>3550000</v>
      </c>
      <c r="H154" s="129"/>
      <c r="I154" s="129"/>
      <c r="J154" s="153"/>
      <c r="K154" s="134"/>
    </row>
    <row r="155" spans="1:15" s="5" customFormat="1" ht="15">
      <c r="A155" s="108"/>
      <c r="B155" s="122"/>
      <c r="C155" s="77"/>
      <c r="D155" s="77"/>
      <c r="E155" s="77"/>
      <c r="F155" s="113"/>
      <c r="G155" s="113"/>
      <c r="H155" s="129"/>
      <c r="I155" s="129"/>
      <c r="J155" s="153"/>
      <c r="K155" s="134"/>
    </row>
    <row r="156" spans="1:15" s="5" customFormat="1" ht="15">
      <c r="A156" s="108"/>
      <c r="B156" s="122"/>
      <c r="C156" s="77"/>
      <c r="D156" s="77"/>
      <c r="E156" s="77"/>
      <c r="F156" s="113"/>
      <c r="G156" s="113"/>
      <c r="H156" s="129"/>
      <c r="I156" s="129"/>
      <c r="J156" s="153"/>
      <c r="K156" s="134"/>
    </row>
    <row r="157" spans="1:15" s="5" customFormat="1" ht="15">
      <c r="A157" s="108"/>
      <c r="B157" s="122">
        <v>2</v>
      </c>
      <c r="C157" s="77" t="s">
        <v>907</v>
      </c>
      <c r="D157" s="77"/>
      <c r="E157" s="77"/>
      <c r="F157" s="113"/>
      <c r="G157" s="113"/>
      <c r="H157" s="129"/>
      <c r="I157" s="129"/>
      <c r="J157" s="153"/>
      <c r="K157" s="134"/>
    </row>
    <row r="158" spans="1:15" s="5" customFormat="1" ht="15">
      <c r="A158" s="108"/>
      <c r="B158" s="122"/>
      <c r="C158" s="77"/>
      <c r="D158" s="77" t="s">
        <v>205</v>
      </c>
      <c r="E158" s="77"/>
      <c r="F158" s="113">
        <v>5000000</v>
      </c>
      <c r="G158" s="113"/>
      <c r="H158" s="129"/>
      <c r="I158" s="129"/>
      <c r="J158" s="129"/>
      <c r="K158" s="156"/>
      <c r="L158" s="157"/>
    </row>
    <row r="159" spans="1:15" s="5" customFormat="1" ht="15">
      <c r="A159" s="108"/>
      <c r="B159" s="122"/>
      <c r="C159" s="77"/>
      <c r="D159" s="77" t="s">
        <v>207</v>
      </c>
      <c r="E159" s="77"/>
      <c r="F159" s="113">
        <v>6000000</v>
      </c>
      <c r="G159" s="113"/>
      <c r="H159" s="129"/>
      <c r="I159" s="129"/>
      <c r="J159" s="129"/>
      <c r="K159" s="156"/>
      <c r="L159" s="157"/>
    </row>
    <row r="160" spans="1:15" s="5" customFormat="1" ht="15">
      <c r="A160" s="108"/>
      <c r="B160" s="122"/>
      <c r="C160" s="77"/>
      <c r="D160" s="77" t="s">
        <v>209</v>
      </c>
      <c r="E160" s="77"/>
      <c r="F160" s="113">
        <v>2000000</v>
      </c>
      <c r="G160" s="113"/>
      <c r="H160" s="129"/>
      <c r="I160" s="129"/>
      <c r="J160" s="129"/>
      <c r="K160" s="156"/>
      <c r="L160" s="157"/>
    </row>
    <row r="161" spans="1:12" s="5" customFormat="1" ht="15">
      <c r="A161" s="108"/>
      <c r="B161" s="122"/>
      <c r="C161" s="77"/>
      <c r="D161" s="77" t="s">
        <v>211</v>
      </c>
      <c r="E161" s="77"/>
      <c r="F161" s="113">
        <v>4000000</v>
      </c>
      <c r="G161" s="113"/>
      <c r="H161" s="129"/>
      <c r="I161" s="129"/>
      <c r="J161" s="129"/>
      <c r="K161" s="156"/>
      <c r="L161" s="157"/>
    </row>
    <row r="162" spans="1:12" s="5" customFormat="1" ht="15">
      <c r="A162" s="108"/>
      <c r="B162" s="122"/>
      <c r="C162" s="77"/>
      <c r="D162" s="77" t="s">
        <v>594</v>
      </c>
      <c r="E162" s="77"/>
      <c r="F162" s="113">
        <v>149999.99999999997</v>
      </c>
      <c r="G162" s="113"/>
      <c r="H162" s="129"/>
      <c r="I162" s="129"/>
      <c r="J162" s="129"/>
      <c r="K162" s="156"/>
      <c r="L162" s="157"/>
    </row>
    <row r="163" spans="1:12" s="5" customFormat="1" ht="15">
      <c r="A163" s="108"/>
      <c r="B163" s="122"/>
      <c r="C163" s="77"/>
      <c r="D163" s="77" t="s">
        <v>160</v>
      </c>
      <c r="E163" s="77"/>
      <c r="F163" s="113"/>
      <c r="G163" s="113">
        <v>10000000</v>
      </c>
      <c r="H163" s="129"/>
      <c r="I163" s="129"/>
      <c r="J163" s="129"/>
      <c r="K163" s="156"/>
      <c r="L163" s="157"/>
    </row>
    <row r="164" spans="1:12" s="5" customFormat="1" ht="15">
      <c r="A164" s="108"/>
      <c r="B164" s="122"/>
      <c r="C164" s="77"/>
      <c r="D164" s="77" t="s">
        <v>215</v>
      </c>
      <c r="E164" s="77"/>
      <c r="F164" s="113"/>
      <c r="G164" s="113">
        <v>3599999.9999999991</v>
      </c>
      <c r="H164" s="129"/>
      <c r="I164" s="129"/>
      <c r="J164" s="129"/>
      <c r="K164" s="156"/>
      <c r="L164" s="157"/>
    </row>
    <row r="165" spans="1:12" s="5" customFormat="1" ht="15">
      <c r="A165" s="108"/>
      <c r="B165" s="122"/>
      <c r="C165" s="77"/>
      <c r="D165" s="77" t="s">
        <v>84</v>
      </c>
      <c r="E165" s="77"/>
      <c r="F165" s="113"/>
      <c r="G165" s="113">
        <v>75000</v>
      </c>
      <c r="H165" s="129"/>
      <c r="I165" s="129"/>
      <c r="J165" s="153"/>
      <c r="K165" s="375"/>
      <c r="L165" s="157"/>
    </row>
    <row r="166" spans="1:12" s="5" customFormat="1" ht="15">
      <c r="A166" s="108"/>
      <c r="B166" s="122"/>
      <c r="C166" s="77"/>
      <c r="D166" s="77" t="s">
        <v>597</v>
      </c>
      <c r="E166" s="77"/>
      <c r="F166" s="113"/>
      <c r="G166" s="113">
        <v>3550000</v>
      </c>
      <c r="H166" s="129"/>
      <c r="I166" s="129"/>
      <c r="J166" s="129"/>
      <c r="K166" s="157"/>
      <c r="L166" s="157"/>
    </row>
    <row r="167" spans="1:12" s="5" customFormat="1" ht="15">
      <c r="A167" s="108"/>
      <c r="B167" s="122"/>
      <c r="C167" s="77"/>
      <c r="D167" s="77"/>
      <c r="E167" s="77"/>
      <c r="F167" s="113"/>
      <c r="G167" s="113"/>
      <c r="H167" s="129"/>
      <c r="I167" s="129"/>
      <c r="J167" s="129"/>
      <c r="K167" s="158"/>
      <c r="L167" s="157"/>
    </row>
    <row r="168" spans="1:12" s="5" customFormat="1" ht="15">
      <c r="A168" s="108"/>
      <c r="B168" s="122">
        <v>3</v>
      </c>
      <c r="C168" s="77" t="s">
        <v>908</v>
      </c>
      <c r="D168" s="77"/>
      <c r="E168" s="77"/>
      <c r="F168" s="142"/>
      <c r="G168" s="113"/>
      <c r="H168" s="129"/>
      <c r="I168" s="129"/>
      <c r="J168" s="129"/>
    </row>
    <row r="169" spans="1:12" s="5" customFormat="1" ht="15">
      <c r="A169" s="108"/>
      <c r="B169" s="122"/>
      <c r="C169" s="77"/>
      <c r="D169" s="77" t="s">
        <v>205</v>
      </c>
      <c r="E169" s="77"/>
      <c r="F169" s="113">
        <v>5000000</v>
      </c>
      <c r="G169" s="113"/>
      <c r="H169" s="129"/>
      <c r="I169" s="129"/>
      <c r="J169" s="129"/>
    </row>
    <row r="170" spans="1:12" s="5" customFormat="1" ht="15">
      <c r="A170" s="108"/>
      <c r="B170" s="122"/>
      <c r="C170" s="77"/>
      <c r="D170" s="77" t="s">
        <v>207</v>
      </c>
      <c r="E170" s="77"/>
      <c r="F170" s="113">
        <v>6000000</v>
      </c>
      <c r="G170" s="113"/>
      <c r="H170" s="129"/>
      <c r="I170" s="129"/>
      <c r="J170" s="129"/>
    </row>
    <row r="171" spans="1:12" s="5" customFormat="1" ht="15">
      <c r="A171" s="108"/>
      <c r="B171" s="122"/>
      <c r="C171" s="77"/>
      <c r="D171" s="77" t="s">
        <v>209</v>
      </c>
      <c r="E171" s="77"/>
      <c r="F171" s="113">
        <v>2000000</v>
      </c>
      <c r="G171" s="113"/>
      <c r="H171" s="129"/>
      <c r="I171" s="129"/>
      <c r="J171" s="129"/>
    </row>
    <row r="172" spans="1:12" s="5" customFormat="1" ht="15">
      <c r="A172" s="108"/>
      <c r="B172" s="122"/>
      <c r="C172" s="77"/>
      <c r="D172" s="77" t="s">
        <v>211</v>
      </c>
      <c r="E172" s="77"/>
      <c r="F172" s="113">
        <v>4000000</v>
      </c>
      <c r="G172" s="113"/>
      <c r="H172" s="129"/>
      <c r="I172" s="129"/>
      <c r="J172" s="374"/>
    </row>
    <row r="173" spans="1:12" s="5" customFormat="1" ht="15">
      <c r="A173" s="108"/>
      <c r="B173" s="122"/>
      <c r="C173" s="77"/>
      <c r="D173" s="77" t="s">
        <v>594</v>
      </c>
      <c r="E173" s="77"/>
      <c r="F173" s="113">
        <v>149999.99999999997</v>
      </c>
      <c r="G173" s="113"/>
      <c r="H173" s="129"/>
      <c r="I173" s="129"/>
      <c r="J173" s="129"/>
    </row>
    <row r="174" spans="1:12" s="5" customFormat="1" ht="15">
      <c r="A174" s="108"/>
      <c r="B174" s="122"/>
      <c r="C174" s="77"/>
      <c r="D174" s="77" t="s">
        <v>160</v>
      </c>
      <c r="E174" s="77"/>
      <c r="F174" s="113"/>
      <c r="G174" s="113">
        <v>10000000</v>
      </c>
      <c r="H174" s="129"/>
      <c r="I174" s="129"/>
      <c r="J174" s="129"/>
    </row>
    <row r="175" spans="1:12" s="5" customFormat="1" ht="15">
      <c r="A175" s="108"/>
      <c r="B175" s="122"/>
      <c r="C175" s="77"/>
      <c r="D175" s="77" t="s">
        <v>215</v>
      </c>
      <c r="E175" s="77"/>
      <c r="F175" s="113"/>
      <c r="G175" s="113">
        <v>3599999.9999999991</v>
      </c>
      <c r="H175" s="129"/>
      <c r="I175" s="129"/>
      <c r="J175" s="129"/>
    </row>
    <row r="176" spans="1:12" s="5" customFormat="1" ht="15">
      <c r="A176" s="108"/>
      <c r="B176" s="122"/>
      <c r="C176" s="77"/>
      <c r="D176" s="77" t="s">
        <v>84</v>
      </c>
      <c r="E176" s="77"/>
      <c r="F176" s="113"/>
      <c r="G176" s="113">
        <v>75000</v>
      </c>
      <c r="H176" s="129"/>
      <c r="I176" s="129"/>
      <c r="J176" s="129"/>
    </row>
    <row r="177" spans="1:10" s="5" customFormat="1" ht="15">
      <c r="A177" s="108"/>
      <c r="B177" s="122"/>
      <c r="C177" s="77"/>
      <c r="D177" s="77" t="s">
        <v>597</v>
      </c>
      <c r="E177" s="77"/>
      <c r="F177" s="113"/>
      <c r="G177" s="113">
        <v>3550000</v>
      </c>
      <c r="H177" s="129"/>
      <c r="I177" s="129"/>
      <c r="J177" s="129"/>
    </row>
    <row r="178" spans="1:10" s="5" customFormat="1" ht="15">
      <c r="A178" s="108"/>
      <c r="B178" s="122"/>
      <c r="C178" s="77"/>
      <c r="D178" s="77"/>
      <c r="E178" s="77"/>
      <c r="F178" s="113"/>
      <c r="G178" s="113"/>
      <c r="H178" s="129"/>
      <c r="I178" s="129"/>
      <c r="J178" s="129"/>
    </row>
    <row r="179" spans="1:10" s="5" customFormat="1" ht="15">
      <c r="A179" s="108"/>
      <c r="B179" s="122">
        <v>4</v>
      </c>
      <c r="C179" s="77" t="s">
        <v>910</v>
      </c>
      <c r="D179" s="77"/>
      <c r="E179" s="77"/>
      <c r="F179" s="142"/>
      <c r="G179" s="113"/>
      <c r="H179" s="129"/>
      <c r="I179" s="129"/>
      <c r="J179" s="129"/>
    </row>
    <row r="180" spans="1:10" s="5" customFormat="1" ht="15">
      <c r="A180" s="108"/>
      <c r="B180" s="122"/>
      <c r="C180" s="77"/>
      <c r="D180" s="77" t="s">
        <v>205</v>
      </c>
      <c r="E180" s="77"/>
      <c r="F180" s="113">
        <v>5000000</v>
      </c>
      <c r="G180" s="113"/>
      <c r="H180" s="129"/>
      <c r="I180" s="129"/>
      <c r="J180" s="129"/>
    </row>
    <row r="181" spans="1:10" s="5" customFormat="1" ht="15">
      <c r="A181" s="108"/>
      <c r="B181" s="122"/>
      <c r="C181" s="77"/>
      <c r="D181" s="77" t="s">
        <v>207</v>
      </c>
      <c r="E181" s="77"/>
      <c r="F181" s="113">
        <v>6000000</v>
      </c>
      <c r="G181" s="113"/>
      <c r="H181" s="129"/>
      <c r="I181" s="129"/>
      <c r="J181" s="129"/>
    </row>
    <row r="182" spans="1:10" s="5" customFormat="1" ht="15">
      <c r="A182" s="108"/>
      <c r="B182" s="122"/>
      <c r="C182" s="77"/>
      <c r="D182" s="77" t="s">
        <v>209</v>
      </c>
      <c r="E182" s="77"/>
      <c r="F182" s="113">
        <v>2000000</v>
      </c>
      <c r="G182" s="113"/>
      <c r="H182" s="129"/>
      <c r="I182" s="129"/>
      <c r="J182" s="129"/>
    </row>
    <row r="183" spans="1:10" s="5" customFormat="1" ht="15">
      <c r="A183" s="108"/>
      <c r="B183" s="122"/>
      <c r="C183" s="77"/>
      <c r="D183" s="77" t="s">
        <v>211</v>
      </c>
      <c r="E183" s="77"/>
      <c r="F183" s="113">
        <v>4000000</v>
      </c>
      <c r="G183" s="113"/>
      <c r="H183" s="129"/>
      <c r="I183" s="129"/>
      <c r="J183" s="129"/>
    </row>
    <row r="184" spans="1:10" s="5" customFormat="1" ht="15">
      <c r="A184" s="108"/>
      <c r="B184" s="122"/>
      <c r="C184" s="77"/>
      <c r="D184" s="77" t="s">
        <v>594</v>
      </c>
      <c r="E184" s="77"/>
      <c r="F184" s="113">
        <v>149999.99999999997</v>
      </c>
      <c r="G184" s="113"/>
      <c r="H184" s="129"/>
      <c r="I184" s="129"/>
      <c r="J184" s="129"/>
    </row>
    <row r="185" spans="1:10" s="5" customFormat="1" ht="15">
      <c r="A185" s="108"/>
      <c r="B185" s="122"/>
      <c r="C185" s="77"/>
      <c r="D185" s="77" t="s">
        <v>160</v>
      </c>
      <c r="E185" s="77"/>
      <c r="F185" s="113"/>
      <c r="G185" s="113">
        <v>10000000</v>
      </c>
      <c r="H185" s="129"/>
      <c r="I185" s="129"/>
      <c r="J185" s="129"/>
    </row>
    <row r="186" spans="1:10" s="5" customFormat="1" ht="15">
      <c r="A186" s="108"/>
      <c r="B186" s="122"/>
      <c r="C186" s="77"/>
      <c r="D186" s="77" t="s">
        <v>215</v>
      </c>
      <c r="E186" s="77"/>
      <c r="F186" s="113"/>
      <c r="G186" s="113">
        <v>3599999.9999999991</v>
      </c>
      <c r="H186" s="129"/>
      <c r="I186" s="129"/>
      <c r="J186" s="129"/>
    </row>
    <row r="187" spans="1:10" s="5" customFormat="1" ht="15">
      <c r="A187" s="108"/>
      <c r="B187" s="122"/>
      <c r="C187" s="77"/>
      <c r="D187" s="77" t="s">
        <v>84</v>
      </c>
      <c r="E187" s="77"/>
      <c r="F187" s="113"/>
      <c r="G187" s="113">
        <v>75000</v>
      </c>
      <c r="H187" s="129"/>
      <c r="I187" s="129"/>
      <c r="J187" s="129"/>
    </row>
    <row r="188" spans="1:10" s="5" customFormat="1" ht="15">
      <c r="A188" s="108"/>
      <c r="B188" s="122"/>
      <c r="C188" s="77"/>
      <c r="D188" s="77" t="s">
        <v>597</v>
      </c>
      <c r="E188" s="77"/>
      <c r="F188" s="113"/>
      <c r="G188" s="113">
        <v>3550000</v>
      </c>
      <c r="H188" s="129"/>
      <c r="I188" s="129"/>
      <c r="J188" s="129"/>
    </row>
    <row r="189" spans="1:10" ht="15">
      <c r="B189" s="122"/>
      <c r="C189" s="77"/>
      <c r="D189" s="77"/>
      <c r="E189" s="77"/>
      <c r="F189" s="113"/>
      <c r="G189" s="113"/>
      <c r="H189" s="154"/>
      <c r="I189" s="154"/>
      <c r="J189" s="154"/>
    </row>
    <row r="190" spans="1:10" ht="15">
      <c r="B190" s="122"/>
      <c r="C190" s="77"/>
      <c r="D190" s="77"/>
      <c r="E190" s="77"/>
      <c r="F190" s="113"/>
      <c r="G190" s="113"/>
      <c r="H190" s="154"/>
      <c r="I190" s="154"/>
      <c r="J190" s="154"/>
    </row>
    <row r="191" spans="1:10" ht="15">
      <c r="B191" s="122"/>
      <c r="C191" s="77"/>
      <c r="D191" s="77"/>
      <c r="E191" s="77"/>
      <c r="F191" s="113"/>
      <c r="G191" s="113"/>
      <c r="H191" s="154"/>
      <c r="I191" s="154"/>
      <c r="J191" s="154"/>
    </row>
    <row r="192" spans="1:10" ht="15">
      <c r="B192" s="122"/>
      <c r="C192" s="77"/>
      <c r="D192" s="77"/>
      <c r="E192" s="77"/>
      <c r="F192" s="113"/>
      <c r="G192" s="113"/>
      <c r="H192" s="154"/>
      <c r="I192" s="154"/>
      <c r="J192" s="154"/>
    </row>
    <row r="193" spans="2:10" ht="15">
      <c r="B193" s="122"/>
      <c r="C193" s="77"/>
      <c r="D193" s="131"/>
      <c r="E193" s="77"/>
      <c r="F193" s="113"/>
      <c r="G193" s="113"/>
      <c r="H193" s="154"/>
      <c r="I193" s="154"/>
      <c r="J193" s="154"/>
    </row>
    <row r="194" spans="2:10" ht="15">
      <c r="B194" s="122"/>
      <c r="C194" s="77"/>
      <c r="D194" s="77"/>
      <c r="E194" s="77"/>
      <c r="F194" s="113"/>
      <c r="G194" s="113"/>
      <c r="H194" s="154"/>
      <c r="I194" s="154"/>
      <c r="J194" s="154"/>
    </row>
    <row r="195" spans="2:10" ht="15">
      <c r="B195" s="122"/>
      <c r="C195" s="77"/>
      <c r="D195" s="77"/>
      <c r="E195" s="77"/>
      <c r="F195" s="113"/>
      <c r="G195" s="113"/>
      <c r="H195" s="154"/>
      <c r="I195" s="154"/>
      <c r="J195" s="154"/>
    </row>
    <row r="196" spans="2:10" ht="15">
      <c r="B196" s="122"/>
      <c r="C196" s="77"/>
      <c r="D196" s="77"/>
      <c r="E196" s="77"/>
      <c r="F196" s="113"/>
      <c r="G196" s="113"/>
      <c r="H196" s="154"/>
      <c r="I196" s="154"/>
      <c r="J196" s="154"/>
    </row>
    <row r="197" spans="2:10" ht="15">
      <c r="B197" s="122"/>
      <c r="C197" s="77"/>
      <c r="D197" s="77"/>
      <c r="E197" s="77"/>
      <c r="F197" s="113"/>
      <c r="G197" s="113"/>
      <c r="H197" s="154"/>
      <c r="I197" s="154"/>
      <c r="J197" s="154"/>
    </row>
    <row r="198" spans="2:10" ht="15">
      <c r="B198" s="122"/>
      <c r="C198" s="77"/>
      <c r="D198" s="77"/>
      <c r="E198" s="77"/>
      <c r="F198" s="113"/>
      <c r="G198" s="113"/>
      <c r="H198" s="154"/>
      <c r="I198" s="154"/>
      <c r="J198" s="154"/>
    </row>
    <row r="199" spans="2:10" ht="15">
      <c r="B199" s="122"/>
      <c r="C199" s="77"/>
      <c r="D199" s="77"/>
      <c r="E199" s="77"/>
      <c r="F199" s="113"/>
      <c r="G199" s="113"/>
      <c r="H199" s="154"/>
      <c r="I199" s="154"/>
      <c r="J199" s="154"/>
    </row>
    <row r="200" spans="2:10" ht="15">
      <c r="B200" s="122"/>
      <c r="C200" s="77"/>
      <c r="D200" s="77"/>
      <c r="E200" s="77"/>
      <c r="F200" s="113"/>
      <c r="G200" s="113"/>
      <c r="H200" s="154"/>
      <c r="I200" s="154"/>
      <c r="J200" s="154"/>
    </row>
    <row r="201" spans="2:10">
      <c r="H201" s="154"/>
      <c r="I201" s="154"/>
      <c r="J201" s="154"/>
    </row>
    <row r="202" spans="2:10">
      <c r="H202" s="154"/>
      <c r="I202" s="154"/>
      <c r="J202" s="154"/>
    </row>
    <row r="203" spans="2:10">
      <c r="H203" s="154"/>
      <c r="I203" s="154"/>
      <c r="J203" s="154"/>
    </row>
    <row r="204" spans="2:10">
      <c r="B204" s="192" t="s">
        <v>738</v>
      </c>
      <c r="C204" s="192"/>
      <c r="D204" s="192"/>
      <c r="E204" s="192"/>
      <c r="F204" s="192"/>
      <c r="G204" s="192"/>
      <c r="H204" s="154"/>
      <c r="I204" s="154"/>
      <c r="J204" s="154"/>
    </row>
    <row r="205" spans="2:10">
      <c r="B205" s="108"/>
      <c r="C205" s="108"/>
      <c r="D205" s="108"/>
      <c r="E205" s="108"/>
      <c r="F205" s="108"/>
      <c r="G205" s="108"/>
      <c r="H205" s="154"/>
      <c r="I205" s="154"/>
      <c r="J205" s="154"/>
    </row>
    <row r="206" spans="2:10">
      <c r="B206" s="108"/>
      <c r="C206" s="108"/>
      <c r="D206" s="108"/>
      <c r="E206" s="108"/>
      <c r="F206" s="108"/>
      <c r="G206" s="108"/>
      <c r="H206" s="154"/>
      <c r="I206" s="154"/>
      <c r="J206" s="154"/>
    </row>
    <row r="207" spans="2:10">
      <c r="B207" s="108"/>
      <c r="C207" s="108"/>
      <c r="D207" s="108"/>
      <c r="E207" s="108"/>
      <c r="F207" s="108"/>
      <c r="G207" s="108"/>
      <c r="H207" s="154"/>
      <c r="I207" s="154"/>
      <c r="J207" s="154"/>
    </row>
    <row r="208" spans="2:10">
      <c r="B208" s="108"/>
      <c r="C208" s="108"/>
      <c r="D208" s="108"/>
      <c r="E208" s="108"/>
      <c r="F208" s="108"/>
      <c r="G208" s="108"/>
      <c r="H208" s="154"/>
      <c r="I208" s="154"/>
      <c r="J208" s="154"/>
    </row>
    <row r="209" spans="2:10">
      <c r="B209" s="108"/>
      <c r="C209" s="108"/>
      <c r="D209" s="108"/>
      <c r="E209" s="108"/>
      <c r="F209" s="108"/>
      <c r="G209" s="108"/>
      <c r="H209" s="154"/>
      <c r="I209" s="154"/>
      <c r="J209" s="154"/>
    </row>
    <row r="210" spans="2:10">
      <c r="B210" s="108"/>
      <c r="C210" s="108"/>
      <c r="D210" s="108"/>
      <c r="E210" s="108"/>
      <c r="F210" s="108"/>
      <c r="G210" s="108"/>
      <c r="H210" s="154"/>
      <c r="I210" s="154"/>
      <c r="J210" s="154"/>
    </row>
    <row r="211" spans="2:10">
      <c r="B211" s="108"/>
      <c r="C211" s="108"/>
      <c r="D211" s="108"/>
      <c r="E211" s="108"/>
      <c r="F211" s="108"/>
      <c r="G211" s="108"/>
      <c r="H211" s="154"/>
      <c r="I211" s="154"/>
      <c r="J211" s="154"/>
    </row>
    <row r="212" spans="2:10">
      <c r="B212" s="108"/>
      <c r="C212" s="108"/>
      <c r="D212" s="108"/>
      <c r="E212" s="108"/>
      <c r="F212" s="108"/>
      <c r="G212" s="108"/>
      <c r="H212" s="154"/>
      <c r="I212" s="154"/>
      <c r="J212" s="154"/>
    </row>
    <row r="213" spans="2:10">
      <c r="B213" s="108"/>
      <c r="C213" s="108"/>
      <c r="D213" s="108"/>
      <c r="E213" s="108"/>
      <c r="F213" s="108"/>
      <c r="G213" s="108"/>
      <c r="H213" s="154"/>
      <c r="I213" s="154"/>
      <c r="J213" s="154"/>
    </row>
    <row r="214" spans="2:10">
      <c r="B214" s="108"/>
      <c r="C214" s="108"/>
      <c r="D214" s="108"/>
      <c r="E214" s="108"/>
      <c r="F214" s="108"/>
      <c r="G214" s="108"/>
      <c r="H214" s="154"/>
      <c r="I214" s="154"/>
      <c r="J214" s="154"/>
    </row>
    <row r="215" spans="2:10">
      <c r="B215" s="108"/>
      <c r="C215" s="108"/>
      <c r="D215" s="108"/>
      <c r="E215" s="108"/>
      <c r="F215" s="108"/>
      <c r="G215" s="108"/>
      <c r="H215" s="154"/>
      <c r="I215" s="154"/>
      <c r="J215" s="154"/>
    </row>
    <row r="216" spans="2:10">
      <c r="B216" s="108"/>
      <c r="C216" s="108"/>
      <c r="D216" s="108"/>
      <c r="E216" s="108"/>
      <c r="F216" s="108"/>
      <c r="G216" s="108"/>
      <c r="H216" s="154"/>
      <c r="I216" s="154"/>
      <c r="J216" s="154"/>
    </row>
    <row r="217" spans="2:10">
      <c r="B217" s="108"/>
      <c r="C217" s="108"/>
      <c r="D217" s="108"/>
      <c r="E217" s="108"/>
      <c r="F217" s="108"/>
      <c r="G217" s="108"/>
      <c r="H217" s="154"/>
      <c r="I217" s="154"/>
      <c r="J217" s="154"/>
    </row>
    <row r="218" spans="2:10">
      <c r="B218" s="108"/>
      <c r="C218" s="108"/>
      <c r="D218" s="108"/>
      <c r="E218" s="108"/>
      <c r="F218" s="108"/>
      <c r="G218" s="108"/>
      <c r="H218" s="154"/>
      <c r="I218" s="154"/>
      <c r="J218" s="154"/>
    </row>
    <row r="219" spans="2:10">
      <c r="B219" s="108"/>
      <c r="C219" s="108"/>
      <c r="D219" s="108"/>
      <c r="E219" s="108"/>
      <c r="F219" s="108"/>
      <c r="G219" s="108"/>
      <c r="H219" s="154"/>
      <c r="I219" s="154"/>
      <c r="J219" s="154"/>
    </row>
    <row r="220" spans="2:10">
      <c r="B220" s="108"/>
      <c r="C220" s="108"/>
      <c r="D220" s="108"/>
      <c r="E220" s="108"/>
      <c r="F220" s="108"/>
      <c r="G220" s="108"/>
      <c r="H220" s="154"/>
      <c r="I220" s="154"/>
      <c r="J220" s="154"/>
    </row>
    <row r="221" spans="2:10">
      <c r="B221" s="108"/>
      <c r="C221" s="108"/>
      <c r="D221" s="108"/>
      <c r="E221" s="108"/>
      <c r="F221" s="108"/>
      <c r="G221" s="108"/>
      <c r="H221" s="154"/>
      <c r="I221" s="154"/>
      <c r="J221" s="154"/>
    </row>
    <row r="222" spans="2:10">
      <c r="B222" s="108"/>
      <c r="C222" s="108"/>
      <c r="D222" s="108"/>
      <c r="E222" s="108"/>
      <c r="F222" s="108"/>
      <c r="G222" s="108"/>
      <c r="H222" s="154"/>
      <c r="I222" s="154"/>
      <c r="J222" s="154"/>
    </row>
    <row r="223" spans="2:10">
      <c r="B223" s="108"/>
      <c r="C223" s="108"/>
      <c r="D223" s="108"/>
      <c r="E223" s="108"/>
      <c r="F223" s="108"/>
      <c r="G223" s="108"/>
      <c r="H223" s="154"/>
      <c r="I223" s="154"/>
      <c r="J223" s="154"/>
    </row>
    <row r="224" spans="2:10">
      <c r="B224" s="108"/>
      <c r="C224" s="108"/>
      <c r="D224" s="108"/>
      <c r="E224" s="108"/>
      <c r="F224" s="108"/>
      <c r="G224" s="108"/>
      <c r="H224" s="154"/>
      <c r="I224" s="154"/>
      <c r="J224" s="154"/>
    </row>
    <row r="225" spans="2:10">
      <c r="B225" s="108"/>
      <c r="C225" s="108"/>
      <c r="D225" s="108"/>
      <c r="E225" s="108"/>
      <c r="F225" s="108"/>
      <c r="G225" s="108"/>
      <c r="H225" s="154"/>
      <c r="I225" s="154"/>
      <c r="J225" s="154"/>
    </row>
    <row r="226" spans="2:10">
      <c r="B226" s="108"/>
      <c r="C226" s="108"/>
      <c r="D226" s="108"/>
      <c r="E226" s="108"/>
      <c r="F226" s="108"/>
      <c r="G226" s="108"/>
      <c r="H226" s="154"/>
      <c r="I226" s="154"/>
      <c r="J226" s="154"/>
    </row>
    <row r="227" spans="2:10">
      <c r="B227" s="108"/>
      <c r="C227" s="108"/>
      <c r="D227" s="108"/>
      <c r="E227" s="108"/>
      <c r="F227" s="108"/>
      <c r="G227" s="108"/>
      <c r="H227" s="154"/>
      <c r="I227" s="154"/>
      <c r="J227" s="154"/>
    </row>
    <row r="228" spans="2:10">
      <c r="B228" s="108"/>
      <c r="C228" s="108"/>
      <c r="D228" s="108"/>
      <c r="E228" s="108"/>
      <c r="F228" s="108"/>
      <c r="G228" s="108"/>
      <c r="H228" s="154"/>
      <c r="I228" s="154"/>
      <c r="J228" s="154"/>
    </row>
    <row r="229" spans="2:10">
      <c r="B229" s="108"/>
      <c r="C229" s="108"/>
      <c r="D229" s="108"/>
      <c r="E229" s="108"/>
      <c r="F229" s="108"/>
      <c r="G229" s="108"/>
      <c r="H229" s="154"/>
      <c r="I229" s="154"/>
      <c r="J229" s="154"/>
    </row>
    <row r="230" spans="2:10">
      <c r="B230" s="108"/>
      <c r="C230" s="108"/>
      <c r="D230" s="108"/>
      <c r="E230" s="108"/>
      <c r="F230" s="108"/>
      <c r="G230" s="108"/>
      <c r="H230" s="154"/>
      <c r="I230" s="154"/>
      <c r="J230" s="154"/>
    </row>
    <row r="231" spans="2:10">
      <c r="B231" s="108"/>
      <c r="C231" s="108"/>
      <c r="D231" s="108"/>
      <c r="E231" s="108"/>
      <c r="F231" s="108"/>
      <c r="G231" s="108"/>
      <c r="H231" s="154"/>
      <c r="I231" s="154"/>
      <c r="J231" s="154"/>
    </row>
    <row r="232" spans="2:10">
      <c r="B232" s="108"/>
      <c r="C232" s="108"/>
      <c r="D232" s="108"/>
      <c r="E232" s="108"/>
      <c r="F232" s="108"/>
      <c r="G232" s="108"/>
      <c r="H232" s="154"/>
      <c r="I232" s="154"/>
      <c r="J232" s="154"/>
    </row>
    <row r="233" spans="2:10">
      <c r="B233" s="108"/>
      <c r="C233" s="108"/>
      <c r="D233" s="108"/>
      <c r="E233" s="108"/>
      <c r="F233" s="108"/>
      <c r="G233" s="108"/>
      <c r="H233" s="154"/>
      <c r="I233" s="154"/>
      <c r="J233" s="154"/>
    </row>
    <row r="234" spans="2:10">
      <c r="H234" s="154"/>
      <c r="I234" s="154"/>
      <c r="J234" s="154"/>
    </row>
    <row r="235" spans="2:10">
      <c r="H235" s="154"/>
      <c r="I235" s="154"/>
      <c r="J235" s="154"/>
    </row>
    <row r="236" spans="2:10">
      <c r="H236" s="154"/>
      <c r="I236" s="154"/>
      <c r="J236" s="154"/>
    </row>
  </sheetData>
  <phoneticPr fontId="1" type="noConversion"/>
  <dataValidations count="1">
    <dataValidation type="list" allowBlank="1" showInputMessage="1" showErrorMessage="1" sqref="D143 D179:D203 D153:D177 D145:D150 D151" xr:uid="{422402EF-8711-4BE0-B0F2-D6511016D67B}">
      <formula1>$A$1:$A$141</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B576173-2346-4094-B744-5260CCEF4D3B}">
          <x14:formula1>
            <xm:f>'TB-上期'!$A$189:$A$243</xm:f>
          </x14:formula1>
          <xm:sqref>D204:D1048576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1BAA9-AD51-48BE-9A88-EACF1DB191C6}">
  <sheetPr>
    <tabColor rgb="FFFF0000"/>
  </sheetPr>
  <dimension ref="A1:AE263"/>
  <sheetViews>
    <sheetView workbookViewId="0">
      <pane xSplit="4" ySplit="5" topLeftCell="E98" activePane="bottomRight" state="frozen"/>
      <selection activeCell="D182" sqref="D182:G182"/>
      <selection pane="topRight" activeCell="D182" sqref="D182:G182"/>
      <selection pane="bottomLeft" activeCell="D182" sqref="D182:G182"/>
      <selection pane="bottomRight" activeCell="G106" sqref="G106"/>
    </sheetView>
  </sheetViews>
  <sheetFormatPr defaultRowHeight="13.5"/>
  <cols>
    <col min="1" max="1" width="21.25" style="162" hidden="1" customWidth="1"/>
    <col min="2" max="2" width="32.375" style="162" customWidth="1"/>
    <col min="3" max="3" width="9" style="162"/>
    <col min="4" max="8" width="13.75" style="162" customWidth="1"/>
    <col min="9" max="25" width="13.75" style="162" hidden="1" customWidth="1"/>
    <col min="26" max="26" width="16.375" style="162" customWidth="1"/>
    <col min="27" max="28" width="14" style="162" customWidth="1"/>
    <col min="29" max="29" width="15.625" style="162" customWidth="1"/>
    <col min="30" max="30" width="16.375" style="162" customWidth="1"/>
    <col min="31" max="31" width="18.25" style="162" customWidth="1"/>
    <col min="32" max="16384" width="9" style="162"/>
  </cols>
  <sheetData>
    <row r="1" spans="1:31">
      <c r="E1" s="163"/>
      <c r="G1" s="163"/>
      <c r="AE1" s="162" t="s">
        <v>256</v>
      </c>
    </row>
    <row r="2" spans="1:31">
      <c r="E2" s="163"/>
      <c r="R2" s="163"/>
      <c r="S2" s="163"/>
      <c r="T2" s="163"/>
      <c r="U2" s="163"/>
      <c r="V2" s="163"/>
      <c r="W2" s="163"/>
      <c r="X2" s="163"/>
      <c r="Y2" s="163"/>
      <c r="AD2" s="164" t="s">
        <v>600</v>
      </c>
      <c r="AE2" s="165">
        <f>AC65-AC120</f>
        <v>-300000</v>
      </c>
    </row>
    <row r="3" spans="1:31" ht="14.25" thickBot="1">
      <c r="D3" s="166">
        <v>1</v>
      </c>
      <c r="E3" s="166">
        <v>2</v>
      </c>
      <c r="F3" s="166">
        <v>3</v>
      </c>
      <c r="G3" s="166">
        <v>4</v>
      </c>
      <c r="H3" s="166">
        <v>3</v>
      </c>
      <c r="I3" s="166"/>
      <c r="J3" s="166"/>
      <c r="K3" s="166"/>
      <c r="L3" s="166"/>
      <c r="M3" s="166"/>
      <c r="N3" s="166"/>
      <c r="O3" s="166"/>
      <c r="P3" s="166"/>
      <c r="Q3" s="166"/>
      <c r="R3" s="166"/>
      <c r="S3" s="166"/>
      <c r="T3" s="166"/>
      <c r="U3" s="166"/>
      <c r="V3" s="166"/>
      <c r="W3" s="166"/>
      <c r="X3" s="166"/>
      <c r="Y3" s="166"/>
      <c r="AD3" s="164" t="s">
        <v>602</v>
      </c>
      <c r="AE3" s="165">
        <f>AC116-AC182</f>
        <v>0</v>
      </c>
    </row>
    <row r="4" spans="1:31">
      <c r="B4" s="391" t="s">
        <v>142</v>
      </c>
      <c r="C4" s="393" t="s">
        <v>136</v>
      </c>
      <c r="D4" s="111"/>
      <c r="E4" s="111">
        <v>0.8</v>
      </c>
      <c r="F4" s="111">
        <v>0.8</v>
      </c>
      <c r="G4" s="111">
        <v>0.8</v>
      </c>
      <c r="H4" s="111">
        <v>0.8</v>
      </c>
      <c r="I4" s="111"/>
      <c r="J4" s="111"/>
      <c r="K4" s="111"/>
      <c r="L4" s="111"/>
      <c r="M4" s="111"/>
      <c r="N4" s="111"/>
      <c r="O4" s="111"/>
      <c r="P4" s="111"/>
      <c r="Q4" s="111"/>
      <c r="R4" s="111"/>
      <c r="S4" s="111"/>
      <c r="T4" s="111"/>
      <c r="U4" s="111"/>
      <c r="V4" s="111"/>
      <c r="W4" s="111"/>
      <c r="X4" s="111"/>
      <c r="Y4" s="111"/>
      <c r="Z4" s="395" t="s">
        <v>604</v>
      </c>
      <c r="AA4" s="395" t="s">
        <v>143</v>
      </c>
      <c r="AB4" s="395"/>
      <c r="AC4" s="397" t="s">
        <v>605</v>
      </c>
    </row>
    <row r="5" spans="1:31">
      <c r="B5" s="392"/>
      <c r="C5" s="394"/>
      <c r="D5" s="110" t="s">
        <v>740</v>
      </c>
      <c r="E5" s="110" t="s">
        <v>891</v>
      </c>
      <c r="F5" s="110" t="s">
        <v>905</v>
      </c>
      <c r="G5" s="110" t="s">
        <v>902</v>
      </c>
      <c r="H5" s="110" t="s">
        <v>943</v>
      </c>
      <c r="I5" s="110"/>
      <c r="J5" s="110"/>
      <c r="K5" s="110"/>
      <c r="L5" s="110"/>
      <c r="M5" s="110"/>
      <c r="N5" s="110"/>
      <c r="O5" s="110"/>
      <c r="P5" s="110"/>
      <c r="Q5" s="110"/>
      <c r="R5" s="110"/>
      <c r="S5" s="110"/>
      <c r="T5" s="110"/>
      <c r="U5" s="110"/>
      <c r="V5" s="110"/>
      <c r="W5" s="110"/>
      <c r="X5" s="110"/>
      <c r="Y5" s="110"/>
      <c r="Z5" s="396"/>
      <c r="AA5" s="160" t="s">
        <v>144</v>
      </c>
      <c r="AB5" s="160" t="s">
        <v>145</v>
      </c>
      <c r="AC5" s="398"/>
    </row>
    <row r="6" spans="1:31" ht="15" customHeight="1">
      <c r="B6" s="79" t="s">
        <v>0</v>
      </c>
      <c r="C6" s="80"/>
      <c r="D6" s="81"/>
      <c r="E6" s="81"/>
      <c r="F6" s="81"/>
      <c r="G6" s="81"/>
      <c r="H6" s="81"/>
      <c r="I6" s="81"/>
      <c r="J6" s="81"/>
      <c r="K6" s="81"/>
      <c r="L6" s="81"/>
      <c r="M6" s="81"/>
      <c r="N6" s="81"/>
      <c r="O6" s="81"/>
      <c r="P6" s="81"/>
      <c r="Q6" s="81"/>
      <c r="R6" s="81"/>
      <c r="S6" s="81"/>
      <c r="T6" s="81"/>
      <c r="U6" s="81"/>
      <c r="V6" s="81"/>
      <c r="W6" s="81"/>
      <c r="X6" s="81"/>
      <c r="Y6" s="81"/>
      <c r="Z6" s="81"/>
      <c r="AA6" s="81"/>
      <c r="AB6" s="81"/>
      <c r="AC6" s="82"/>
    </row>
    <row r="7" spans="1:31" ht="15" customHeight="1">
      <c r="A7" s="167" t="s">
        <v>146</v>
      </c>
      <c r="B7" s="79" t="s">
        <v>2</v>
      </c>
      <c r="C7" s="83"/>
      <c r="D7" s="84">
        <v>0</v>
      </c>
      <c r="E7" s="84">
        <v>18000000</v>
      </c>
      <c r="F7" s="84">
        <v>18000000</v>
      </c>
      <c r="G7" s="84">
        <v>18000000</v>
      </c>
      <c r="H7" s="84">
        <v>18000000</v>
      </c>
      <c r="I7" s="84"/>
      <c r="J7" s="84"/>
      <c r="K7" s="84"/>
      <c r="L7" s="84"/>
      <c r="M7" s="84"/>
      <c r="N7" s="84"/>
      <c r="O7" s="84"/>
      <c r="P7" s="84"/>
      <c r="Q7" s="84"/>
      <c r="R7" s="84"/>
      <c r="S7" s="84"/>
      <c r="T7" s="84"/>
      <c r="U7" s="84"/>
      <c r="V7" s="84"/>
      <c r="W7" s="84"/>
      <c r="X7" s="84"/>
      <c r="Y7" s="84"/>
      <c r="Z7" s="84">
        <f t="shared" ref="Z7:Z39" si="0">SUM(D7:Y7)</f>
        <v>72000000</v>
      </c>
      <c r="AA7" s="85">
        <f>SUMIF('调整分录-上期'!$D:$D,$A7,'调整分录-上期'!F:F)</f>
        <v>0</v>
      </c>
      <c r="AB7" s="85">
        <f>SUMIF('调整分录-上期'!$D:$D,$A7,'调整分录-上期'!G:G)</f>
        <v>0</v>
      </c>
      <c r="AC7" s="86">
        <f>Z7+AA7-AB7</f>
        <v>72000000</v>
      </c>
    </row>
    <row r="8" spans="1:31" ht="15" hidden="1" customHeight="1">
      <c r="A8" s="167" t="s">
        <v>533</v>
      </c>
      <c r="B8" s="79" t="s">
        <v>534</v>
      </c>
      <c r="C8" s="83"/>
      <c r="D8" s="84"/>
      <c r="E8" s="84"/>
      <c r="F8" s="84"/>
      <c r="G8" s="84"/>
      <c r="H8" s="84"/>
      <c r="I8" s="84"/>
      <c r="J8" s="84"/>
      <c r="K8" s="84"/>
      <c r="L8" s="84"/>
      <c r="M8" s="84"/>
      <c r="N8" s="84"/>
      <c r="O8" s="84"/>
      <c r="P8" s="84"/>
      <c r="Q8" s="84"/>
      <c r="R8" s="84"/>
      <c r="S8" s="84"/>
      <c r="T8" s="84"/>
      <c r="U8" s="84"/>
      <c r="V8" s="84"/>
      <c r="W8" s="84"/>
      <c r="X8" s="84"/>
      <c r="Y8" s="84"/>
      <c r="Z8" s="84">
        <f t="shared" si="0"/>
        <v>0</v>
      </c>
      <c r="AA8" s="85">
        <f>SUMIF('调整分录-上期'!$D:$D,$A8,'调整分录-上期'!F:F)</f>
        <v>0</v>
      </c>
      <c r="AB8" s="85">
        <f>SUMIF('调整分录-上期'!$D:$D,$A8,'调整分录-上期'!G:G)</f>
        <v>0</v>
      </c>
      <c r="AC8" s="86">
        <f t="shared" ref="AC8:AC13" si="1">Z8+AA8-AB8</f>
        <v>0</v>
      </c>
    </row>
    <row r="9" spans="1:31" ht="15" hidden="1" customHeight="1">
      <c r="A9" s="167" t="s">
        <v>559</v>
      </c>
      <c r="B9" s="79" t="s">
        <v>535</v>
      </c>
      <c r="C9" s="83"/>
      <c r="D9" s="84"/>
      <c r="E9" s="84"/>
      <c r="F9" s="84"/>
      <c r="G9" s="84"/>
      <c r="H9" s="84"/>
      <c r="I9" s="84"/>
      <c r="J9" s="84"/>
      <c r="K9" s="84"/>
      <c r="L9" s="84"/>
      <c r="M9" s="84"/>
      <c r="N9" s="84"/>
      <c r="O9" s="84"/>
      <c r="P9" s="84"/>
      <c r="Q9" s="84"/>
      <c r="R9" s="84"/>
      <c r="S9" s="84"/>
      <c r="T9" s="84"/>
      <c r="U9" s="84"/>
      <c r="V9" s="84"/>
      <c r="W9" s="84"/>
      <c r="X9" s="84"/>
      <c r="Y9" s="84"/>
      <c r="Z9" s="84">
        <f t="shared" si="0"/>
        <v>0</v>
      </c>
      <c r="AA9" s="85">
        <f>SUMIF('调整分录-上期'!$D:$D,$A9,'调整分录-上期'!F:F)</f>
        <v>0</v>
      </c>
      <c r="AB9" s="85">
        <f>SUMIF('调整分录-上期'!$D:$D,$A9,'调整分录-上期'!G:G)</f>
        <v>0</v>
      </c>
      <c r="AC9" s="86">
        <f t="shared" si="1"/>
        <v>0</v>
      </c>
    </row>
    <row r="10" spans="1:31" ht="15" customHeight="1">
      <c r="A10" s="167" t="s">
        <v>583</v>
      </c>
      <c r="B10" s="79" t="s">
        <v>536</v>
      </c>
      <c r="C10" s="83"/>
      <c r="D10" s="84">
        <v>0</v>
      </c>
      <c r="E10" s="84">
        <v>0</v>
      </c>
      <c r="F10" s="84">
        <v>0</v>
      </c>
      <c r="G10" s="84">
        <v>0</v>
      </c>
      <c r="H10" s="84">
        <v>0</v>
      </c>
      <c r="I10" s="84"/>
      <c r="J10" s="84"/>
      <c r="K10" s="84"/>
      <c r="L10" s="84"/>
      <c r="M10" s="84"/>
      <c r="N10" s="84"/>
      <c r="O10" s="84"/>
      <c r="P10" s="84"/>
      <c r="Q10" s="84"/>
      <c r="R10" s="84"/>
      <c r="S10" s="84"/>
      <c r="T10" s="84"/>
      <c r="U10" s="84"/>
      <c r="V10" s="84"/>
      <c r="W10" s="84"/>
      <c r="X10" s="84"/>
      <c r="Y10" s="84"/>
      <c r="Z10" s="84">
        <f t="shared" si="0"/>
        <v>0</v>
      </c>
      <c r="AA10" s="85">
        <f>SUMIF('调整分录-上期'!$D:$D,$A10,'调整分录-上期'!F:F)</f>
        <v>0</v>
      </c>
      <c r="AB10" s="85">
        <f>SUMIF('调整分录-上期'!$D:$D,$A10,'调整分录-上期'!G:G)</f>
        <v>0</v>
      </c>
      <c r="AC10" s="86">
        <f t="shared" si="1"/>
        <v>0</v>
      </c>
    </row>
    <row r="11" spans="1:31" ht="15" customHeight="1">
      <c r="A11" s="167" t="s">
        <v>147</v>
      </c>
      <c r="B11" s="79" t="s">
        <v>537</v>
      </c>
      <c r="C11" s="83"/>
      <c r="D11" s="84">
        <v>0</v>
      </c>
      <c r="E11" s="84">
        <v>0</v>
      </c>
      <c r="F11" s="84">
        <v>0</v>
      </c>
      <c r="G11" s="84">
        <v>0</v>
      </c>
      <c r="H11" s="84">
        <v>0</v>
      </c>
      <c r="I11" s="84"/>
      <c r="J11" s="84"/>
      <c r="K11" s="84"/>
      <c r="L11" s="84"/>
      <c r="M11" s="84"/>
      <c r="N11" s="84"/>
      <c r="O11" s="84"/>
      <c r="P11" s="84"/>
      <c r="Q11" s="84"/>
      <c r="R11" s="84"/>
      <c r="S11" s="84"/>
      <c r="T11" s="84"/>
      <c r="U11" s="84"/>
      <c r="V11" s="84"/>
      <c r="W11" s="84"/>
      <c r="X11" s="84"/>
      <c r="Y11" s="84"/>
      <c r="Z11" s="84">
        <f t="shared" si="0"/>
        <v>0</v>
      </c>
      <c r="AA11" s="85">
        <f>SUMIF('调整分录-上期'!$D:$D,$A11,'调整分录-上期'!F:F)</f>
        <v>0</v>
      </c>
      <c r="AB11" s="85">
        <f>SUMIF('调整分录-上期'!$D:$D,$A11,'调整分录-上期'!G:G)</f>
        <v>0</v>
      </c>
      <c r="AC11" s="86">
        <f t="shared" si="1"/>
        <v>0</v>
      </c>
    </row>
    <row r="12" spans="1:31" ht="15" customHeight="1">
      <c r="A12" s="167" t="s">
        <v>624</v>
      </c>
      <c r="B12" s="79" t="s">
        <v>621</v>
      </c>
      <c r="C12" s="83"/>
      <c r="D12" s="84">
        <v>0</v>
      </c>
      <c r="E12" s="84">
        <v>0</v>
      </c>
      <c r="F12" s="84">
        <v>0</v>
      </c>
      <c r="G12" s="84">
        <v>0</v>
      </c>
      <c r="H12" s="84">
        <v>0</v>
      </c>
      <c r="I12" s="84"/>
      <c r="J12" s="84"/>
      <c r="K12" s="84"/>
      <c r="L12" s="84"/>
      <c r="M12" s="84"/>
      <c r="N12" s="84"/>
      <c r="O12" s="84"/>
      <c r="P12" s="84"/>
      <c r="Q12" s="84"/>
      <c r="R12" s="84"/>
      <c r="S12" s="84"/>
      <c r="T12" s="84"/>
      <c r="U12" s="84"/>
      <c r="V12" s="84"/>
      <c r="W12" s="84"/>
      <c r="X12" s="84"/>
      <c r="Y12" s="84"/>
      <c r="Z12" s="84">
        <f t="shared" si="0"/>
        <v>0</v>
      </c>
      <c r="AA12" s="85">
        <f>SUMIF('调整分录-上期'!$D:$D,$A12,'调整分录-上期'!F:F)</f>
        <v>0</v>
      </c>
      <c r="AB12" s="85">
        <f>SUMIF('调整分录-上期'!$D:$D,$A12,'调整分录-上期'!G:G)</f>
        <v>0</v>
      </c>
      <c r="AC12" s="86">
        <f t="shared" si="1"/>
        <v>0</v>
      </c>
    </row>
    <row r="13" spans="1:31" ht="15" customHeight="1">
      <c r="A13" s="167" t="s">
        <v>625</v>
      </c>
      <c r="B13" s="79" t="s">
        <v>622</v>
      </c>
      <c r="C13" s="83"/>
      <c r="D13" s="84">
        <v>0</v>
      </c>
      <c r="E13" s="84">
        <v>0</v>
      </c>
      <c r="F13" s="84">
        <v>0</v>
      </c>
      <c r="G13" s="84">
        <v>0</v>
      </c>
      <c r="H13" s="84">
        <v>0</v>
      </c>
      <c r="I13" s="84"/>
      <c r="J13" s="84"/>
      <c r="K13" s="84"/>
      <c r="L13" s="84"/>
      <c r="M13" s="84"/>
      <c r="N13" s="84"/>
      <c r="O13" s="84"/>
      <c r="P13" s="84"/>
      <c r="Q13" s="84"/>
      <c r="R13" s="84"/>
      <c r="S13" s="84"/>
      <c r="T13" s="84"/>
      <c r="U13" s="84"/>
      <c r="V13" s="84"/>
      <c r="W13" s="84"/>
      <c r="X13" s="84"/>
      <c r="Y13" s="84"/>
      <c r="Z13" s="84">
        <f t="shared" si="0"/>
        <v>0</v>
      </c>
      <c r="AA13" s="85">
        <f>SUMIF('调整分录-上期'!$D:$D,$A13,'调整分录-上期'!F:F)</f>
        <v>0</v>
      </c>
      <c r="AB13" s="85">
        <f>SUMIF('调整分录-上期'!$D:$D,$A13,'调整分录-上期'!G:G)</f>
        <v>0</v>
      </c>
      <c r="AC13" s="86">
        <f t="shared" si="1"/>
        <v>0</v>
      </c>
    </row>
    <row r="14" spans="1:31" ht="15" customHeight="1">
      <c r="A14" s="167" t="s">
        <v>626</v>
      </c>
      <c r="B14" s="79" t="s">
        <v>623</v>
      </c>
      <c r="C14" s="83"/>
      <c r="D14" s="84">
        <v>0</v>
      </c>
      <c r="E14" s="84">
        <v>0</v>
      </c>
      <c r="F14" s="84">
        <v>0</v>
      </c>
      <c r="G14" s="84">
        <v>0</v>
      </c>
      <c r="H14" s="84">
        <v>0</v>
      </c>
      <c r="I14" s="84"/>
      <c r="J14" s="84"/>
      <c r="K14" s="84"/>
      <c r="L14" s="84"/>
      <c r="M14" s="84"/>
      <c r="N14" s="84"/>
      <c r="O14" s="84"/>
      <c r="P14" s="84"/>
      <c r="Q14" s="84"/>
      <c r="R14" s="84"/>
      <c r="S14" s="84"/>
      <c r="T14" s="84"/>
      <c r="U14" s="84"/>
      <c r="V14" s="84"/>
      <c r="W14" s="84"/>
      <c r="X14" s="84"/>
      <c r="Y14" s="84"/>
      <c r="Z14" s="84">
        <f t="shared" si="0"/>
        <v>0</v>
      </c>
      <c r="AA14" s="85">
        <f>SUMIF('调整分录-上期'!$D:$D,$A14,'调整分录-上期'!F:F)</f>
        <v>0</v>
      </c>
      <c r="AB14" s="85">
        <f>SUMIF('调整分录-上期'!$D:$D,$A14,'调整分录-上期'!G:G)</f>
        <v>0</v>
      </c>
      <c r="AC14" s="86">
        <f>Z14+AB14-AA14</f>
        <v>0</v>
      </c>
    </row>
    <row r="15" spans="1:31" ht="15" customHeight="1">
      <c r="A15" s="167" t="s">
        <v>148</v>
      </c>
      <c r="B15" s="87" t="s">
        <v>633</v>
      </c>
      <c r="C15" s="87"/>
      <c r="D15" s="88">
        <f>D13-D14</f>
        <v>0</v>
      </c>
      <c r="E15" s="88">
        <f t="shared" ref="E15" si="2">E13-E14</f>
        <v>0</v>
      </c>
      <c r="F15" s="88">
        <f t="shared" ref="F15:H15" si="3">F13-F14</f>
        <v>0</v>
      </c>
      <c r="G15" s="88">
        <f t="shared" si="3"/>
        <v>0</v>
      </c>
      <c r="H15" s="88">
        <f t="shared" si="3"/>
        <v>0</v>
      </c>
      <c r="I15" s="88">
        <f t="shared" ref="I15:K15" si="4">I13-I14</f>
        <v>0</v>
      </c>
      <c r="J15" s="88">
        <f t="shared" si="4"/>
        <v>0</v>
      </c>
      <c r="K15" s="88">
        <f t="shared" si="4"/>
        <v>0</v>
      </c>
      <c r="L15" s="88"/>
      <c r="M15" s="88"/>
      <c r="N15" s="88"/>
      <c r="O15" s="88"/>
      <c r="P15" s="88"/>
      <c r="Q15" s="88"/>
      <c r="R15" s="88"/>
      <c r="S15" s="88"/>
      <c r="T15" s="88"/>
      <c r="U15" s="88"/>
      <c r="V15" s="88"/>
      <c r="W15" s="88"/>
      <c r="X15" s="88"/>
      <c r="Y15" s="88"/>
      <c r="Z15" s="88">
        <f t="shared" si="0"/>
        <v>0</v>
      </c>
      <c r="AA15" s="89"/>
      <c r="AB15" s="89"/>
      <c r="AC15" s="90">
        <f>AC13-AC14</f>
        <v>0</v>
      </c>
    </row>
    <row r="16" spans="1:31" ht="15" customHeight="1">
      <c r="A16" s="167" t="s">
        <v>149</v>
      </c>
      <c r="B16" s="79" t="s">
        <v>5</v>
      </c>
      <c r="C16" s="83"/>
      <c r="D16" s="84">
        <v>0</v>
      </c>
      <c r="E16" s="84">
        <v>0</v>
      </c>
      <c r="F16" s="84">
        <v>0</v>
      </c>
      <c r="G16" s="84">
        <v>0</v>
      </c>
      <c r="H16" s="84">
        <v>0</v>
      </c>
      <c r="I16" s="84"/>
      <c r="J16" s="84"/>
      <c r="K16" s="84"/>
      <c r="L16" s="84"/>
      <c r="M16" s="84"/>
      <c r="N16" s="84"/>
      <c r="O16" s="84"/>
      <c r="P16" s="84"/>
      <c r="Q16" s="84"/>
      <c r="R16" s="84"/>
      <c r="S16" s="84"/>
      <c r="T16" s="84"/>
      <c r="U16" s="84"/>
      <c r="V16" s="84"/>
      <c r="W16" s="84"/>
      <c r="X16" s="84"/>
      <c r="Y16" s="84"/>
      <c r="Z16" s="84">
        <f t="shared" si="0"/>
        <v>0</v>
      </c>
      <c r="AA16" s="85">
        <f>SUMIF('调整分录-上期'!$D:$D,$A16,'调整分录-上期'!F:F)</f>
        <v>0</v>
      </c>
      <c r="AB16" s="85">
        <f>SUMIF('调整分录-上期'!$D:$D,$A16,'调整分录-上期'!G:G)</f>
        <v>0</v>
      </c>
      <c r="AC16" s="86">
        <f t="shared" ref="AC16:AC63" si="5">Z16+AA16-AB16</f>
        <v>0</v>
      </c>
    </row>
    <row r="17" spans="1:29" ht="15" hidden="1" customHeight="1">
      <c r="A17" s="167" t="s">
        <v>560</v>
      </c>
      <c r="B17" s="79" t="s">
        <v>538</v>
      </c>
      <c r="C17" s="83"/>
      <c r="D17" s="84">
        <v>0</v>
      </c>
      <c r="E17" s="84">
        <v>0</v>
      </c>
      <c r="F17" s="84">
        <v>0</v>
      </c>
      <c r="G17" s="84">
        <v>0</v>
      </c>
      <c r="H17" s="84">
        <v>0</v>
      </c>
      <c r="I17" s="84"/>
      <c r="J17" s="84"/>
      <c r="K17" s="84"/>
      <c r="L17" s="84"/>
      <c r="M17" s="84"/>
      <c r="N17" s="84"/>
      <c r="O17" s="84"/>
      <c r="P17" s="84"/>
      <c r="Q17" s="84"/>
      <c r="R17" s="84"/>
      <c r="S17" s="84"/>
      <c r="T17" s="84"/>
      <c r="U17" s="84"/>
      <c r="V17" s="84"/>
      <c r="W17" s="84"/>
      <c r="X17" s="84"/>
      <c r="Y17" s="84"/>
      <c r="Z17" s="84">
        <f t="shared" si="0"/>
        <v>0</v>
      </c>
      <c r="AA17" s="85">
        <f>SUMIF('调整分录-上期'!$D:$D,$A17,'调整分录-上期'!F:F)</f>
        <v>0</v>
      </c>
      <c r="AB17" s="85">
        <f>SUMIF('调整分录-上期'!$D:$D,$A17,'调整分录-上期'!G:G)</f>
        <v>0</v>
      </c>
      <c r="AC17" s="86">
        <f t="shared" si="5"/>
        <v>0</v>
      </c>
    </row>
    <row r="18" spans="1:29" ht="15" hidden="1" customHeight="1">
      <c r="A18" s="167" t="s">
        <v>561</v>
      </c>
      <c r="B18" s="79" t="s">
        <v>539</v>
      </c>
      <c r="C18" s="83"/>
      <c r="D18" s="84">
        <v>0</v>
      </c>
      <c r="E18" s="84">
        <v>0</v>
      </c>
      <c r="F18" s="84">
        <v>0</v>
      </c>
      <c r="G18" s="84">
        <v>0</v>
      </c>
      <c r="H18" s="84">
        <v>0</v>
      </c>
      <c r="I18" s="84"/>
      <c r="J18" s="84"/>
      <c r="K18" s="84"/>
      <c r="L18" s="84"/>
      <c r="M18" s="84"/>
      <c r="N18" s="84"/>
      <c r="O18" s="84"/>
      <c r="P18" s="84"/>
      <c r="Q18" s="84"/>
      <c r="R18" s="84"/>
      <c r="S18" s="84"/>
      <c r="T18" s="84"/>
      <c r="U18" s="84"/>
      <c r="V18" s="84"/>
      <c r="W18" s="84"/>
      <c r="X18" s="84"/>
      <c r="Y18" s="84"/>
      <c r="Z18" s="84">
        <f t="shared" si="0"/>
        <v>0</v>
      </c>
      <c r="AA18" s="85">
        <f>SUMIF('调整分录-上期'!$D:$D,$A18,'调整分录-上期'!F:F)</f>
        <v>0</v>
      </c>
      <c r="AB18" s="85">
        <f>SUMIF('调整分录-上期'!$D:$D,$A18,'调整分录-上期'!G:G)</f>
        <v>0</v>
      </c>
      <c r="AC18" s="86">
        <f t="shared" si="5"/>
        <v>0</v>
      </c>
    </row>
    <row r="19" spans="1:29" ht="15" hidden="1" customHeight="1">
      <c r="A19" s="167" t="s">
        <v>562</v>
      </c>
      <c r="B19" s="79" t="s">
        <v>540</v>
      </c>
      <c r="C19" s="83"/>
      <c r="D19" s="84">
        <v>0</v>
      </c>
      <c r="E19" s="84">
        <v>0</v>
      </c>
      <c r="F19" s="84">
        <v>0</v>
      </c>
      <c r="G19" s="84">
        <v>0</v>
      </c>
      <c r="H19" s="84">
        <v>0</v>
      </c>
      <c r="I19" s="84"/>
      <c r="J19" s="84"/>
      <c r="K19" s="84"/>
      <c r="L19" s="84"/>
      <c r="M19" s="84"/>
      <c r="N19" s="84"/>
      <c r="O19" s="84"/>
      <c r="P19" s="84"/>
      <c r="Q19" s="84"/>
      <c r="R19" s="84"/>
      <c r="S19" s="84"/>
      <c r="T19" s="84"/>
      <c r="U19" s="84"/>
      <c r="V19" s="84"/>
      <c r="W19" s="84"/>
      <c r="X19" s="84"/>
      <c r="Y19" s="84"/>
      <c r="Z19" s="84">
        <f t="shared" si="0"/>
        <v>0</v>
      </c>
      <c r="AA19" s="85">
        <f>SUMIF('调整分录-上期'!$D:$D,$A19,'调整分录-上期'!F:F)</f>
        <v>0</v>
      </c>
      <c r="AB19" s="85">
        <f>SUMIF('调整分录-上期'!$D:$D,$A19,'调整分录-上期'!G:G)</f>
        <v>0</v>
      </c>
      <c r="AC19" s="86">
        <f t="shared" si="5"/>
        <v>0</v>
      </c>
    </row>
    <row r="20" spans="1:29" ht="15" customHeight="1">
      <c r="A20" s="167" t="s">
        <v>150</v>
      </c>
      <c r="B20" s="79" t="s">
        <v>7</v>
      </c>
      <c r="C20" s="83"/>
      <c r="D20" s="84">
        <v>0</v>
      </c>
      <c r="E20" s="84">
        <v>0</v>
      </c>
      <c r="F20" s="84">
        <v>0</v>
      </c>
      <c r="G20" s="84">
        <v>0</v>
      </c>
      <c r="H20" s="84">
        <v>0</v>
      </c>
      <c r="I20" s="84"/>
      <c r="J20" s="84"/>
      <c r="K20" s="84"/>
      <c r="L20" s="84"/>
      <c r="M20" s="84"/>
      <c r="N20" s="84"/>
      <c r="O20" s="84"/>
      <c r="P20" s="84"/>
      <c r="Q20" s="84"/>
      <c r="R20" s="84"/>
      <c r="S20" s="84"/>
      <c r="T20" s="84"/>
      <c r="U20" s="84"/>
      <c r="V20" s="84"/>
      <c r="W20" s="84"/>
      <c r="X20" s="84"/>
      <c r="Y20" s="84"/>
      <c r="Z20" s="84">
        <f t="shared" si="0"/>
        <v>0</v>
      </c>
      <c r="AA20" s="85">
        <f>SUMIF('调整分录-上期'!$D:$D,$A20,'调整分录-上期'!F:F)</f>
        <v>0</v>
      </c>
      <c r="AB20" s="85">
        <f>SUMIF('调整分录-上期'!$D:$D,$A20,'调整分录-上期'!G:G)</f>
        <v>0</v>
      </c>
      <c r="AC20" s="86">
        <f t="shared" si="5"/>
        <v>0</v>
      </c>
    </row>
    <row r="21" spans="1:29" ht="15" customHeight="1">
      <c r="A21" s="167" t="s">
        <v>151</v>
      </c>
      <c r="B21" s="79" t="s">
        <v>9</v>
      </c>
      <c r="C21" s="83"/>
      <c r="D21" s="84">
        <v>0</v>
      </c>
      <c r="E21" s="84">
        <v>0</v>
      </c>
      <c r="F21" s="84">
        <v>0</v>
      </c>
      <c r="G21" s="84">
        <v>0</v>
      </c>
      <c r="H21" s="84">
        <v>0</v>
      </c>
      <c r="I21" s="84"/>
      <c r="J21" s="84"/>
      <c r="K21" s="84"/>
      <c r="L21" s="84"/>
      <c r="M21" s="84"/>
      <c r="N21" s="84"/>
      <c r="O21" s="84"/>
      <c r="P21" s="84"/>
      <c r="Q21" s="84"/>
      <c r="R21" s="84"/>
      <c r="S21" s="84"/>
      <c r="T21" s="84"/>
      <c r="U21" s="84"/>
      <c r="V21" s="84"/>
      <c r="W21" s="84"/>
      <c r="X21" s="84"/>
      <c r="Y21" s="84"/>
      <c r="Z21" s="84">
        <f t="shared" si="0"/>
        <v>0</v>
      </c>
      <c r="AA21" s="85">
        <f>SUMIF('调整分录-上期'!$D:$D,$A21,'调整分录-上期'!F:F)</f>
        <v>0</v>
      </c>
      <c r="AB21" s="85">
        <f>SUMIF('调整分录-上期'!$D:$D,$A21,'调整分录-上期'!G:G)</f>
        <v>0</v>
      </c>
      <c r="AC21" s="86">
        <f>Z21+AB21-AA21</f>
        <v>0</v>
      </c>
    </row>
    <row r="22" spans="1:29" ht="15" customHeight="1">
      <c r="A22" s="167" t="s">
        <v>152</v>
      </c>
      <c r="B22" s="87" t="s">
        <v>11</v>
      </c>
      <c r="C22" s="91"/>
      <c r="D22" s="92">
        <f>D20-D21</f>
        <v>0</v>
      </c>
      <c r="E22" s="92">
        <f t="shared" ref="E22" si="6">E20-E21</f>
        <v>0</v>
      </c>
      <c r="F22" s="92">
        <f t="shared" ref="F22:H22" si="7">F20-F21</f>
        <v>0</v>
      </c>
      <c r="G22" s="92">
        <f t="shared" si="7"/>
        <v>0</v>
      </c>
      <c r="H22" s="92">
        <f t="shared" si="7"/>
        <v>0</v>
      </c>
      <c r="I22" s="92">
        <f t="shared" ref="I22:K22" si="8">I20-I21</f>
        <v>0</v>
      </c>
      <c r="J22" s="92">
        <f t="shared" si="8"/>
        <v>0</v>
      </c>
      <c r="K22" s="92">
        <f t="shared" si="8"/>
        <v>0</v>
      </c>
      <c r="L22" s="92"/>
      <c r="M22" s="92"/>
      <c r="N22" s="92"/>
      <c r="O22" s="92"/>
      <c r="P22" s="92"/>
      <c r="Q22" s="92"/>
      <c r="R22" s="92"/>
      <c r="S22" s="92"/>
      <c r="T22" s="92"/>
      <c r="U22" s="92"/>
      <c r="V22" s="92"/>
      <c r="W22" s="92"/>
      <c r="X22" s="92"/>
      <c r="Y22" s="92"/>
      <c r="Z22" s="88">
        <f t="shared" si="0"/>
        <v>0</v>
      </c>
      <c r="AA22" s="92"/>
      <c r="AB22" s="92"/>
      <c r="AC22" s="93">
        <f>AC20-AC21</f>
        <v>0</v>
      </c>
    </row>
    <row r="23" spans="1:29" ht="15" hidden="1" customHeight="1">
      <c r="A23" s="167" t="s">
        <v>563</v>
      </c>
      <c r="B23" s="79" t="s">
        <v>541</v>
      </c>
      <c r="C23" s="83"/>
      <c r="D23" s="84">
        <v>0</v>
      </c>
      <c r="E23" s="84">
        <v>0</v>
      </c>
      <c r="F23" s="84">
        <v>0</v>
      </c>
      <c r="G23" s="84">
        <v>0</v>
      </c>
      <c r="H23" s="84">
        <v>0</v>
      </c>
      <c r="I23" s="84"/>
      <c r="J23" s="84"/>
      <c r="K23" s="84"/>
      <c r="L23" s="84"/>
      <c r="M23" s="84"/>
      <c r="N23" s="84"/>
      <c r="O23" s="84"/>
      <c r="P23" s="84"/>
      <c r="Q23" s="84"/>
      <c r="R23" s="84"/>
      <c r="S23" s="84"/>
      <c r="T23" s="84"/>
      <c r="U23" s="84"/>
      <c r="V23" s="84"/>
      <c r="W23" s="84"/>
      <c r="X23" s="84"/>
      <c r="Y23" s="84"/>
      <c r="Z23" s="84">
        <f t="shared" si="0"/>
        <v>0</v>
      </c>
      <c r="AA23" s="85">
        <f>SUMIF('调整分录-上期'!$D:$D,$A23,'调整分录-上期'!F:F)</f>
        <v>0</v>
      </c>
      <c r="AB23" s="85">
        <f>SUMIF('调整分录-上期'!$D:$D,$A23,'调整分录-上期'!G:G)</f>
        <v>0</v>
      </c>
      <c r="AC23" s="86">
        <f t="shared" si="5"/>
        <v>0</v>
      </c>
    </row>
    <row r="24" spans="1:29" ht="15" customHeight="1">
      <c r="A24" s="167" t="s">
        <v>153</v>
      </c>
      <c r="B24" s="79" t="s">
        <v>12</v>
      </c>
      <c r="C24" s="83"/>
      <c r="D24" s="84">
        <v>0</v>
      </c>
      <c r="E24" s="84">
        <v>0</v>
      </c>
      <c r="F24" s="84">
        <v>0</v>
      </c>
      <c r="G24" s="84">
        <v>0</v>
      </c>
      <c r="H24" s="84">
        <v>0</v>
      </c>
      <c r="I24" s="84"/>
      <c r="J24" s="84"/>
      <c r="K24" s="84"/>
      <c r="L24" s="84"/>
      <c r="M24" s="84"/>
      <c r="N24" s="84"/>
      <c r="O24" s="84"/>
      <c r="P24" s="84"/>
      <c r="Q24" s="84"/>
      <c r="R24" s="84"/>
      <c r="S24" s="84"/>
      <c r="T24" s="84"/>
      <c r="U24" s="84"/>
      <c r="V24" s="84"/>
      <c r="W24" s="84"/>
      <c r="X24" s="84"/>
      <c r="Y24" s="84"/>
      <c r="Z24" s="84">
        <f t="shared" si="0"/>
        <v>0</v>
      </c>
      <c r="AA24" s="85">
        <f>SUMIF('调整分录-上期'!$D:$D,$A24,'调整分录-上期'!F:F)</f>
        <v>0</v>
      </c>
      <c r="AB24" s="85">
        <f>SUMIF('调整分录-上期'!$D:$D,$A24,'调整分录-上期'!G:G)</f>
        <v>0</v>
      </c>
      <c r="AC24" s="86">
        <f t="shared" si="5"/>
        <v>0</v>
      </c>
    </row>
    <row r="25" spans="1:29" ht="15" customHeight="1">
      <c r="A25" s="167" t="s">
        <v>154</v>
      </c>
      <c r="B25" s="79" t="s">
        <v>13</v>
      </c>
      <c r="C25" s="83"/>
      <c r="D25" s="84">
        <v>0</v>
      </c>
      <c r="E25" s="84">
        <v>0</v>
      </c>
      <c r="F25" s="84">
        <v>0</v>
      </c>
      <c r="G25" s="84">
        <v>0</v>
      </c>
      <c r="H25" s="84">
        <v>0</v>
      </c>
      <c r="I25" s="84"/>
      <c r="J25" s="84"/>
      <c r="K25" s="84"/>
      <c r="L25" s="84"/>
      <c r="M25" s="84"/>
      <c r="N25" s="84"/>
      <c r="O25" s="84"/>
      <c r="P25" s="84"/>
      <c r="Q25" s="84"/>
      <c r="R25" s="84"/>
      <c r="S25" s="84"/>
      <c r="T25" s="84"/>
      <c r="U25" s="84"/>
      <c r="V25" s="84"/>
      <c r="W25" s="84"/>
      <c r="X25" s="84"/>
      <c r="Y25" s="84"/>
      <c r="Z25" s="84">
        <f t="shared" si="0"/>
        <v>0</v>
      </c>
      <c r="AA25" s="85">
        <f>SUMIF('调整分录-上期'!$D:$D,$A25,'调整分录-上期'!F:F)</f>
        <v>0</v>
      </c>
      <c r="AB25" s="85">
        <f>SUMIF('调整分录-上期'!$D:$D,$A25,'调整分录-上期'!G:G)</f>
        <v>0</v>
      </c>
      <c r="AC25" s="86">
        <f>Z25+AB25-AA25</f>
        <v>0</v>
      </c>
    </row>
    <row r="26" spans="1:29" ht="15" customHeight="1">
      <c r="A26" s="167" t="s">
        <v>155</v>
      </c>
      <c r="B26" s="87" t="s">
        <v>14</v>
      </c>
      <c r="C26" s="91"/>
      <c r="D26" s="92">
        <f>D24-D25</f>
        <v>0</v>
      </c>
      <c r="E26" s="92">
        <f t="shared" ref="E26" si="9">E24-E25</f>
        <v>0</v>
      </c>
      <c r="F26" s="92">
        <f t="shared" ref="F26:H26" si="10">F24-F25</f>
        <v>0</v>
      </c>
      <c r="G26" s="92">
        <f t="shared" si="10"/>
        <v>0</v>
      </c>
      <c r="H26" s="92">
        <f t="shared" si="10"/>
        <v>0</v>
      </c>
      <c r="I26" s="92">
        <f t="shared" ref="I26:K26" si="11">I24-I25</f>
        <v>0</v>
      </c>
      <c r="J26" s="92">
        <f t="shared" si="11"/>
        <v>0</v>
      </c>
      <c r="K26" s="92">
        <f t="shared" si="11"/>
        <v>0</v>
      </c>
      <c r="L26" s="92"/>
      <c r="M26" s="92"/>
      <c r="N26" s="92"/>
      <c r="O26" s="92"/>
      <c r="P26" s="92"/>
      <c r="Q26" s="92"/>
      <c r="R26" s="92"/>
      <c r="S26" s="92"/>
      <c r="T26" s="92"/>
      <c r="U26" s="92"/>
      <c r="V26" s="92"/>
      <c r="W26" s="92"/>
      <c r="X26" s="92"/>
      <c r="Y26" s="92"/>
      <c r="Z26" s="88">
        <f t="shared" si="0"/>
        <v>0</v>
      </c>
      <c r="AA26" s="92"/>
      <c r="AB26" s="92"/>
      <c r="AC26" s="93">
        <f>AC24-AC25</f>
        <v>0</v>
      </c>
    </row>
    <row r="27" spans="1:29" ht="15" customHeight="1">
      <c r="A27" s="167" t="s">
        <v>564</v>
      </c>
      <c r="B27" s="79" t="s">
        <v>542</v>
      </c>
      <c r="C27" s="83"/>
      <c r="D27" s="84">
        <v>0</v>
      </c>
      <c r="E27" s="84">
        <v>0</v>
      </c>
      <c r="F27" s="84">
        <v>0</v>
      </c>
      <c r="G27" s="84">
        <v>0</v>
      </c>
      <c r="H27" s="84">
        <v>0</v>
      </c>
      <c r="I27" s="84"/>
      <c r="J27" s="84"/>
      <c r="K27" s="84"/>
      <c r="L27" s="84"/>
      <c r="M27" s="84"/>
      <c r="N27" s="84"/>
      <c r="O27" s="84"/>
      <c r="P27" s="84"/>
      <c r="Q27" s="84"/>
      <c r="R27" s="84"/>
      <c r="S27" s="84"/>
      <c r="T27" s="84"/>
      <c r="U27" s="84"/>
      <c r="V27" s="84"/>
      <c r="W27" s="84"/>
      <c r="X27" s="84"/>
      <c r="Y27" s="84"/>
      <c r="Z27" s="84">
        <f t="shared" si="0"/>
        <v>0</v>
      </c>
      <c r="AA27" s="85">
        <f>SUMIF('调整分录-上期'!$D:$D,$A27,'调整分录-上期'!F:F)</f>
        <v>0</v>
      </c>
      <c r="AB27" s="85">
        <f>SUMIF('调整分录-上期'!$D:$D,$A27,'调整分录-上期'!G:G)</f>
        <v>0</v>
      </c>
      <c r="AC27" s="86">
        <f t="shared" si="5"/>
        <v>0</v>
      </c>
    </row>
    <row r="28" spans="1:29" ht="15" customHeight="1">
      <c r="A28" s="167" t="s">
        <v>156</v>
      </c>
      <c r="B28" s="79" t="s">
        <v>17</v>
      </c>
      <c r="C28" s="83"/>
      <c r="D28" s="84">
        <v>0</v>
      </c>
      <c r="E28" s="84">
        <v>0</v>
      </c>
      <c r="F28" s="84">
        <v>0</v>
      </c>
      <c r="G28" s="84">
        <v>0</v>
      </c>
      <c r="H28" s="84">
        <v>0</v>
      </c>
      <c r="I28" s="84"/>
      <c r="J28" s="84"/>
      <c r="K28" s="84"/>
      <c r="L28" s="84"/>
      <c r="M28" s="84"/>
      <c r="N28" s="84"/>
      <c r="O28" s="84"/>
      <c r="P28" s="84"/>
      <c r="Q28" s="84"/>
      <c r="R28" s="84"/>
      <c r="S28" s="84"/>
      <c r="T28" s="84"/>
      <c r="U28" s="84"/>
      <c r="V28" s="84"/>
      <c r="W28" s="84"/>
      <c r="X28" s="84"/>
      <c r="Y28" s="84"/>
      <c r="Z28" s="84">
        <f t="shared" si="0"/>
        <v>0</v>
      </c>
      <c r="AA28" s="85">
        <f>SUMIF('调整分录-上期'!$D:$D,$A28,'调整分录-上期'!F:F)</f>
        <v>0</v>
      </c>
      <c r="AB28" s="85">
        <f>SUMIF('调整分录-上期'!$D:$D,$A28,'调整分录-上期'!G:G)</f>
        <v>0</v>
      </c>
      <c r="AC28" s="86">
        <f t="shared" si="5"/>
        <v>0</v>
      </c>
    </row>
    <row r="29" spans="1:29" ht="15" customHeight="1">
      <c r="A29" s="167" t="s">
        <v>157</v>
      </c>
      <c r="B29" s="79" t="s">
        <v>18</v>
      </c>
      <c r="C29" s="83"/>
      <c r="D29" s="84">
        <v>0</v>
      </c>
      <c r="E29" s="84">
        <v>0</v>
      </c>
      <c r="F29" s="84">
        <v>0</v>
      </c>
      <c r="G29" s="84">
        <v>0</v>
      </c>
      <c r="H29" s="84">
        <v>0</v>
      </c>
      <c r="I29" s="84"/>
      <c r="J29" s="84"/>
      <c r="K29" s="84"/>
      <c r="L29" s="84"/>
      <c r="M29" s="84"/>
      <c r="N29" s="84"/>
      <c r="O29" s="84"/>
      <c r="P29" s="84"/>
      <c r="Q29" s="84"/>
      <c r="R29" s="84"/>
      <c r="S29" s="84"/>
      <c r="T29" s="84"/>
      <c r="U29" s="84"/>
      <c r="V29" s="84"/>
      <c r="W29" s="84"/>
      <c r="X29" s="84"/>
      <c r="Y29" s="84"/>
      <c r="Z29" s="84">
        <f t="shared" si="0"/>
        <v>0</v>
      </c>
      <c r="AA29" s="85">
        <f>SUMIF('调整分录-上期'!$D:$D,$A29,'调整分录-上期'!F:F)</f>
        <v>0</v>
      </c>
      <c r="AB29" s="85">
        <f>SUMIF('调整分录-上期'!$D:$D,$A29,'调整分录-上期'!G:G)</f>
        <v>0</v>
      </c>
      <c r="AC29" s="86">
        <f t="shared" si="5"/>
        <v>0</v>
      </c>
    </row>
    <row r="30" spans="1:29" ht="15" customHeight="1">
      <c r="A30" s="167" t="s">
        <v>158</v>
      </c>
      <c r="B30" s="79" t="s">
        <v>20</v>
      </c>
      <c r="C30" s="83"/>
      <c r="D30" s="84">
        <v>0</v>
      </c>
      <c r="E30" s="84">
        <v>0</v>
      </c>
      <c r="F30" s="84">
        <v>0</v>
      </c>
      <c r="G30" s="84">
        <v>0</v>
      </c>
      <c r="H30" s="84">
        <v>0</v>
      </c>
      <c r="I30" s="84"/>
      <c r="J30" s="84"/>
      <c r="K30" s="84"/>
      <c r="L30" s="84"/>
      <c r="M30" s="84"/>
      <c r="N30" s="84"/>
      <c r="O30" s="84"/>
      <c r="P30" s="84"/>
      <c r="Q30" s="84"/>
      <c r="R30" s="84"/>
      <c r="S30" s="84"/>
      <c r="T30" s="84"/>
      <c r="U30" s="84"/>
      <c r="V30" s="84"/>
      <c r="W30" s="84"/>
      <c r="X30" s="84"/>
      <c r="Y30" s="84"/>
      <c r="Z30" s="84">
        <f t="shared" si="0"/>
        <v>0</v>
      </c>
      <c r="AA30" s="85">
        <f>SUMIF('调整分录-上期'!$D:$D,$A30,'调整分录-上期'!F:F)</f>
        <v>0</v>
      </c>
      <c r="AB30" s="85">
        <f>SUMIF('调整分录-上期'!$D:$D,$A30,'调整分录-上期'!G:G)</f>
        <v>0</v>
      </c>
      <c r="AC30" s="86">
        <f t="shared" si="5"/>
        <v>0</v>
      </c>
    </row>
    <row r="31" spans="1:29" ht="15" customHeight="1">
      <c r="A31" s="167" t="s">
        <v>21</v>
      </c>
      <c r="B31" s="87" t="s">
        <v>21</v>
      </c>
      <c r="C31" s="91"/>
      <c r="D31" s="92">
        <f>SUM(D7:D30)-SUM(D13:D14)-SUM(D20:D21)-SUM(D24:D25)</f>
        <v>0</v>
      </c>
      <c r="E31" s="92">
        <f t="shared" ref="E31" si="12">SUM(E7:E30)-SUM(E13:E14)-SUM(E20:E21)-SUM(E24:E25)</f>
        <v>18000000</v>
      </c>
      <c r="F31" s="92">
        <f t="shared" ref="F31:H31" si="13">SUM(F7:F30)-SUM(F13:F14)-SUM(F20:F21)-SUM(F24:F25)</f>
        <v>18000000</v>
      </c>
      <c r="G31" s="92">
        <f t="shared" si="13"/>
        <v>18000000</v>
      </c>
      <c r="H31" s="92">
        <f t="shared" si="13"/>
        <v>18000000</v>
      </c>
      <c r="I31" s="92">
        <f t="shared" ref="I31:K31" si="14">SUM(I7:I30)-SUM(I13:I14)-SUM(I20:I21)-SUM(I24:I25)</f>
        <v>0</v>
      </c>
      <c r="J31" s="92">
        <f t="shared" si="14"/>
        <v>0</v>
      </c>
      <c r="K31" s="92">
        <f t="shared" si="14"/>
        <v>0</v>
      </c>
      <c r="L31" s="92"/>
      <c r="M31" s="92"/>
      <c r="N31" s="92"/>
      <c r="O31" s="92"/>
      <c r="P31" s="92"/>
      <c r="Q31" s="92"/>
      <c r="R31" s="92"/>
      <c r="S31" s="92"/>
      <c r="T31" s="92"/>
      <c r="U31" s="92"/>
      <c r="V31" s="92"/>
      <c r="W31" s="92"/>
      <c r="X31" s="92"/>
      <c r="Y31" s="92"/>
      <c r="Z31" s="88">
        <f t="shared" si="0"/>
        <v>72000000</v>
      </c>
      <c r="AA31" s="92">
        <f>SUM(AA7:AA30)</f>
        <v>0</v>
      </c>
      <c r="AB31" s="92">
        <f>SUM(AB7:AB30)</f>
        <v>0</v>
      </c>
      <c r="AC31" s="93">
        <f>SUM(AC7:AC30)-SUM(AC13:AC14)-SUM(AC20:AC21)-SUM(AC24:AC25)</f>
        <v>72000000</v>
      </c>
    </row>
    <row r="32" spans="1:29" ht="15" customHeight="1">
      <c r="A32" s="167" t="s">
        <v>23</v>
      </c>
      <c r="B32" s="79" t="s">
        <v>23</v>
      </c>
      <c r="C32" s="83"/>
      <c r="D32" s="84">
        <v>0</v>
      </c>
      <c r="E32" s="84">
        <v>0</v>
      </c>
      <c r="F32" s="84">
        <v>0</v>
      </c>
      <c r="G32" s="84">
        <v>0</v>
      </c>
      <c r="H32" s="84">
        <v>0</v>
      </c>
      <c r="I32" s="84"/>
      <c r="J32" s="84"/>
      <c r="K32" s="84"/>
      <c r="L32" s="84"/>
      <c r="M32" s="84"/>
      <c r="N32" s="84"/>
      <c r="O32" s="84"/>
      <c r="P32" s="84"/>
      <c r="Q32" s="84"/>
      <c r="R32" s="84"/>
      <c r="S32" s="84"/>
      <c r="T32" s="84"/>
      <c r="U32" s="84"/>
      <c r="V32" s="84"/>
      <c r="W32" s="84"/>
      <c r="X32" s="84"/>
      <c r="Y32" s="84"/>
      <c r="Z32" s="84">
        <f t="shared" si="0"/>
        <v>0</v>
      </c>
      <c r="AA32" s="85">
        <f>SUMIF('调整分录-上期'!$D:$D,$A32,'调整分录-上期'!F:F)</f>
        <v>0</v>
      </c>
      <c r="AB32" s="85">
        <f>SUMIF('调整分录-上期'!$D:$D,$A32,'调整分录-上期'!G:G)</f>
        <v>0</v>
      </c>
      <c r="AC32" s="86">
        <f t="shared" si="5"/>
        <v>0</v>
      </c>
    </row>
    <row r="33" spans="1:30" ht="15" hidden="1" customHeight="1">
      <c r="A33" s="167" t="s">
        <v>584</v>
      </c>
      <c r="B33" s="79" t="s">
        <v>596</v>
      </c>
      <c r="C33" s="83"/>
      <c r="D33" s="84">
        <v>0</v>
      </c>
      <c r="E33" s="84">
        <v>0</v>
      </c>
      <c r="F33" s="84">
        <v>0</v>
      </c>
      <c r="G33" s="84">
        <v>0</v>
      </c>
      <c r="H33" s="84">
        <v>0</v>
      </c>
      <c r="I33" s="84"/>
      <c r="J33" s="84"/>
      <c r="K33" s="84"/>
      <c r="L33" s="84"/>
      <c r="M33" s="84"/>
      <c r="N33" s="84"/>
      <c r="O33" s="84"/>
      <c r="P33" s="84"/>
      <c r="Q33" s="84"/>
      <c r="R33" s="84"/>
      <c r="S33" s="84"/>
      <c r="T33" s="84"/>
      <c r="U33" s="84"/>
      <c r="V33" s="84"/>
      <c r="W33" s="84"/>
      <c r="X33" s="84"/>
      <c r="Y33" s="84"/>
      <c r="Z33" s="84">
        <f t="shared" si="0"/>
        <v>0</v>
      </c>
      <c r="AA33" s="85">
        <f>SUMIF('调整分录-上期'!$D:$D,$A33,'调整分录-上期'!F:F)</f>
        <v>0</v>
      </c>
      <c r="AB33" s="85">
        <f>SUMIF('调整分录-上期'!$D:$D,$A33,'调整分录-上期'!G:G)</f>
        <v>0</v>
      </c>
      <c r="AC33" s="86">
        <f t="shared" si="5"/>
        <v>0</v>
      </c>
    </row>
    <row r="34" spans="1:30" ht="15" customHeight="1">
      <c r="A34" s="167" t="s">
        <v>585</v>
      </c>
      <c r="B34" s="79" t="s">
        <v>543</v>
      </c>
      <c r="C34" s="83"/>
      <c r="D34" s="84">
        <v>0</v>
      </c>
      <c r="E34" s="84">
        <v>0</v>
      </c>
      <c r="F34" s="84">
        <v>0</v>
      </c>
      <c r="G34" s="84">
        <v>0</v>
      </c>
      <c r="H34" s="84">
        <v>0</v>
      </c>
      <c r="I34" s="84"/>
      <c r="J34" s="84"/>
      <c r="K34" s="84"/>
      <c r="L34" s="84"/>
      <c r="M34" s="84"/>
      <c r="N34" s="84"/>
      <c r="O34" s="84"/>
      <c r="P34" s="84"/>
      <c r="Q34" s="84"/>
      <c r="R34" s="84"/>
      <c r="S34" s="84"/>
      <c r="T34" s="84"/>
      <c r="U34" s="84"/>
      <c r="V34" s="84"/>
      <c r="W34" s="84"/>
      <c r="X34" s="84"/>
      <c r="Y34" s="84"/>
      <c r="Z34" s="84">
        <f t="shared" si="0"/>
        <v>0</v>
      </c>
      <c r="AA34" s="85">
        <f>SUMIF('调整分录-上期'!$D:$D,$A34,'调整分录-上期'!F:F)</f>
        <v>0</v>
      </c>
      <c r="AB34" s="85">
        <f>SUMIF('调整分录-上期'!$D:$D,$A34,'调整分录-上期'!G:G)</f>
        <v>0</v>
      </c>
      <c r="AC34" s="86">
        <f t="shared" si="5"/>
        <v>0</v>
      </c>
    </row>
    <row r="35" spans="1:30" ht="15" customHeight="1">
      <c r="A35" s="167" t="s">
        <v>586</v>
      </c>
      <c r="B35" s="79" t="s">
        <v>544</v>
      </c>
      <c r="C35" s="83"/>
      <c r="D35" s="84">
        <v>0</v>
      </c>
      <c r="E35" s="84">
        <v>0</v>
      </c>
      <c r="F35" s="84">
        <v>0</v>
      </c>
      <c r="G35" s="84">
        <v>0</v>
      </c>
      <c r="H35" s="84">
        <v>0</v>
      </c>
      <c r="I35" s="84"/>
      <c r="J35" s="84"/>
      <c r="K35" s="84"/>
      <c r="L35" s="84"/>
      <c r="M35" s="84"/>
      <c r="N35" s="84"/>
      <c r="O35" s="84"/>
      <c r="P35" s="84"/>
      <c r="Q35" s="84"/>
      <c r="R35" s="84"/>
      <c r="S35" s="84"/>
      <c r="T35" s="84"/>
      <c r="U35" s="84"/>
      <c r="V35" s="84"/>
      <c r="W35" s="84"/>
      <c r="X35" s="84"/>
      <c r="Y35" s="84"/>
      <c r="Z35" s="84">
        <f t="shared" si="0"/>
        <v>0</v>
      </c>
      <c r="AA35" s="85">
        <f>SUMIF('调整分录-上期'!$D:$D,$A35,'调整分录-上期'!F:F)</f>
        <v>0</v>
      </c>
      <c r="AB35" s="85">
        <f>SUMIF('调整分录-上期'!$D:$D,$A35,'调整分录-上期'!G:G)</f>
        <v>0</v>
      </c>
      <c r="AC35" s="86">
        <f t="shared" si="5"/>
        <v>0</v>
      </c>
    </row>
    <row r="36" spans="1:30" ht="15" customHeight="1">
      <c r="A36" s="167" t="s">
        <v>159</v>
      </c>
      <c r="B36" s="79" t="s">
        <v>28</v>
      </c>
      <c r="C36" s="83"/>
      <c r="D36" s="84">
        <v>0</v>
      </c>
      <c r="E36" s="84">
        <v>0</v>
      </c>
      <c r="F36" s="84">
        <v>0</v>
      </c>
      <c r="G36" s="84">
        <v>0</v>
      </c>
      <c r="H36" s="84">
        <v>0</v>
      </c>
      <c r="I36" s="84"/>
      <c r="J36" s="84"/>
      <c r="K36" s="84"/>
      <c r="L36" s="84"/>
      <c r="M36" s="84"/>
      <c r="N36" s="84"/>
      <c r="O36" s="84"/>
      <c r="P36" s="84"/>
      <c r="Q36" s="84"/>
      <c r="R36" s="84"/>
      <c r="S36" s="84"/>
      <c r="T36" s="84"/>
      <c r="U36" s="84"/>
      <c r="V36" s="84"/>
      <c r="W36" s="84"/>
      <c r="X36" s="84"/>
      <c r="Y36" s="84"/>
      <c r="Z36" s="84">
        <f t="shared" si="0"/>
        <v>0</v>
      </c>
      <c r="AA36" s="85">
        <f>SUMIF('调整分录-上期'!$D:$D,$A36,'调整分录-上期'!F:F)</f>
        <v>0</v>
      </c>
      <c r="AB36" s="85">
        <f>SUMIF('调整分录-上期'!$D:$D,$A36,'调整分录-上期'!G:G)</f>
        <v>0</v>
      </c>
      <c r="AC36" s="86">
        <f t="shared" si="5"/>
        <v>0</v>
      </c>
    </row>
    <row r="37" spans="1:30" ht="15" customHeight="1">
      <c r="A37" s="167" t="s">
        <v>160</v>
      </c>
      <c r="B37" s="79" t="s">
        <v>30</v>
      </c>
      <c r="C37" s="83"/>
      <c r="D37" s="84">
        <v>100000000</v>
      </c>
      <c r="E37" s="84">
        <v>0</v>
      </c>
      <c r="F37" s="84">
        <v>0</v>
      </c>
      <c r="G37" s="84">
        <v>0</v>
      </c>
      <c r="H37" s="84">
        <v>0</v>
      </c>
      <c r="I37" s="84"/>
      <c r="J37" s="84"/>
      <c r="K37" s="84"/>
      <c r="L37" s="84"/>
      <c r="M37" s="84"/>
      <c r="N37" s="84"/>
      <c r="O37" s="84"/>
      <c r="P37" s="84"/>
      <c r="Q37" s="84"/>
      <c r="R37" s="84"/>
      <c r="S37" s="84"/>
      <c r="T37" s="84"/>
      <c r="U37" s="84"/>
      <c r="V37" s="84"/>
      <c r="W37" s="84"/>
      <c r="X37" s="84"/>
      <c r="Y37" s="84"/>
      <c r="Z37" s="84">
        <f t="shared" si="0"/>
        <v>100000000</v>
      </c>
      <c r="AA37" s="85">
        <f>SUMIF('调整分录-上期'!$D:$D,$A37,'调整分录-上期'!F:F)</f>
        <v>0</v>
      </c>
      <c r="AB37" s="85">
        <f>SUMIF('调整分录-上期'!$D:$D,$A37,'调整分录-上期'!G:G)</f>
        <v>40000000</v>
      </c>
      <c r="AC37" s="86">
        <f t="shared" si="5"/>
        <v>60000000</v>
      </c>
    </row>
    <row r="38" spans="1:30" ht="15" customHeight="1">
      <c r="A38" s="167" t="s">
        <v>161</v>
      </c>
      <c r="B38" s="79" t="s">
        <v>32</v>
      </c>
      <c r="C38" s="83"/>
      <c r="D38" s="84">
        <v>0</v>
      </c>
      <c r="E38" s="84">
        <v>0</v>
      </c>
      <c r="F38" s="84">
        <v>0</v>
      </c>
      <c r="G38" s="84">
        <v>0</v>
      </c>
      <c r="H38" s="84">
        <v>0</v>
      </c>
      <c r="I38" s="84"/>
      <c r="J38" s="84"/>
      <c r="K38" s="84"/>
      <c r="L38" s="84"/>
      <c r="M38" s="84"/>
      <c r="N38" s="84"/>
      <c r="O38" s="84"/>
      <c r="P38" s="84"/>
      <c r="Q38" s="84"/>
      <c r="R38" s="84"/>
      <c r="S38" s="84"/>
      <c r="T38" s="84"/>
      <c r="U38" s="84"/>
      <c r="V38" s="84"/>
      <c r="W38" s="84"/>
      <c r="X38" s="84"/>
      <c r="Y38" s="84"/>
      <c r="Z38" s="84">
        <f t="shared" si="0"/>
        <v>0</v>
      </c>
      <c r="AA38" s="85">
        <f>SUMIF('调整分录-上期'!$D:$D,$A38,'调整分录-上期'!F:F)</f>
        <v>0</v>
      </c>
      <c r="AB38" s="85">
        <f>SUMIF('调整分录-上期'!$D:$D,$A38,'调整分录-上期'!G:G)</f>
        <v>0</v>
      </c>
      <c r="AC38" s="86">
        <f>Z38+AB38-AA38</f>
        <v>0</v>
      </c>
    </row>
    <row r="39" spans="1:30" ht="15" customHeight="1">
      <c r="A39" s="167" t="s">
        <v>162</v>
      </c>
      <c r="B39" s="87" t="s">
        <v>33</v>
      </c>
      <c r="C39" s="91"/>
      <c r="D39" s="92">
        <f>D37-D38</f>
        <v>100000000</v>
      </c>
      <c r="E39" s="92">
        <f t="shared" ref="E39" si="15">E37-E38</f>
        <v>0</v>
      </c>
      <c r="F39" s="92">
        <f t="shared" ref="F39:H39" si="16">F37-F38</f>
        <v>0</v>
      </c>
      <c r="G39" s="92">
        <f t="shared" si="16"/>
        <v>0</v>
      </c>
      <c r="H39" s="92">
        <f t="shared" si="16"/>
        <v>0</v>
      </c>
      <c r="I39" s="92">
        <f t="shared" ref="I39:K39" si="17">I37-I38</f>
        <v>0</v>
      </c>
      <c r="J39" s="92">
        <f t="shared" si="17"/>
        <v>0</v>
      </c>
      <c r="K39" s="92">
        <f t="shared" si="17"/>
        <v>0</v>
      </c>
      <c r="L39" s="92"/>
      <c r="M39" s="92"/>
      <c r="N39" s="92"/>
      <c r="O39" s="92"/>
      <c r="P39" s="92"/>
      <c r="Q39" s="92"/>
      <c r="R39" s="92"/>
      <c r="S39" s="92"/>
      <c r="T39" s="92"/>
      <c r="U39" s="92"/>
      <c r="V39" s="92"/>
      <c r="W39" s="92"/>
      <c r="X39" s="92"/>
      <c r="Y39" s="92"/>
      <c r="Z39" s="88">
        <f t="shared" si="0"/>
        <v>100000000</v>
      </c>
      <c r="AA39" s="92"/>
      <c r="AB39" s="92"/>
      <c r="AC39" s="93">
        <f>AC37-AC38</f>
        <v>60000000</v>
      </c>
    </row>
    <row r="40" spans="1:30" ht="15" customHeight="1">
      <c r="A40" s="167" t="s">
        <v>163</v>
      </c>
      <c r="B40" s="79" t="s">
        <v>37</v>
      </c>
      <c r="C40" s="83"/>
      <c r="D40" s="84">
        <v>0</v>
      </c>
      <c r="E40" s="84">
        <v>0</v>
      </c>
      <c r="F40" s="84">
        <v>0</v>
      </c>
      <c r="G40" s="84">
        <v>0</v>
      </c>
      <c r="H40" s="84">
        <v>0</v>
      </c>
      <c r="I40" s="84"/>
      <c r="J40" s="84"/>
      <c r="K40" s="84"/>
      <c r="L40" s="84"/>
      <c r="M40" s="84"/>
      <c r="N40" s="84"/>
      <c r="O40" s="84"/>
      <c r="P40" s="84"/>
      <c r="Q40" s="84"/>
      <c r="R40" s="84"/>
      <c r="S40" s="84"/>
      <c r="T40" s="84"/>
      <c r="U40" s="84"/>
      <c r="V40" s="84"/>
      <c r="W40" s="84"/>
      <c r="X40" s="84"/>
      <c r="Y40" s="84"/>
      <c r="Z40" s="84">
        <f t="shared" ref="Z40:Z71" si="18">SUM(D40:Y40)</f>
        <v>0</v>
      </c>
      <c r="AA40" s="85">
        <f>SUMIF('调整分录-上期'!$D:$D,$A40,'调整分录-上期'!F:F)</f>
        <v>0</v>
      </c>
      <c r="AB40" s="85">
        <f>SUMIF('调整分录-上期'!$D:$D,$A40,'调整分录-上期'!G:G)</f>
        <v>0</v>
      </c>
      <c r="AC40" s="86">
        <f t="shared" si="5"/>
        <v>0</v>
      </c>
    </row>
    <row r="41" spans="1:30" ht="15" customHeight="1">
      <c r="A41" s="167" t="s">
        <v>164</v>
      </c>
      <c r="B41" s="79" t="s">
        <v>39</v>
      </c>
      <c r="C41" s="83"/>
      <c r="D41" s="84">
        <v>0</v>
      </c>
      <c r="E41" s="84">
        <v>0</v>
      </c>
      <c r="F41" s="84">
        <v>0</v>
      </c>
      <c r="G41" s="84">
        <v>0</v>
      </c>
      <c r="H41" s="84">
        <v>0</v>
      </c>
      <c r="I41" s="84"/>
      <c r="J41" s="84"/>
      <c r="K41" s="84"/>
      <c r="L41" s="84"/>
      <c r="M41" s="84"/>
      <c r="N41" s="84"/>
      <c r="O41" s="84"/>
      <c r="P41" s="84"/>
      <c r="Q41" s="84"/>
      <c r="R41" s="84"/>
      <c r="S41" s="84"/>
      <c r="T41" s="84"/>
      <c r="U41" s="84"/>
      <c r="V41" s="84"/>
      <c r="W41" s="84"/>
      <c r="X41" s="84"/>
      <c r="Y41" s="84"/>
      <c r="Z41" s="84">
        <f t="shared" si="18"/>
        <v>0</v>
      </c>
      <c r="AA41" s="85">
        <f>SUMIF('调整分录-上期'!$D:$D,$A41,'调整分录-上期'!F:F)</f>
        <v>0</v>
      </c>
      <c r="AB41" s="85">
        <f>SUMIF('调整分录-上期'!$D:$D,$A41,'调整分录-上期'!G:G)</f>
        <v>0</v>
      </c>
      <c r="AC41" s="86">
        <f t="shared" ref="AC41:AC42" si="19">Z41+AB41-AA41</f>
        <v>0</v>
      </c>
      <c r="AD41" s="163">
        <f>AA40-AB40</f>
        <v>0</v>
      </c>
    </row>
    <row r="42" spans="1:30" ht="15" customHeight="1">
      <c r="A42" s="167" t="s">
        <v>165</v>
      </c>
      <c r="B42" s="79" t="s">
        <v>41</v>
      </c>
      <c r="C42" s="83"/>
      <c r="D42" s="84">
        <v>0</v>
      </c>
      <c r="E42" s="84">
        <v>0</v>
      </c>
      <c r="F42" s="84">
        <v>0</v>
      </c>
      <c r="G42" s="84">
        <v>0</v>
      </c>
      <c r="H42" s="84">
        <v>0</v>
      </c>
      <c r="I42" s="84"/>
      <c r="J42" s="84"/>
      <c r="K42" s="84"/>
      <c r="L42" s="84"/>
      <c r="M42" s="84"/>
      <c r="N42" s="84"/>
      <c r="O42" s="84"/>
      <c r="P42" s="84"/>
      <c r="Q42" s="84"/>
      <c r="R42" s="84"/>
      <c r="S42" s="84"/>
      <c r="T42" s="84"/>
      <c r="U42" s="84"/>
      <c r="V42" s="84"/>
      <c r="W42" s="84"/>
      <c r="X42" s="84"/>
      <c r="Y42" s="84"/>
      <c r="Z42" s="84">
        <f t="shared" si="18"/>
        <v>0</v>
      </c>
      <c r="AA42" s="85">
        <f>SUMIF('调整分录-上期'!$D:$D,$A42,'调整分录-上期'!F:F)</f>
        <v>0</v>
      </c>
      <c r="AB42" s="85">
        <f>SUMIF('调整分录-上期'!$D:$D,$A42,'调整分录-上期'!G:G)</f>
        <v>0</v>
      </c>
      <c r="AC42" s="86">
        <f t="shared" si="19"/>
        <v>0</v>
      </c>
    </row>
    <row r="43" spans="1:30" ht="15" customHeight="1">
      <c r="A43" s="167" t="s">
        <v>166</v>
      </c>
      <c r="B43" s="87" t="s">
        <v>43</v>
      </c>
      <c r="C43" s="91"/>
      <c r="D43" s="92">
        <f>D40-D41-D42</f>
        <v>0</v>
      </c>
      <c r="E43" s="92">
        <f t="shared" ref="E43" si="20">E40-E41-E42</f>
        <v>0</v>
      </c>
      <c r="F43" s="92">
        <f t="shared" ref="F43:H43" si="21">F40-F41-F42</f>
        <v>0</v>
      </c>
      <c r="G43" s="92">
        <f t="shared" si="21"/>
        <v>0</v>
      </c>
      <c r="H43" s="92">
        <f t="shared" si="21"/>
        <v>0</v>
      </c>
      <c r="I43" s="92">
        <f t="shared" ref="I43:K43" si="22">I40-I41-I42</f>
        <v>0</v>
      </c>
      <c r="J43" s="92">
        <f t="shared" si="22"/>
        <v>0</v>
      </c>
      <c r="K43" s="92">
        <f t="shared" si="22"/>
        <v>0</v>
      </c>
      <c r="L43" s="92"/>
      <c r="M43" s="92"/>
      <c r="N43" s="92"/>
      <c r="O43" s="92"/>
      <c r="P43" s="92"/>
      <c r="Q43" s="92"/>
      <c r="R43" s="92"/>
      <c r="S43" s="92"/>
      <c r="T43" s="92"/>
      <c r="U43" s="92"/>
      <c r="V43" s="92"/>
      <c r="W43" s="92"/>
      <c r="X43" s="92"/>
      <c r="Y43" s="92"/>
      <c r="Z43" s="88">
        <f t="shared" si="18"/>
        <v>0</v>
      </c>
      <c r="AA43" s="92"/>
      <c r="AB43" s="92"/>
      <c r="AC43" s="93">
        <f>AC40-AC41-AC42</f>
        <v>0</v>
      </c>
    </row>
    <row r="44" spans="1:30" ht="15" customHeight="1">
      <c r="A44" s="167" t="s">
        <v>167</v>
      </c>
      <c r="B44" s="79" t="s">
        <v>44</v>
      </c>
      <c r="C44" s="83"/>
      <c r="D44" s="84">
        <v>0</v>
      </c>
      <c r="E44" s="84">
        <v>0</v>
      </c>
      <c r="F44" s="84">
        <v>0</v>
      </c>
      <c r="G44" s="84">
        <v>0</v>
      </c>
      <c r="H44" s="84">
        <v>0</v>
      </c>
      <c r="I44" s="84"/>
      <c r="J44" s="84"/>
      <c r="K44" s="84"/>
      <c r="L44" s="84"/>
      <c r="M44" s="84"/>
      <c r="N44" s="84"/>
      <c r="O44" s="84"/>
      <c r="P44" s="84"/>
      <c r="Q44" s="84"/>
      <c r="R44" s="84"/>
      <c r="S44" s="84"/>
      <c r="T44" s="84"/>
      <c r="U44" s="84"/>
      <c r="V44" s="84"/>
      <c r="W44" s="84"/>
      <c r="X44" s="84"/>
      <c r="Y44" s="84"/>
      <c r="Z44" s="84">
        <f t="shared" si="18"/>
        <v>0</v>
      </c>
      <c r="AA44" s="85">
        <f>SUMIF('调整分录-上期'!$D:$D,$A44,'调整分录-上期'!F:F)</f>
        <v>0</v>
      </c>
      <c r="AB44" s="85">
        <f>SUMIF('调整分录-上期'!$D:$D,$A44,'调整分录-上期'!G:G)</f>
        <v>0</v>
      </c>
      <c r="AC44" s="86">
        <f t="shared" si="5"/>
        <v>0</v>
      </c>
    </row>
    <row r="45" spans="1:30" ht="15" customHeight="1">
      <c r="A45" s="167" t="s">
        <v>168</v>
      </c>
      <c r="B45" s="79" t="s">
        <v>45</v>
      </c>
      <c r="C45" s="83"/>
      <c r="D45" s="84">
        <v>0</v>
      </c>
      <c r="E45" s="84">
        <v>0</v>
      </c>
      <c r="F45" s="84">
        <v>0</v>
      </c>
      <c r="G45" s="84">
        <v>0</v>
      </c>
      <c r="H45" s="84">
        <v>0</v>
      </c>
      <c r="I45" s="84"/>
      <c r="J45" s="84"/>
      <c r="K45" s="84"/>
      <c r="L45" s="84"/>
      <c r="M45" s="84"/>
      <c r="N45" s="84"/>
      <c r="O45" s="84"/>
      <c r="P45" s="84"/>
      <c r="Q45" s="84"/>
      <c r="R45" s="84"/>
      <c r="S45" s="84"/>
      <c r="T45" s="84"/>
      <c r="U45" s="84"/>
      <c r="V45" s="84"/>
      <c r="W45" s="84"/>
      <c r="X45" s="84"/>
      <c r="Y45" s="84"/>
      <c r="Z45" s="84">
        <f t="shared" si="18"/>
        <v>0</v>
      </c>
      <c r="AA45" s="85">
        <f>SUMIF('调整分录-上期'!$D:$D,$A45,'调整分录-上期'!F:F)</f>
        <v>0</v>
      </c>
      <c r="AB45" s="85">
        <f>SUMIF('调整分录-上期'!$D:$D,$A45,'调整分录-上期'!G:G)</f>
        <v>0</v>
      </c>
      <c r="AC45" s="86">
        <f>Z45+AB45-AA45</f>
        <v>0</v>
      </c>
    </row>
    <row r="46" spans="1:30" ht="15" customHeight="1">
      <c r="A46" s="167" t="s">
        <v>169</v>
      </c>
      <c r="B46" s="79" t="s">
        <v>46</v>
      </c>
      <c r="C46" s="83"/>
      <c r="D46" s="84">
        <v>0</v>
      </c>
      <c r="E46" s="84">
        <v>0</v>
      </c>
      <c r="F46" s="84">
        <v>0</v>
      </c>
      <c r="G46" s="84">
        <v>0</v>
      </c>
      <c r="H46" s="84">
        <v>0</v>
      </c>
      <c r="I46" s="84"/>
      <c r="J46" s="84"/>
      <c r="K46" s="84"/>
      <c r="L46" s="84"/>
      <c r="M46" s="84"/>
      <c r="N46" s="84"/>
      <c r="O46" s="84"/>
      <c r="P46" s="84"/>
      <c r="Q46" s="84"/>
      <c r="R46" s="84"/>
      <c r="S46" s="84"/>
      <c r="T46" s="84"/>
      <c r="U46" s="84"/>
      <c r="V46" s="84"/>
      <c r="W46" s="84"/>
      <c r="X46" s="84"/>
      <c r="Y46" s="84"/>
      <c r="Z46" s="84">
        <f t="shared" si="18"/>
        <v>0</v>
      </c>
      <c r="AA46" s="85">
        <f>SUMIF('调整分录-上期'!$D:$D,$A46,'调整分录-上期'!F:F)</f>
        <v>0</v>
      </c>
      <c r="AB46" s="85">
        <f>SUMIF('调整分录-上期'!$D:$D,$A46,'调整分录-上期'!G:G)</f>
        <v>0</v>
      </c>
      <c r="AC46" s="86">
        <f t="shared" ref="AC46" si="23">Z46+AB46-AA46</f>
        <v>0</v>
      </c>
    </row>
    <row r="47" spans="1:30" ht="15" customHeight="1">
      <c r="A47" s="167" t="s">
        <v>170</v>
      </c>
      <c r="B47" s="87" t="s">
        <v>47</v>
      </c>
      <c r="C47" s="91"/>
      <c r="D47" s="92">
        <f>D44-D45-D46</f>
        <v>0</v>
      </c>
      <c r="E47" s="92">
        <f t="shared" ref="E47" si="24">E44-E45-E46</f>
        <v>0</v>
      </c>
      <c r="F47" s="92">
        <f t="shared" ref="F47:H47" si="25">F44-F45-F46</f>
        <v>0</v>
      </c>
      <c r="G47" s="92">
        <f t="shared" si="25"/>
        <v>0</v>
      </c>
      <c r="H47" s="92">
        <f t="shared" si="25"/>
        <v>0</v>
      </c>
      <c r="I47" s="92">
        <f t="shared" ref="I47:K47" si="26">I44-I45-I46</f>
        <v>0</v>
      </c>
      <c r="J47" s="92">
        <f t="shared" si="26"/>
        <v>0</v>
      </c>
      <c r="K47" s="92">
        <f t="shared" si="26"/>
        <v>0</v>
      </c>
      <c r="L47" s="92"/>
      <c r="M47" s="92"/>
      <c r="N47" s="92"/>
      <c r="O47" s="92"/>
      <c r="P47" s="92"/>
      <c r="Q47" s="92"/>
      <c r="R47" s="92"/>
      <c r="S47" s="92"/>
      <c r="T47" s="92"/>
      <c r="U47" s="92"/>
      <c r="V47" s="92"/>
      <c r="W47" s="92"/>
      <c r="X47" s="92"/>
      <c r="Y47" s="92"/>
      <c r="Z47" s="88">
        <f t="shared" si="18"/>
        <v>0</v>
      </c>
      <c r="AA47" s="92"/>
      <c r="AB47" s="92"/>
      <c r="AC47" s="93">
        <f>AC44-AC45-AC46</f>
        <v>0</v>
      </c>
    </row>
    <row r="48" spans="1:30" ht="15" customHeight="1">
      <c r="A48" s="167" t="s">
        <v>171</v>
      </c>
      <c r="B48" s="79" t="s">
        <v>48</v>
      </c>
      <c r="C48" s="83"/>
      <c r="D48" s="84">
        <v>0</v>
      </c>
      <c r="E48" s="84">
        <v>0</v>
      </c>
      <c r="F48" s="84">
        <v>0</v>
      </c>
      <c r="G48" s="84">
        <v>0</v>
      </c>
      <c r="H48" s="84">
        <v>0</v>
      </c>
      <c r="I48" s="84"/>
      <c r="J48" s="84"/>
      <c r="K48" s="84"/>
      <c r="L48" s="84"/>
      <c r="M48" s="84"/>
      <c r="N48" s="84"/>
      <c r="O48" s="84"/>
      <c r="P48" s="84"/>
      <c r="Q48" s="84"/>
      <c r="R48" s="84"/>
      <c r="S48" s="84"/>
      <c r="T48" s="84"/>
      <c r="U48" s="84"/>
      <c r="V48" s="84"/>
      <c r="W48" s="84"/>
      <c r="X48" s="84"/>
      <c r="Y48" s="84"/>
      <c r="Z48" s="84">
        <f t="shared" si="18"/>
        <v>0</v>
      </c>
      <c r="AA48" s="85">
        <f>SUMIF('调整分录-上期'!$D:$D,$A48,'调整分录-上期'!F:F)</f>
        <v>0</v>
      </c>
      <c r="AB48" s="85">
        <f>SUMIF('调整分录-上期'!$D:$D,$A48,'调整分录-上期'!G:G)</f>
        <v>0</v>
      </c>
      <c r="AC48" s="86">
        <f t="shared" si="5"/>
        <v>0</v>
      </c>
    </row>
    <row r="49" spans="1:29" ht="15" customHeight="1">
      <c r="A49" s="167" t="s">
        <v>172</v>
      </c>
      <c r="B49" s="79" t="s">
        <v>49</v>
      </c>
      <c r="C49" s="83"/>
      <c r="D49" s="84">
        <v>0</v>
      </c>
      <c r="E49" s="84">
        <v>0</v>
      </c>
      <c r="F49" s="84">
        <v>0</v>
      </c>
      <c r="G49" s="84">
        <v>0</v>
      </c>
      <c r="H49" s="84">
        <v>0</v>
      </c>
      <c r="I49" s="84"/>
      <c r="J49" s="84"/>
      <c r="K49" s="84"/>
      <c r="L49" s="84"/>
      <c r="M49" s="84"/>
      <c r="N49" s="84"/>
      <c r="O49" s="84"/>
      <c r="P49" s="84"/>
      <c r="Q49" s="84"/>
      <c r="R49" s="84"/>
      <c r="S49" s="84"/>
      <c r="T49" s="84"/>
      <c r="U49" s="84"/>
      <c r="V49" s="84"/>
      <c r="W49" s="84"/>
      <c r="X49" s="84"/>
      <c r="Y49" s="84"/>
      <c r="Z49" s="84">
        <f t="shared" si="18"/>
        <v>0</v>
      </c>
      <c r="AA49" s="85">
        <f>SUMIF('调整分录-上期'!$D:$D,$A49,'调整分录-上期'!F:F)</f>
        <v>0</v>
      </c>
      <c r="AB49" s="85">
        <f>SUMIF('调整分录-上期'!$D:$D,$A49,'调整分录-上期'!G:G)</f>
        <v>0</v>
      </c>
      <c r="AC49" s="86">
        <f>Z49+AB49-AA49</f>
        <v>0</v>
      </c>
    </row>
    <row r="50" spans="1:29" ht="15" customHeight="1">
      <c r="A50" s="167" t="s">
        <v>173</v>
      </c>
      <c r="B50" s="87" t="s">
        <v>50</v>
      </c>
      <c r="C50" s="91"/>
      <c r="D50" s="92">
        <f>D48-D49</f>
        <v>0</v>
      </c>
      <c r="E50" s="92">
        <f t="shared" ref="E50" si="27">E48-E49</f>
        <v>0</v>
      </c>
      <c r="F50" s="92">
        <f t="shared" ref="F50:H50" si="28">F48-F49</f>
        <v>0</v>
      </c>
      <c r="G50" s="92">
        <f t="shared" si="28"/>
        <v>0</v>
      </c>
      <c r="H50" s="92">
        <f t="shared" si="28"/>
        <v>0</v>
      </c>
      <c r="I50" s="92">
        <f t="shared" ref="I50:K50" si="29">I48-I49</f>
        <v>0</v>
      </c>
      <c r="J50" s="92">
        <f t="shared" si="29"/>
        <v>0</v>
      </c>
      <c r="K50" s="92">
        <f t="shared" si="29"/>
        <v>0</v>
      </c>
      <c r="L50" s="92"/>
      <c r="M50" s="92"/>
      <c r="N50" s="92"/>
      <c r="O50" s="92"/>
      <c r="P50" s="92"/>
      <c r="Q50" s="92"/>
      <c r="R50" s="92"/>
      <c r="S50" s="92"/>
      <c r="T50" s="92"/>
      <c r="U50" s="92"/>
      <c r="V50" s="92"/>
      <c r="W50" s="92"/>
      <c r="X50" s="92"/>
      <c r="Y50" s="92"/>
      <c r="Z50" s="88">
        <f t="shared" si="18"/>
        <v>0</v>
      </c>
      <c r="AA50" s="92"/>
      <c r="AB50" s="92"/>
      <c r="AC50" s="93">
        <f>AC48-AC49</f>
        <v>0</v>
      </c>
    </row>
    <row r="51" spans="1:29" ht="15" customHeight="1">
      <c r="A51" s="167" t="s">
        <v>174</v>
      </c>
      <c r="B51" s="79" t="s">
        <v>51</v>
      </c>
      <c r="C51" s="83"/>
      <c r="D51" s="84">
        <v>0</v>
      </c>
      <c r="E51" s="84">
        <v>0</v>
      </c>
      <c r="F51" s="84">
        <v>0</v>
      </c>
      <c r="G51" s="84">
        <v>0</v>
      </c>
      <c r="H51" s="84">
        <v>0</v>
      </c>
      <c r="I51" s="84"/>
      <c r="J51" s="84"/>
      <c r="K51" s="84"/>
      <c r="L51" s="84"/>
      <c r="M51" s="84"/>
      <c r="N51" s="84"/>
      <c r="O51" s="84"/>
      <c r="P51" s="84"/>
      <c r="Q51" s="84"/>
      <c r="R51" s="84"/>
      <c r="S51" s="84"/>
      <c r="T51" s="84"/>
      <c r="U51" s="84"/>
      <c r="V51" s="84"/>
      <c r="W51" s="84"/>
      <c r="X51" s="84"/>
      <c r="Y51" s="84"/>
      <c r="Z51" s="84">
        <f t="shared" si="18"/>
        <v>0</v>
      </c>
      <c r="AA51" s="85">
        <f>SUMIF('调整分录-上期'!$D:$D,$A51,'调整分录-上期'!F:F)</f>
        <v>0</v>
      </c>
      <c r="AB51" s="85">
        <f>SUMIF('调整分录-上期'!$D:$D,$A51,'调整分录-上期'!G:G)</f>
        <v>0</v>
      </c>
      <c r="AC51" s="86">
        <f t="shared" si="5"/>
        <v>0</v>
      </c>
    </row>
    <row r="52" spans="1:29" ht="15" customHeight="1">
      <c r="A52" s="167" t="s">
        <v>175</v>
      </c>
      <c r="B52" s="79" t="s">
        <v>53</v>
      </c>
      <c r="C52" s="83"/>
      <c r="D52" s="84">
        <v>0</v>
      </c>
      <c r="E52" s="84">
        <v>0</v>
      </c>
      <c r="F52" s="84">
        <v>0</v>
      </c>
      <c r="G52" s="84">
        <v>0</v>
      </c>
      <c r="H52" s="84">
        <v>0</v>
      </c>
      <c r="I52" s="84"/>
      <c r="J52" s="84"/>
      <c r="K52" s="84"/>
      <c r="L52" s="84"/>
      <c r="M52" s="84"/>
      <c r="N52" s="84"/>
      <c r="O52" s="84"/>
      <c r="P52" s="84"/>
      <c r="Q52" s="84"/>
      <c r="R52" s="84"/>
      <c r="S52" s="84"/>
      <c r="T52" s="84"/>
      <c r="U52" s="84"/>
      <c r="V52" s="84"/>
      <c r="W52" s="84"/>
      <c r="X52" s="84"/>
      <c r="Y52" s="84"/>
      <c r="Z52" s="84">
        <f t="shared" si="18"/>
        <v>0</v>
      </c>
      <c r="AA52" s="85">
        <f>SUMIF('调整分录-上期'!$D:$D,$A52,'调整分录-上期'!F:F)</f>
        <v>0</v>
      </c>
      <c r="AB52" s="85">
        <f>SUMIF('调整分录-上期'!$D:$D,$A52,'调整分录-上期'!G:G)</f>
        <v>0</v>
      </c>
      <c r="AC52" s="86">
        <f t="shared" si="5"/>
        <v>0</v>
      </c>
    </row>
    <row r="53" spans="1:29" ht="15" customHeight="1">
      <c r="A53" s="167" t="s">
        <v>176</v>
      </c>
      <c r="B53" s="79" t="s">
        <v>55</v>
      </c>
      <c r="C53" s="83"/>
      <c r="D53" s="84">
        <v>0</v>
      </c>
      <c r="E53" s="84">
        <v>0</v>
      </c>
      <c r="F53" s="84">
        <v>0</v>
      </c>
      <c r="G53" s="84">
        <v>0</v>
      </c>
      <c r="H53" s="84">
        <v>0</v>
      </c>
      <c r="I53" s="84"/>
      <c r="J53" s="84"/>
      <c r="K53" s="84"/>
      <c r="L53" s="84"/>
      <c r="M53" s="84"/>
      <c r="N53" s="84"/>
      <c r="O53" s="84"/>
      <c r="P53" s="84"/>
      <c r="Q53" s="84"/>
      <c r="R53" s="84"/>
      <c r="S53" s="84"/>
      <c r="T53" s="84"/>
      <c r="U53" s="84"/>
      <c r="V53" s="84"/>
      <c r="W53" s="84"/>
      <c r="X53" s="84"/>
      <c r="Y53" s="84"/>
      <c r="Z53" s="84">
        <f t="shared" si="18"/>
        <v>0</v>
      </c>
      <c r="AA53" s="85">
        <f>SUMIF('调整分录-上期'!$D:$D,$A53,'调整分录-上期'!F:F)</f>
        <v>0</v>
      </c>
      <c r="AB53" s="85">
        <f>SUMIF('调整分录-上期'!$D:$D,$A53,'调整分录-上期'!G:G)</f>
        <v>0</v>
      </c>
      <c r="AC53" s="86">
        <f t="shared" si="5"/>
        <v>0</v>
      </c>
    </row>
    <row r="54" spans="1:29" ht="15" customHeight="1">
      <c r="A54" s="167" t="s">
        <v>177</v>
      </c>
      <c r="B54" s="79" t="s">
        <v>56</v>
      </c>
      <c r="C54" s="83"/>
      <c r="D54" s="84">
        <v>0</v>
      </c>
      <c r="E54" s="84">
        <v>0</v>
      </c>
      <c r="F54" s="84">
        <v>0</v>
      </c>
      <c r="G54" s="84">
        <v>0</v>
      </c>
      <c r="H54" s="84">
        <v>0</v>
      </c>
      <c r="I54" s="84"/>
      <c r="J54" s="84"/>
      <c r="K54" s="84"/>
      <c r="L54" s="84"/>
      <c r="M54" s="84"/>
      <c r="N54" s="84"/>
      <c r="O54" s="84"/>
      <c r="P54" s="84"/>
      <c r="Q54" s="84"/>
      <c r="R54" s="84"/>
      <c r="S54" s="84"/>
      <c r="T54" s="84"/>
      <c r="U54" s="84"/>
      <c r="V54" s="84"/>
      <c r="W54" s="84"/>
      <c r="X54" s="84"/>
      <c r="Y54" s="84"/>
      <c r="Z54" s="84">
        <f t="shared" si="18"/>
        <v>0</v>
      </c>
      <c r="AA54" s="85">
        <f>SUMIF('调整分录-上期'!$D:$D,$A54,'调整分录-上期'!F:F)</f>
        <v>0</v>
      </c>
      <c r="AB54" s="85">
        <f>SUMIF('调整分录-上期'!$D:$D,$A54,'调整分录-上期'!G:G)</f>
        <v>0</v>
      </c>
      <c r="AC54" s="86">
        <f t="shared" ref="AC54:AC55" si="30">Z54+AB54-AA54</f>
        <v>0</v>
      </c>
    </row>
    <row r="55" spans="1:29" ht="15" customHeight="1">
      <c r="A55" s="167" t="s">
        <v>178</v>
      </c>
      <c r="B55" s="79" t="s">
        <v>57</v>
      </c>
      <c r="C55" s="83"/>
      <c r="D55" s="84">
        <v>0</v>
      </c>
      <c r="E55" s="84">
        <v>0</v>
      </c>
      <c r="F55" s="84">
        <v>0</v>
      </c>
      <c r="G55" s="84">
        <v>0</v>
      </c>
      <c r="H55" s="84">
        <v>0</v>
      </c>
      <c r="I55" s="84"/>
      <c r="J55" s="84"/>
      <c r="K55" s="84"/>
      <c r="L55" s="84"/>
      <c r="M55" s="84"/>
      <c r="N55" s="84"/>
      <c r="O55" s="84"/>
      <c r="P55" s="84"/>
      <c r="Q55" s="84"/>
      <c r="R55" s="84"/>
      <c r="S55" s="84"/>
      <c r="T55" s="84"/>
      <c r="U55" s="84"/>
      <c r="V55" s="84"/>
      <c r="W55" s="84"/>
      <c r="X55" s="84"/>
      <c r="Y55" s="84"/>
      <c r="Z55" s="84">
        <f t="shared" si="18"/>
        <v>0</v>
      </c>
      <c r="AA55" s="85">
        <f>SUMIF('调整分录-上期'!$D:$D,$A55,'调整分录-上期'!F:F)</f>
        <v>0</v>
      </c>
      <c r="AB55" s="85">
        <f>SUMIF('调整分录-上期'!$D:$D,$A55,'调整分录-上期'!G:G)</f>
        <v>0</v>
      </c>
      <c r="AC55" s="86">
        <f t="shared" si="30"/>
        <v>0</v>
      </c>
    </row>
    <row r="56" spans="1:29" ht="15" customHeight="1">
      <c r="A56" s="167" t="s">
        <v>179</v>
      </c>
      <c r="B56" s="87" t="s">
        <v>59</v>
      </c>
      <c r="C56" s="91"/>
      <c r="D56" s="92">
        <f>D53-D54-D55</f>
        <v>0</v>
      </c>
      <c r="E56" s="92">
        <f t="shared" ref="E56" si="31">E53-E54-E55</f>
        <v>0</v>
      </c>
      <c r="F56" s="92">
        <f t="shared" ref="F56:H56" si="32">F53-F54-F55</f>
        <v>0</v>
      </c>
      <c r="G56" s="92">
        <f t="shared" si="32"/>
        <v>0</v>
      </c>
      <c r="H56" s="92">
        <f t="shared" si="32"/>
        <v>0</v>
      </c>
      <c r="I56" s="92">
        <f t="shared" ref="I56:K56" si="33">I53-I54-I55</f>
        <v>0</v>
      </c>
      <c r="J56" s="92">
        <f t="shared" si="33"/>
        <v>0</v>
      </c>
      <c r="K56" s="92">
        <f t="shared" si="33"/>
        <v>0</v>
      </c>
      <c r="L56" s="92"/>
      <c r="M56" s="92"/>
      <c r="N56" s="92"/>
      <c r="O56" s="92"/>
      <c r="P56" s="92"/>
      <c r="Q56" s="92"/>
      <c r="R56" s="92"/>
      <c r="S56" s="92"/>
      <c r="T56" s="92"/>
      <c r="U56" s="92"/>
      <c r="V56" s="92"/>
      <c r="W56" s="92"/>
      <c r="X56" s="92"/>
      <c r="Y56" s="92"/>
      <c r="Z56" s="88">
        <f t="shared" si="18"/>
        <v>0</v>
      </c>
      <c r="AA56" s="92"/>
      <c r="AB56" s="92"/>
      <c r="AC56" s="93">
        <f>AC53-AC54-AC55</f>
        <v>0</v>
      </c>
    </row>
    <row r="57" spans="1:29" ht="15" customHeight="1">
      <c r="A57" s="167" t="s">
        <v>180</v>
      </c>
      <c r="B57" s="79" t="s">
        <v>61</v>
      </c>
      <c r="C57" s="83"/>
      <c r="D57" s="84">
        <v>0</v>
      </c>
      <c r="E57" s="84">
        <v>0</v>
      </c>
      <c r="F57" s="84">
        <v>0</v>
      </c>
      <c r="G57" s="84">
        <v>0</v>
      </c>
      <c r="H57" s="84">
        <v>0</v>
      </c>
      <c r="I57" s="84"/>
      <c r="J57" s="84"/>
      <c r="K57" s="84"/>
      <c r="L57" s="84"/>
      <c r="M57" s="84"/>
      <c r="N57" s="84"/>
      <c r="O57" s="84"/>
      <c r="P57" s="84"/>
      <c r="Q57" s="84"/>
      <c r="R57" s="84"/>
      <c r="S57" s="84"/>
      <c r="T57" s="84"/>
      <c r="U57" s="84"/>
      <c r="V57" s="84"/>
      <c r="W57" s="84"/>
      <c r="X57" s="84"/>
      <c r="Y57" s="84"/>
      <c r="Z57" s="84">
        <f t="shared" si="18"/>
        <v>0</v>
      </c>
      <c r="AA57" s="85">
        <f>SUMIF('调整分录-上期'!$D:$D,$A57,'调整分录-上期'!F:F)</f>
        <v>0</v>
      </c>
      <c r="AB57" s="85">
        <f>SUMIF('调整分录-上期'!$D:$D,$A57,'调整分录-上期'!G:G)</f>
        <v>0</v>
      </c>
      <c r="AC57" s="86">
        <f t="shared" si="5"/>
        <v>0</v>
      </c>
    </row>
    <row r="58" spans="1:29" ht="15" customHeight="1">
      <c r="A58" s="167" t="s">
        <v>181</v>
      </c>
      <c r="B58" s="79" t="s">
        <v>63</v>
      </c>
      <c r="C58" s="83"/>
      <c r="D58" s="84">
        <v>0</v>
      </c>
      <c r="E58" s="84">
        <v>0</v>
      </c>
      <c r="F58" s="84">
        <v>0</v>
      </c>
      <c r="G58" s="84">
        <v>0</v>
      </c>
      <c r="H58" s="84">
        <v>0</v>
      </c>
      <c r="I58" s="84"/>
      <c r="J58" s="84"/>
      <c r="K58" s="84"/>
      <c r="L58" s="84"/>
      <c r="M58" s="84"/>
      <c r="N58" s="84"/>
      <c r="O58" s="84"/>
      <c r="P58" s="84"/>
      <c r="Q58" s="84"/>
      <c r="R58" s="84"/>
      <c r="S58" s="84"/>
      <c r="T58" s="84"/>
      <c r="U58" s="84"/>
      <c r="V58" s="84"/>
      <c r="W58" s="84"/>
      <c r="X58" s="84"/>
      <c r="Y58" s="84"/>
      <c r="Z58" s="84">
        <f t="shared" si="18"/>
        <v>0</v>
      </c>
      <c r="AA58" s="85">
        <f>SUMIF('调整分录-上期'!$D:$D,$A58,'调整分录-上期'!F:F)</f>
        <v>0</v>
      </c>
      <c r="AB58" s="85">
        <f>SUMIF('调整分录-上期'!$D:$D,$A58,'调整分录-上期'!G:G)</f>
        <v>0</v>
      </c>
      <c r="AC58" s="86">
        <f t="shared" si="5"/>
        <v>0</v>
      </c>
    </row>
    <row r="59" spans="1:29" ht="15" customHeight="1">
      <c r="A59" s="167" t="s">
        <v>182</v>
      </c>
      <c r="B59" s="79" t="s">
        <v>65</v>
      </c>
      <c r="C59" s="83"/>
      <c r="D59" s="84">
        <v>0</v>
      </c>
      <c r="E59" s="84">
        <v>0</v>
      </c>
      <c r="F59" s="84">
        <v>0</v>
      </c>
      <c r="G59" s="84">
        <v>0</v>
      </c>
      <c r="H59" s="84">
        <v>0</v>
      </c>
      <c r="I59" s="84"/>
      <c r="J59" s="84"/>
      <c r="K59" s="84"/>
      <c r="L59" s="84"/>
      <c r="M59" s="84"/>
      <c r="N59" s="84"/>
      <c r="O59" s="84"/>
      <c r="P59" s="84"/>
      <c r="Q59" s="84"/>
      <c r="R59" s="84"/>
      <c r="S59" s="84"/>
      <c r="T59" s="84"/>
      <c r="U59" s="84"/>
      <c r="V59" s="84"/>
      <c r="W59" s="84"/>
      <c r="X59" s="84"/>
      <c r="Y59" s="84"/>
      <c r="Z59" s="84">
        <f t="shared" si="18"/>
        <v>0</v>
      </c>
      <c r="AA59" s="85">
        <f>SUMIF('调整分录-上期'!$D:$D,$A59,'调整分录-上期'!F:F)</f>
        <v>0</v>
      </c>
      <c r="AB59" s="85">
        <f>SUMIF('调整分录-上期'!$D:$D,$A59,'调整分录-上期'!G:G)</f>
        <v>0</v>
      </c>
      <c r="AC59" s="86">
        <f>Z59+AB59-AA59</f>
        <v>0</v>
      </c>
    </row>
    <row r="60" spans="1:29" ht="15" customHeight="1">
      <c r="A60" s="167" t="s">
        <v>183</v>
      </c>
      <c r="B60" s="87" t="s">
        <v>67</v>
      </c>
      <c r="C60" s="91"/>
      <c r="D60" s="92">
        <f>D58-D59</f>
        <v>0</v>
      </c>
      <c r="E60" s="92">
        <f t="shared" ref="E60" si="34">E58-E59</f>
        <v>0</v>
      </c>
      <c r="F60" s="92">
        <f t="shared" ref="F60:H60" si="35">F58-F59</f>
        <v>0</v>
      </c>
      <c r="G60" s="92">
        <f t="shared" si="35"/>
        <v>0</v>
      </c>
      <c r="H60" s="92">
        <f t="shared" si="35"/>
        <v>0</v>
      </c>
      <c r="I60" s="92">
        <f t="shared" ref="I60:K60" si="36">I58-I59</f>
        <v>0</v>
      </c>
      <c r="J60" s="92">
        <f t="shared" si="36"/>
        <v>0</v>
      </c>
      <c r="K60" s="92">
        <f t="shared" si="36"/>
        <v>0</v>
      </c>
      <c r="L60" s="92"/>
      <c r="M60" s="92"/>
      <c r="N60" s="92"/>
      <c r="O60" s="92"/>
      <c r="P60" s="92"/>
      <c r="Q60" s="92"/>
      <c r="R60" s="92"/>
      <c r="S60" s="92"/>
      <c r="T60" s="92"/>
      <c r="U60" s="92"/>
      <c r="V60" s="92"/>
      <c r="W60" s="92"/>
      <c r="X60" s="92"/>
      <c r="Y60" s="92"/>
      <c r="Z60" s="88">
        <f t="shared" si="18"/>
        <v>0</v>
      </c>
      <c r="AA60" s="92"/>
      <c r="AB60" s="92"/>
      <c r="AC60" s="93">
        <f>AC58-AC59</f>
        <v>0</v>
      </c>
    </row>
    <row r="61" spans="1:29" ht="15" customHeight="1">
      <c r="A61" s="167" t="s">
        <v>184</v>
      </c>
      <c r="B61" s="79" t="s">
        <v>69</v>
      </c>
      <c r="C61" s="83"/>
      <c r="D61" s="84">
        <v>0</v>
      </c>
      <c r="E61" s="84">
        <v>0</v>
      </c>
      <c r="F61" s="84">
        <v>0</v>
      </c>
      <c r="G61" s="84">
        <v>0</v>
      </c>
      <c r="H61" s="84">
        <v>0</v>
      </c>
      <c r="I61" s="84"/>
      <c r="J61" s="84"/>
      <c r="K61" s="84"/>
      <c r="L61" s="84"/>
      <c r="M61" s="84"/>
      <c r="N61" s="84"/>
      <c r="O61" s="84"/>
      <c r="P61" s="84"/>
      <c r="Q61" s="84"/>
      <c r="R61" s="84"/>
      <c r="S61" s="84"/>
      <c r="T61" s="84"/>
      <c r="U61" s="84"/>
      <c r="V61" s="84"/>
      <c r="W61" s="84"/>
      <c r="X61" s="84"/>
      <c r="Y61" s="84"/>
      <c r="Z61" s="84">
        <f t="shared" si="18"/>
        <v>0</v>
      </c>
      <c r="AA61" s="85">
        <f>SUMIF('调整分录-上期'!$D:$D,$A61,'调整分录-上期'!F:F)</f>
        <v>0</v>
      </c>
      <c r="AB61" s="85">
        <f>SUMIF('调整分录-上期'!$D:$D,$A61,'调整分录-上期'!G:G)</f>
        <v>0</v>
      </c>
      <c r="AC61" s="86">
        <f t="shared" si="5"/>
        <v>0</v>
      </c>
    </row>
    <row r="62" spans="1:29" ht="15" customHeight="1">
      <c r="A62" s="167" t="s">
        <v>185</v>
      </c>
      <c r="B62" s="79" t="s">
        <v>71</v>
      </c>
      <c r="C62" s="83"/>
      <c r="D62" s="84">
        <v>0</v>
      </c>
      <c r="E62" s="84">
        <v>0</v>
      </c>
      <c r="F62" s="84">
        <v>0</v>
      </c>
      <c r="G62" s="84">
        <v>0</v>
      </c>
      <c r="H62" s="84">
        <v>0</v>
      </c>
      <c r="I62" s="84"/>
      <c r="J62" s="84"/>
      <c r="K62" s="84"/>
      <c r="L62" s="84"/>
      <c r="M62" s="84"/>
      <c r="N62" s="84"/>
      <c r="O62" s="84"/>
      <c r="P62" s="84"/>
      <c r="Q62" s="84"/>
      <c r="R62" s="84"/>
      <c r="S62" s="84"/>
      <c r="T62" s="84"/>
      <c r="U62" s="84"/>
      <c r="V62" s="84"/>
      <c r="W62" s="84"/>
      <c r="X62" s="84"/>
      <c r="Y62" s="84"/>
      <c r="Z62" s="84">
        <f t="shared" si="18"/>
        <v>0</v>
      </c>
      <c r="AA62" s="85">
        <f>SUMIF('调整分录-上期'!$D:$D,$A62,'调整分录-上期'!F:F)</f>
        <v>0</v>
      </c>
      <c r="AB62" s="85">
        <f>SUMIF('调整分录-上期'!$D:$D,$A62,'调整分录-上期'!G:G)</f>
        <v>0</v>
      </c>
      <c r="AC62" s="86">
        <f t="shared" si="5"/>
        <v>0</v>
      </c>
    </row>
    <row r="63" spans="1:29" ht="15" customHeight="1">
      <c r="A63" s="167" t="s">
        <v>186</v>
      </c>
      <c r="B63" s="79" t="s">
        <v>73</v>
      </c>
      <c r="C63" s="83"/>
      <c r="D63" s="84">
        <v>0</v>
      </c>
      <c r="E63" s="84">
        <v>0</v>
      </c>
      <c r="F63" s="84">
        <v>0</v>
      </c>
      <c r="G63" s="84">
        <v>0</v>
      </c>
      <c r="H63" s="84">
        <v>0</v>
      </c>
      <c r="I63" s="84"/>
      <c r="J63" s="84"/>
      <c r="K63" s="84"/>
      <c r="L63" s="84"/>
      <c r="M63" s="84"/>
      <c r="N63" s="84"/>
      <c r="O63" s="84"/>
      <c r="P63" s="84"/>
      <c r="Q63" s="84"/>
      <c r="R63" s="84"/>
      <c r="S63" s="84"/>
      <c r="T63" s="84"/>
      <c r="U63" s="84"/>
      <c r="V63" s="84"/>
      <c r="W63" s="84"/>
      <c r="X63" s="84"/>
      <c r="Y63" s="84"/>
      <c r="Z63" s="84">
        <f t="shared" si="18"/>
        <v>0</v>
      </c>
      <c r="AA63" s="85">
        <f>SUMIF('调整分录-上期'!$D:$D,$A63,'调整分录-上期'!F:F)</f>
        <v>0</v>
      </c>
      <c r="AB63" s="85">
        <f>SUMIF('调整分录-上期'!$D:$D,$A63,'调整分录-上期'!G:G)</f>
        <v>0</v>
      </c>
      <c r="AC63" s="86">
        <f t="shared" si="5"/>
        <v>0</v>
      </c>
    </row>
    <row r="64" spans="1:29" ht="15" customHeight="1">
      <c r="A64" s="167" t="s">
        <v>187</v>
      </c>
      <c r="B64" s="87" t="s">
        <v>75</v>
      </c>
      <c r="C64" s="91"/>
      <c r="D64" s="92">
        <f>SUM(D33:D63)-SUM(D37:D38)-SUM(D40:D42)-SUM(D44:D46)-SUM(D48:D49)-SUM(D53:D55)-SUM(D58:D59)</f>
        <v>100000000</v>
      </c>
      <c r="E64" s="92">
        <f t="shared" ref="E64" si="37">SUM(E33:E63)-SUM(E37:E38)-SUM(E40:E42)-SUM(E44:E46)-SUM(E48:E49)-SUM(E53:E55)-SUM(E58:E59)</f>
        <v>0</v>
      </c>
      <c r="F64" s="92">
        <f t="shared" ref="F64:H64" si="38">SUM(F33:F63)-SUM(F37:F38)-SUM(F40:F42)-SUM(F44:F46)-SUM(F48:F49)-SUM(F53:F55)-SUM(F58:F59)</f>
        <v>0</v>
      </c>
      <c r="G64" s="92">
        <f t="shared" si="38"/>
        <v>0</v>
      </c>
      <c r="H64" s="92">
        <f t="shared" si="38"/>
        <v>0</v>
      </c>
      <c r="I64" s="92">
        <f t="shared" ref="I64:K64" si="39">SUM(I33:I63)-SUM(I37:I38)-SUM(I40:I42)-SUM(I44:I46)-SUM(I48:I49)-SUM(I53:I55)-SUM(I58:I59)</f>
        <v>0</v>
      </c>
      <c r="J64" s="92">
        <f t="shared" si="39"/>
        <v>0</v>
      </c>
      <c r="K64" s="92">
        <f t="shared" si="39"/>
        <v>0</v>
      </c>
      <c r="L64" s="92"/>
      <c r="M64" s="92"/>
      <c r="N64" s="92"/>
      <c r="O64" s="92"/>
      <c r="P64" s="92"/>
      <c r="Q64" s="92"/>
      <c r="R64" s="92"/>
      <c r="S64" s="92"/>
      <c r="T64" s="92"/>
      <c r="U64" s="92"/>
      <c r="V64" s="92"/>
      <c r="W64" s="92"/>
      <c r="X64" s="92"/>
      <c r="Y64" s="92"/>
      <c r="Z64" s="88">
        <f t="shared" si="18"/>
        <v>100000000</v>
      </c>
      <c r="AA64" s="92">
        <f>SUM(AA33:AA63)</f>
        <v>0</v>
      </c>
      <c r="AB64" s="92">
        <f>SUM(AB33:AB63)</f>
        <v>40000000</v>
      </c>
      <c r="AC64" s="93">
        <f>SUM(AC33:AC63)-SUM(AC37:AC38)-SUM(AC40:AC42)-SUM(AC44:AC46)-SUM(AC48:AC49)-SUM(AC53:AC55)-SUM(AC58:AC59)</f>
        <v>60000000</v>
      </c>
    </row>
    <row r="65" spans="1:29" ht="15" customHeight="1">
      <c r="A65" s="167" t="s">
        <v>77</v>
      </c>
      <c r="B65" s="87" t="s">
        <v>77</v>
      </c>
      <c r="C65" s="91"/>
      <c r="D65" s="92">
        <f>D31+D64</f>
        <v>100000000</v>
      </c>
      <c r="E65" s="92">
        <f t="shared" ref="E65" si="40">E31+E64</f>
        <v>18000000</v>
      </c>
      <c r="F65" s="92">
        <f t="shared" ref="F65:H65" si="41">F31+F64</f>
        <v>18000000</v>
      </c>
      <c r="G65" s="92">
        <f t="shared" si="41"/>
        <v>18000000</v>
      </c>
      <c r="H65" s="92">
        <f t="shared" si="41"/>
        <v>18000000</v>
      </c>
      <c r="I65" s="92">
        <f t="shared" ref="I65:K65" si="42">I31+I64</f>
        <v>0</v>
      </c>
      <c r="J65" s="92">
        <f t="shared" si="42"/>
        <v>0</v>
      </c>
      <c r="K65" s="92">
        <f t="shared" si="42"/>
        <v>0</v>
      </c>
      <c r="L65" s="92"/>
      <c r="M65" s="92"/>
      <c r="N65" s="92"/>
      <c r="O65" s="92"/>
      <c r="P65" s="92"/>
      <c r="Q65" s="92"/>
      <c r="R65" s="92"/>
      <c r="S65" s="92"/>
      <c r="T65" s="92"/>
      <c r="U65" s="92"/>
      <c r="V65" s="92"/>
      <c r="W65" s="92"/>
      <c r="X65" s="92"/>
      <c r="Y65" s="92"/>
      <c r="Z65" s="88">
        <f t="shared" si="18"/>
        <v>172000000</v>
      </c>
      <c r="AA65" s="92">
        <f t="shared" ref="AA65:AB65" si="43">AA31+AA64</f>
        <v>0</v>
      </c>
      <c r="AB65" s="92">
        <f t="shared" si="43"/>
        <v>40000000</v>
      </c>
      <c r="AC65" s="93">
        <f>AC31+AC64</f>
        <v>132000000</v>
      </c>
    </row>
    <row r="66" spans="1:29" ht="15" customHeight="1">
      <c r="A66" s="167" t="s">
        <v>1</v>
      </c>
      <c r="B66" s="79" t="s">
        <v>1</v>
      </c>
      <c r="C66" s="94"/>
      <c r="D66" s="84">
        <v>0</v>
      </c>
      <c r="E66" s="84">
        <v>0</v>
      </c>
      <c r="F66" s="84">
        <v>0</v>
      </c>
      <c r="G66" s="84">
        <v>0</v>
      </c>
      <c r="H66" s="84">
        <v>0</v>
      </c>
      <c r="I66" s="84"/>
      <c r="J66" s="84"/>
      <c r="K66" s="84"/>
      <c r="L66" s="84"/>
      <c r="M66" s="84"/>
      <c r="N66" s="84"/>
      <c r="O66" s="84"/>
      <c r="P66" s="84"/>
      <c r="Q66" s="84"/>
      <c r="R66" s="84"/>
      <c r="S66" s="84"/>
      <c r="T66" s="84"/>
      <c r="U66" s="84"/>
      <c r="V66" s="84"/>
      <c r="W66" s="84"/>
      <c r="X66" s="84"/>
      <c r="Y66" s="84"/>
      <c r="Z66" s="84">
        <f t="shared" si="18"/>
        <v>0</v>
      </c>
      <c r="AA66" s="85">
        <f>SUMIF('调整分录-上期'!$D:$D,$A66,'调整分录-上期'!F:F)</f>
        <v>0</v>
      </c>
      <c r="AB66" s="85">
        <f>SUMIF('调整分录-上期'!$D:$D,$A66,'调整分录-上期'!G:G)</f>
        <v>0</v>
      </c>
      <c r="AC66" s="86"/>
    </row>
    <row r="67" spans="1:29" ht="15" customHeight="1">
      <c r="A67" s="167" t="s">
        <v>588</v>
      </c>
      <c r="B67" s="79" t="s">
        <v>3</v>
      </c>
      <c r="C67" s="83"/>
      <c r="D67" s="84">
        <v>0</v>
      </c>
      <c r="E67" s="84">
        <v>0</v>
      </c>
      <c r="F67" s="84">
        <v>0</v>
      </c>
      <c r="G67" s="84">
        <v>0</v>
      </c>
      <c r="H67" s="84">
        <v>0</v>
      </c>
      <c r="I67" s="84"/>
      <c r="J67" s="84"/>
      <c r="K67" s="84"/>
      <c r="L67" s="84"/>
      <c r="M67" s="84"/>
      <c r="N67" s="84"/>
      <c r="O67" s="84"/>
      <c r="P67" s="84"/>
      <c r="Q67" s="84"/>
      <c r="R67" s="84"/>
      <c r="S67" s="84"/>
      <c r="T67" s="84"/>
      <c r="U67" s="84"/>
      <c r="V67" s="84"/>
      <c r="W67" s="84"/>
      <c r="X67" s="84"/>
      <c r="Y67" s="84"/>
      <c r="Z67" s="84">
        <f t="shared" si="18"/>
        <v>0</v>
      </c>
      <c r="AA67" s="85">
        <f>SUMIF('调整分录-上期'!$D:$D,$A67,'调整分录-上期'!F:F)</f>
        <v>0</v>
      </c>
      <c r="AB67" s="85">
        <f>SUMIF('调整分录-上期'!$D:$D,$A67,'调整分录-上期'!G:G)</f>
        <v>0</v>
      </c>
      <c r="AC67" s="86">
        <f t="shared" ref="AC67:AC116" si="44">Z67+AB67-AA67</f>
        <v>0</v>
      </c>
    </row>
    <row r="68" spans="1:29" ht="15" hidden="1" customHeight="1">
      <c r="A68" s="167" t="s">
        <v>565</v>
      </c>
      <c r="B68" s="79" t="s">
        <v>545</v>
      </c>
      <c r="C68" s="83"/>
      <c r="D68" s="84">
        <v>0</v>
      </c>
      <c r="E68" s="84">
        <v>0</v>
      </c>
      <c r="F68" s="84">
        <v>0</v>
      </c>
      <c r="G68" s="84">
        <v>0</v>
      </c>
      <c r="H68" s="84">
        <v>0</v>
      </c>
      <c r="I68" s="84"/>
      <c r="J68" s="84"/>
      <c r="K68" s="84"/>
      <c r="L68" s="84"/>
      <c r="M68" s="84"/>
      <c r="N68" s="84"/>
      <c r="O68" s="84"/>
      <c r="P68" s="84"/>
      <c r="Q68" s="84"/>
      <c r="R68" s="84"/>
      <c r="S68" s="84"/>
      <c r="T68" s="84"/>
      <c r="U68" s="84"/>
      <c r="V68" s="84"/>
      <c r="W68" s="84"/>
      <c r="X68" s="84"/>
      <c r="Y68" s="84"/>
      <c r="Z68" s="84">
        <f t="shared" si="18"/>
        <v>0</v>
      </c>
      <c r="AA68" s="85">
        <f>SUMIF('调整分录-上期'!$D:$D,$A68,'调整分录-上期'!F:F)</f>
        <v>0</v>
      </c>
      <c r="AB68" s="85">
        <f>SUMIF('调整分录-上期'!$D:$D,$A68,'调整分录-上期'!G:G)</f>
        <v>0</v>
      </c>
      <c r="AC68" s="86">
        <f t="shared" si="44"/>
        <v>0</v>
      </c>
    </row>
    <row r="69" spans="1:29" ht="15" hidden="1" customHeight="1">
      <c r="A69" s="167" t="s">
        <v>566</v>
      </c>
      <c r="B69" s="79" t="s">
        <v>546</v>
      </c>
      <c r="C69" s="83"/>
      <c r="D69" s="84">
        <v>0</v>
      </c>
      <c r="E69" s="84">
        <v>0</v>
      </c>
      <c r="F69" s="84">
        <v>0</v>
      </c>
      <c r="G69" s="84">
        <v>0</v>
      </c>
      <c r="H69" s="84">
        <v>0</v>
      </c>
      <c r="I69" s="84"/>
      <c r="J69" s="84"/>
      <c r="K69" s="84"/>
      <c r="L69" s="84"/>
      <c r="M69" s="84"/>
      <c r="N69" s="84"/>
      <c r="O69" s="84"/>
      <c r="P69" s="84"/>
      <c r="Q69" s="84"/>
      <c r="R69" s="84"/>
      <c r="S69" s="84"/>
      <c r="T69" s="84"/>
      <c r="U69" s="84"/>
      <c r="V69" s="84"/>
      <c r="W69" s="84"/>
      <c r="X69" s="84"/>
      <c r="Y69" s="84"/>
      <c r="Z69" s="84">
        <f t="shared" si="18"/>
        <v>0</v>
      </c>
      <c r="AA69" s="85">
        <f>SUMIF('调整分录-上期'!$D:$D,$A69,'调整分录-上期'!F:F)</f>
        <v>0</v>
      </c>
      <c r="AB69" s="85">
        <f>SUMIF('调整分录-上期'!$D:$D,$A69,'调整分录-上期'!G:G)</f>
        <v>0</v>
      </c>
      <c r="AC69" s="86">
        <f t="shared" si="44"/>
        <v>0</v>
      </c>
    </row>
    <row r="70" spans="1:29" ht="15" hidden="1" customHeight="1">
      <c r="A70" s="167" t="s">
        <v>567</v>
      </c>
      <c r="B70" s="79" t="s">
        <v>547</v>
      </c>
      <c r="C70" s="83"/>
      <c r="D70" s="84">
        <v>0</v>
      </c>
      <c r="E70" s="84">
        <v>0</v>
      </c>
      <c r="F70" s="84">
        <v>0</v>
      </c>
      <c r="G70" s="84">
        <v>0</v>
      </c>
      <c r="H70" s="84">
        <v>0</v>
      </c>
      <c r="I70" s="84"/>
      <c r="J70" s="84"/>
      <c r="K70" s="84"/>
      <c r="L70" s="84"/>
      <c r="M70" s="84"/>
      <c r="N70" s="84"/>
      <c r="O70" s="84"/>
      <c r="P70" s="84"/>
      <c r="Q70" s="84"/>
      <c r="R70" s="84"/>
      <c r="S70" s="84"/>
      <c r="T70" s="84"/>
      <c r="U70" s="84"/>
      <c r="V70" s="84"/>
      <c r="W70" s="84"/>
      <c r="X70" s="84"/>
      <c r="Y70" s="84"/>
      <c r="Z70" s="84">
        <f t="shared" si="18"/>
        <v>0</v>
      </c>
      <c r="AA70" s="85">
        <f>SUMIF('调整分录-上期'!$D:$D,$A70,'调整分录-上期'!F:F)</f>
        <v>0</v>
      </c>
      <c r="AB70" s="85">
        <f>SUMIF('调整分录-上期'!$D:$D,$A70,'调整分录-上期'!G:G)</f>
        <v>0</v>
      </c>
      <c r="AC70" s="86">
        <f t="shared" si="44"/>
        <v>0</v>
      </c>
    </row>
    <row r="71" spans="1:29" ht="15" customHeight="1">
      <c r="A71" s="167" t="s">
        <v>587</v>
      </c>
      <c r="B71" s="79" t="s">
        <v>548</v>
      </c>
      <c r="C71" s="83"/>
      <c r="D71" s="84">
        <v>0</v>
      </c>
      <c r="E71" s="84">
        <v>0</v>
      </c>
      <c r="F71" s="84">
        <v>0</v>
      </c>
      <c r="G71" s="84">
        <v>0</v>
      </c>
      <c r="H71" s="84">
        <v>0</v>
      </c>
      <c r="I71" s="84"/>
      <c r="J71" s="84"/>
      <c r="K71" s="84"/>
      <c r="L71" s="84"/>
      <c r="M71" s="84"/>
      <c r="N71" s="84"/>
      <c r="O71" s="84"/>
      <c r="P71" s="84"/>
      <c r="Q71" s="84"/>
      <c r="R71" s="84"/>
      <c r="S71" s="84"/>
      <c r="T71" s="84"/>
      <c r="U71" s="84"/>
      <c r="V71" s="84"/>
      <c r="W71" s="84"/>
      <c r="X71" s="84"/>
      <c r="Y71" s="84"/>
      <c r="Z71" s="84">
        <f t="shared" si="18"/>
        <v>0</v>
      </c>
      <c r="AA71" s="85">
        <f>SUMIF('调整分录-上期'!$D:$D,$A71,'调整分录-上期'!F:F)</f>
        <v>0</v>
      </c>
      <c r="AB71" s="85">
        <f>SUMIF('调整分录-上期'!$D:$D,$A71,'调整分录-上期'!G:G)</f>
        <v>0</v>
      </c>
      <c r="AC71" s="86">
        <f t="shared" si="44"/>
        <v>0</v>
      </c>
    </row>
    <row r="72" spans="1:29" ht="15" customHeight="1">
      <c r="A72" s="167" t="s">
        <v>568</v>
      </c>
      <c r="B72" s="79" t="s">
        <v>549</v>
      </c>
      <c r="C72" s="83"/>
      <c r="D72" s="84">
        <v>0</v>
      </c>
      <c r="E72" s="84">
        <v>0</v>
      </c>
      <c r="F72" s="84">
        <v>0</v>
      </c>
      <c r="G72" s="84">
        <v>0</v>
      </c>
      <c r="H72" s="84">
        <v>0</v>
      </c>
      <c r="I72" s="84"/>
      <c r="J72" s="84"/>
      <c r="K72" s="84"/>
      <c r="L72" s="84"/>
      <c r="M72" s="84"/>
      <c r="N72" s="84"/>
      <c r="O72" s="84"/>
      <c r="P72" s="84"/>
      <c r="Q72" s="84"/>
      <c r="R72" s="84"/>
      <c r="S72" s="84"/>
      <c r="T72" s="84"/>
      <c r="U72" s="84"/>
      <c r="V72" s="84"/>
      <c r="W72" s="84"/>
      <c r="X72" s="84"/>
      <c r="Y72" s="84"/>
      <c r="Z72" s="84">
        <f t="shared" ref="Z72:Z104" si="45">SUM(D72:Y72)</f>
        <v>0</v>
      </c>
      <c r="AA72" s="85">
        <f>SUMIF('调整分录-上期'!$D:$D,$A72,'调整分录-上期'!F:F)</f>
        <v>0</v>
      </c>
      <c r="AB72" s="85">
        <f>SUMIF('调整分录-上期'!$D:$D,$A72,'调整分录-上期'!G:G)</f>
        <v>0</v>
      </c>
      <c r="AC72" s="86">
        <f t="shared" si="44"/>
        <v>0</v>
      </c>
    </row>
    <row r="73" spans="1:29" ht="15" customHeight="1">
      <c r="A73" s="167" t="s">
        <v>627</v>
      </c>
      <c r="B73" s="79" t="s">
        <v>629</v>
      </c>
      <c r="C73" s="83"/>
      <c r="D73" s="84">
        <v>0</v>
      </c>
      <c r="E73" s="84">
        <v>0</v>
      </c>
      <c r="F73" s="84">
        <v>0</v>
      </c>
      <c r="G73" s="84">
        <v>0</v>
      </c>
      <c r="H73" s="84">
        <v>0</v>
      </c>
      <c r="I73" s="84"/>
      <c r="J73" s="84"/>
      <c r="K73" s="84"/>
      <c r="L73" s="84"/>
      <c r="M73" s="84"/>
      <c r="N73" s="84"/>
      <c r="O73" s="84"/>
      <c r="P73" s="84"/>
      <c r="Q73" s="84"/>
      <c r="R73" s="84"/>
      <c r="S73" s="84"/>
      <c r="T73" s="84"/>
      <c r="U73" s="84"/>
      <c r="V73" s="84"/>
      <c r="W73" s="84"/>
      <c r="X73" s="84"/>
      <c r="Y73" s="84"/>
      <c r="Z73" s="84">
        <f t="shared" si="45"/>
        <v>0</v>
      </c>
      <c r="AA73" s="85">
        <f>SUMIF('调整分录-上期'!$D:$D,$A73,'调整分录-上期'!F:F)</f>
        <v>0</v>
      </c>
      <c r="AB73" s="85">
        <f>SUMIF('调整分录-上期'!$D:$D,$A73,'调整分录-上期'!G:G)</f>
        <v>0</v>
      </c>
      <c r="AC73" s="86">
        <f t="shared" si="44"/>
        <v>0</v>
      </c>
    </row>
    <row r="74" spans="1:29" ht="15" customHeight="1">
      <c r="A74" s="167" t="s">
        <v>628</v>
      </c>
      <c r="B74" s="79" t="s">
        <v>630</v>
      </c>
      <c r="C74" s="83"/>
      <c r="D74" s="84">
        <v>0</v>
      </c>
      <c r="E74" s="84">
        <v>0</v>
      </c>
      <c r="F74" s="84">
        <v>0</v>
      </c>
      <c r="G74" s="84">
        <v>0</v>
      </c>
      <c r="H74" s="84">
        <v>0</v>
      </c>
      <c r="I74" s="84"/>
      <c r="J74" s="84"/>
      <c r="K74" s="84"/>
      <c r="L74" s="84"/>
      <c r="M74" s="84"/>
      <c r="N74" s="84"/>
      <c r="O74" s="84"/>
      <c r="P74" s="84"/>
      <c r="Q74" s="84"/>
      <c r="R74" s="84"/>
      <c r="S74" s="84"/>
      <c r="T74" s="84"/>
      <c r="U74" s="84"/>
      <c r="V74" s="84"/>
      <c r="W74" s="84"/>
      <c r="X74" s="84"/>
      <c r="Y74" s="84"/>
      <c r="Z74" s="84">
        <f t="shared" si="45"/>
        <v>0</v>
      </c>
      <c r="AA74" s="85">
        <f>SUMIF('调整分录-上期'!$D:$D,$A74,'调整分录-上期'!F:F)</f>
        <v>0</v>
      </c>
      <c r="AB74" s="85">
        <f>SUMIF('调整分录-上期'!$D:$D,$A74,'调整分录-上期'!G:G)</f>
        <v>0</v>
      </c>
      <c r="AC74" s="86">
        <f t="shared" si="44"/>
        <v>0</v>
      </c>
    </row>
    <row r="75" spans="1:29" ht="15" customHeight="1">
      <c r="A75" s="167" t="s">
        <v>189</v>
      </c>
      <c r="B75" s="79" t="s">
        <v>4</v>
      </c>
      <c r="C75" s="83"/>
      <c r="D75" s="84">
        <v>0</v>
      </c>
      <c r="E75" s="84">
        <v>0</v>
      </c>
      <c r="F75" s="84">
        <v>0</v>
      </c>
      <c r="G75" s="84">
        <v>0</v>
      </c>
      <c r="H75" s="84">
        <v>0</v>
      </c>
      <c r="I75" s="84"/>
      <c r="J75" s="84"/>
      <c r="K75" s="84"/>
      <c r="L75" s="84"/>
      <c r="M75" s="84"/>
      <c r="N75" s="84"/>
      <c r="O75" s="84"/>
      <c r="P75" s="84"/>
      <c r="Q75" s="84"/>
      <c r="R75" s="84"/>
      <c r="S75" s="84"/>
      <c r="T75" s="84"/>
      <c r="U75" s="84"/>
      <c r="V75" s="84"/>
      <c r="W75" s="84"/>
      <c r="X75" s="84"/>
      <c r="Y75" s="84"/>
      <c r="Z75" s="84">
        <f t="shared" si="45"/>
        <v>0</v>
      </c>
      <c r="AA75" s="85">
        <f>SUMIF('调整分录-上期'!$D:$D,$A75,'调整分录-上期'!F:F)</f>
        <v>0</v>
      </c>
      <c r="AB75" s="85">
        <f>SUMIF('调整分录-上期'!$D:$D,$A75,'调整分录-上期'!G:G)</f>
        <v>0</v>
      </c>
      <c r="AC75" s="86">
        <f t="shared" si="44"/>
        <v>0</v>
      </c>
    </row>
    <row r="76" spans="1:29" ht="15" hidden="1" customHeight="1">
      <c r="A76" s="167" t="s">
        <v>569</v>
      </c>
      <c r="B76" s="79" t="s">
        <v>550</v>
      </c>
      <c r="C76" s="83"/>
      <c r="D76" s="84">
        <v>0</v>
      </c>
      <c r="E76" s="84">
        <v>0</v>
      </c>
      <c r="F76" s="84">
        <v>0</v>
      </c>
      <c r="G76" s="84">
        <v>0</v>
      </c>
      <c r="H76" s="84">
        <v>0</v>
      </c>
      <c r="I76" s="84"/>
      <c r="J76" s="84"/>
      <c r="K76" s="84"/>
      <c r="L76" s="84"/>
      <c r="M76" s="84"/>
      <c r="N76" s="84"/>
      <c r="O76" s="84"/>
      <c r="P76" s="84"/>
      <c r="Q76" s="84"/>
      <c r="R76" s="84"/>
      <c r="S76" s="84"/>
      <c r="T76" s="84"/>
      <c r="U76" s="84"/>
      <c r="V76" s="84"/>
      <c r="W76" s="84"/>
      <c r="X76" s="84"/>
      <c r="Y76" s="84"/>
      <c r="Z76" s="84">
        <f t="shared" si="45"/>
        <v>0</v>
      </c>
      <c r="AA76" s="85">
        <f>SUMIF('调整分录-上期'!$D:$D,$A76,'调整分录-上期'!F:F)</f>
        <v>0</v>
      </c>
      <c r="AB76" s="85">
        <f>SUMIF('调整分录-上期'!$D:$D,$A76,'调整分录-上期'!G:G)</f>
        <v>0</v>
      </c>
      <c r="AC76" s="86">
        <f t="shared" si="44"/>
        <v>0</v>
      </c>
    </row>
    <row r="77" spans="1:29" ht="15" hidden="1" customHeight="1">
      <c r="A77" s="167" t="s">
        <v>570</v>
      </c>
      <c r="B77" s="79" t="s">
        <v>551</v>
      </c>
      <c r="C77" s="83"/>
      <c r="D77" s="84">
        <v>0</v>
      </c>
      <c r="E77" s="84">
        <v>0</v>
      </c>
      <c r="F77" s="84">
        <v>0</v>
      </c>
      <c r="G77" s="84">
        <v>0</v>
      </c>
      <c r="H77" s="84">
        <v>0</v>
      </c>
      <c r="I77" s="84"/>
      <c r="J77" s="84"/>
      <c r="K77" s="84"/>
      <c r="L77" s="84"/>
      <c r="M77" s="84"/>
      <c r="N77" s="84"/>
      <c r="O77" s="84"/>
      <c r="P77" s="84"/>
      <c r="Q77" s="84"/>
      <c r="R77" s="84"/>
      <c r="S77" s="84"/>
      <c r="T77" s="84"/>
      <c r="U77" s="84"/>
      <c r="V77" s="84"/>
      <c r="W77" s="84"/>
      <c r="X77" s="84"/>
      <c r="Y77" s="84"/>
      <c r="Z77" s="84">
        <f t="shared" si="45"/>
        <v>0</v>
      </c>
      <c r="AA77" s="85">
        <f>SUMIF('调整分录-上期'!$D:$D,$A77,'调整分录-上期'!F:F)</f>
        <v>0</v>
      </c>
      <c r="AB77" s="85">
        <f>SUMIF('调整分录-上期'!$D:$D,$A77,'调整分录-上期'!G:G)</f>
        <v>0</v>
      </c>
      <c r="AC77" s="86">
        <f t="shared" si="44"/>
        <v>0</v>
      </c>
    </row>
    <row r="78" spans="1:29" ht="15" customHeight="1">
      <c r="A78" s="167" t="s">
        <v>190</v>
      </c>
      <c r="B78" s="79" t="s">
        <v>6</v>
      </c>
      <c r="C78" s="83"/>
      <c r="D78" s="84">
        <v>0</v>
      </c>
      <c r="E78" s="84">
        <v>0</v>
      </c>
      <c r="F78" s="84">
        <v>0</v>
      </c>
      <c r="G78" s="84">
        <v>0</v>
      </c>
      <c r="H78" s="84">
        <v>0</v>
      </c>
      <c r="I78" s="84"/>
      <c r="J78" s="84"/>
      <c r="K78" s="84"/>
      <c r="L78" s="84"/>
      <c r="M78" s="84"/>
      <c r="N78" s="84"/>
      <c r="O78" s="84"/>
      <c r="P78" s="84"/>
      <c r="Q78" s="84"/>
      <c r="R78" s="84"/>
      <c r="S78" s="84"/>
      <c r="T78" s="84"/>
      <c r="U78" s="84"/>
      <c r="V78" s="84"/>
      <c r="W78" s="84"/>
      <c r="X78" s="84"/>
      <c r="Y78" s="84"/>
      <c r="Z78" s="84">
        <f t="shared" si="45"/>
        <v>0</v>
      </c>
      <c r="AA78" s="85">
        <f>SUMIF('调整分录-上期'!$D:$D,$A78,'调整分录-上期'!F:F)</f>
        <v>0</v>
      </c>
      <c r="AB78" s="85">
        <f>SUMIF('调整分录-上期'!$D:$D,$A78,'调整分录-上期'!G:G)</f>
        <v>0</v>
      </c>
      <c r="AC78" s="86">
        <f t="shared" si="44"/>
        <v>0</v>
      </c>
    </row>
    <row r="79" spans="1:29" ht="15" customHeight="1">
      <c r="A79" s="167" t="s">
        <v>191</v>
      </c>
      <c r="B79" s="79" t="s">
        <v>8</v>
      </c>
      <c r="C79" s="83"/>
      <c r="D79" s="84">
        <v>0</v>
      </c>
      <c r="E79" s="84">
        <v>0</v>
      </c>
      <c r="F79" s="84">
        <v>0</v>
      </c>
      <c r="G79" s="84">
        <v>0</v>
      </c>
      <c r="H79" s="84">
        <v>0</v>
      </c>
      <c r="I79" s="84"/>
      <c r="J79" s="84"/>
      <c r="K79" s="84"/>
      <c r="L79" s="84"/>
      <c r="M79" s="84"/>
      <c r="N79" s="84"/>
      <c r="O79" s="84"/>
      <c r="P79" s="84"/>
      <c r="Q79" s="84"/>
      <c r="R79" s="84"/>
      <c r="S79" s="84"/>
      <c r="T79" s="84"/>
      <c r="U79" s="84"/>
      <c r="V79" s="84"/>
      <c r="W79" s="84"/>
      <c r="X79" s="84"/>
      <c r="Y79" s="84"/>
      <c r="Z79" s="84">
        <f t="shared" si="45"/>
        <v>0</v>
      </c>
      <c r="AA79" s="85">
        <f>SUMIF('调整分录-上期'!$D:$D,$A79,'调整分录-上期'!F:F)</f>
        <v>0</v>
      </c>
      <c r="AB79" s="85">
        <f>SUMIF('调整分录-上期'!$D:$D,$A79,'调整分录-上期'!G:G)</f>
        <v>0</v>
      </c>
      <c r="AC79" s="86">
        <f t="shared" si="44"/>
        <v>0</v>
      </c>
    </row>
    <row r="80" spans="1:29" ht="15" customHeight="1">
      <c r="A80" s="167" t="s">
        <v>192</v>
      </c>
      <c r="B80" s="79" t="s">
        <v>10</v>
      </c>
      <c r="C80" s="83"/>
      <c r="D80" s="84">
        <v>0</v>
      </c>
      <c r="E80" s="84">
        <v>0</v>
      </c>
      <c r="F80" s="84">
        <v>0</v>
      </c>
      <c r="G80" s="84">
        <v>0</v>
      </c>
      <c r="H80" s="84">
        <v>0</v>
      </c>
      <c r="I80" s="84"/>
      <c r="J80" s="84"/>
      <c r="K80" s="84"/>
      <c r="L80" s="84"/>
      <c r="M80" s="84"/>
      <c r="N80" s="84"/>
      <c r="O80" s="84"/>
      <c r="P80" s="84"/>
      <c r="Q80" s="84"/>
      <c r="R80" s="84"/>
      <c r="S80" s="84"/>
      <c r="T80" s="84"/>
      <c r="U80" s="84"/>
      <c r="V80" s="84"/>
      <c r="W80" s="84"/>
      <c r="X80" s="84"/>
      <c r="Y80" s="84"/>
      <c r="Z80" s="84">
        <f t="shared" si="45"/>
        <v>0</v>
      </c>
      <c r="AA80" s="85">
        <f>SUMIF('调整分录-上期'!$D:$D,$A80,'调整分录-上期'!F:F)</f>
        <v>0</v>
      </c>
      <c r="AB80" s="85">
        <f>SUMIF('调整分录-上期'!$D:$D,$A80,'调整分录-上期'!G:G)</f>
        <v>0</v>
      </c>
      <c r="AC80" s="86">
        <f t="shared" si="44"/>
        <v>0</v>
      </c>
    </row>
    <row r="81" spans="1:29" ht="15" hidden="1" customHeight="1">
      <c r="A81" s="167" t="s">
        <v>571</v>
      </c>
      <c r="B81" s="79" t="s">
        <v>552</v>
      </c>
      <c r="C81" s="83"/>
      <c r="D81" s="84">
        <v>0</v>
      </c>
      <c r="E81" s="84">
        <v>0</v>
      </c>
      <c r="F81" s="84">
        <v>0</v>
      </c>
      <c r="G81" s="84">
        <v>0</v>
      </c>
      <c r="H81" s="84">
        <v>0</v>
      </c>
      <c r="I81" s="84"/>
      <c r="J81" s="84"/>
      <c r="K81" s="84"/>
      <c r="L81" s="84"/>
      <c r="M81" s="84"/>
      <c r="N81" s="84"/>
      <c r="O81" s="84"/>
      <c r="P81" s="84"/>
      <c r="Q81" s="84"/>
      <c r="R81" s="84"/>
      <c r="S81" s="84"/>
      <c r="T81" s="84"/>
      <c r="U81" s="84"/>
      <c r="V81" s="84"/>
      <c r="W81" s="84"/>
      <c r="X81" s="84"/>
      <c r="Y81" s="84"/>
      <c r="Z81" s="84">
        <f t="shared" si="45"/>
        <v>0</v>
      </c>
      <c r="AA81" s="85">
        <f>SUMIF('调整分录-上期'!$D:$D,$A81,'调整分录-上期'!F:F)</f>
        <v>0</v>
      </c>
      <c r="AB81" s="85">
        <f>SUMIF('调整分录-上期'!$D:$D,$A81,'调整分录-上期'!G:G)</f>
        <v>0</v>
      </c>
      <c r="AC81" s="86">
        <f t="shared" si="44"/>
        <v>0</v>
      </c>
    </row>
    <row r="82" spans="1:29" ht="15" hidden="1" customHeight="1">
      <c r="A82" s="167" t="s">
        <v>572</v>
      </c>
      <c r="B82" s="79" t="s">
        <v>553</v>
      </c>
      <c r="C82" s="83"/>
      <c r="D82" s="84">
        <v>0</v>
      </c>
      <c r="E82" s="84">
        <v>0</v>
      </c>
      <c r="F82" s="84">
        <v>0</v>
      </c>
      <c r="G82" s="84">
        <v>0</v>
      </c>
      <c r="H82" s="84">
        <v>0</v>
      </c>
      <c r="I82" s="84"/>
      <c r="J82" s="84"/>
      <c r="K82" s="84"/>
      <c r="L82" s="84"/>
      <c r="M82" s="84"/>
      <c r="N82" s="84"/>
      <c r="O82" s="84"/>
      <c r="P82" s="84"/>
      <c r="Q82" s="84"/>
      <c r="R82" s="84"/>
      <c r="S82" s="84"/>
      <c r="T82" s="84"/>
      <c r="U82" s="84"/>
      <c r="V82" s="84"/>
      <c r="W82" s="84"/>
      <c r="X82" s="84"/>
      <c r="Y82" s="84"/>
      <c r="Z82" s="84">
        <f t="shared" si="45"/>
        <v>0</v>
      </c>
      <c r="AA82" s="85">
        <f>SUMIF('调整分录-上期'!$D:$D,$A82,'调整分录-上期'!F:F)</f>
        <v>0</v>
      </c>
      <c r="AB82" s="85">
        <f>SUMIF('调整分录-上期'!$D:$D,$A82,'调整分录-上期'!G:G)</f>
        <v>0</v>
      </c>
      <c r="AC82" s="86">
        <f t="shared" si="44"/>
        <v>0</v>
      </c>
    </row>
    <row r="83" spans="1:29" ht="15" hidden="1" customHeight="1">
      <c r="A83" s="167" t="s">
        <v>573</v>
      </c>
      <c r="B83" s="79" t="s">
        <v>554</v>
      </c>
      <c r="C83" s="83"/>
      <c r="D83" s="84">
        <v>0</v>
      </c>
      <c r="E83" s="84">
        <v>0</v>
      </c>
      <c r="F83" s="84">
        <v>0</v>
      </c>
      <c r="G83" s="84">
        <v>0</v>
      </c>
      <c r="H83" s="84">
        <v>0</v>
      </c>
      <c r="I83" s="84"/>
      <c r="J83" s="84"/>
      <c r="K83" s="84"/>
      <c r="L83" s="84"/>
      <c r="M83" s="84"/>
      <c r="N83" s="84"/>
      <c r="O83" s="84"/>
      <c r="P83" s="84"/>
      <c r="Q83" s="84"/>
      <c r="R83" s="84"/>
      <c r="S83" s="84"/>
      <c r="T83" s="84"/>
      <c r="U83" s="84"/>
      <c r="V83" s="84"/>
      <c r="W83" s="84"/>
      <c r="X83" s="84"/>
      <c r="Y83" s="84"/>
      <c r="Z83" s="84">
        <f t="shared" si="45"/>
        <v>0</v>
      </c>
      <c r="AA83" s="85">
        <f>SUMIF('调整分录-上期'!$D:$D,$A83,'调整分录-上期'!F:F)</f>
        <v>0</v>
      </c>
      <c r="AB83" s="85">
        <f>SUMIF('调整分录-上期'!$D:$D,$A83,'调整分录-上期'!G:G)</f>
        <v>0</v>
      </c>
      <c r="AC83" s="86">
        <f t="shared" si="44"/>
        <v>0</v>
      </c>
    </row>
    <row r="84" spans="1:29" ht="15" hidden="1" customHeight="1">
      <c r="A84" s="167" t="s">
        <v>574</v>
      </c>
      <c r="B84" s="79" t="s">
        <v>555</v>
      </c>
      <c r="C84" s="83"/>
      <c r="D84" s="84">
        <v>0</v>
      </c>
      <c r="E84" s="84">
        <v>0</v>
      </c>
      <c r="F84" s="84">
        <v>0</v>
      </c>
      <c r="G84" s="84">
        <v>0</v>
      </c>
      <c r="H84" s="84">
        <v>0</v>
      </c>
      <c r="I84" s="84"/>
      <c r="J84" s="84"/>
      <c r="K84" s="84"/>
      <c r="L84" s="84"/>
      <c r="M84" s="84"/>
      <c r="N84" s="84"/>
      <c r="O84" s="84"/>
      <c r="P84" s="84"/>
      <c r="Q84" s="84"/>
      <c r="R84" s="84"/>
      <c r="S84" s="84"/>
      <c r="T84" s="84"/>
      <c r="U84" s="84"/>
      <c r="V84" s="84"/>
      <c r="W84" s="84"/>
      <c r="X84" s="84"/>
      <c r="Y84" s="84"/>
      <c r="Z84" s="84">
        <f t="shared" si="45"/>
        <v>0</v>
      </c>
      <c r="AA84" s="85">
        <f>SUMIF('调整分录-上期'!$D:$D,$A84,'调整分录-上期'!F:F)</f>
        <v>0</v>
      </c>
      <c r="AB84" s="85">
        <f>SUMIF('调整分录-上期'!$D:$D,$A84,'调整分录-上期'!G:G)</f>
        <v>0</v>
      </c>
      <c r="AC84" s="86">
        <f t="shared" si="44"/>
        <v>0</v>
      </c>
    </row>
    <row r="85" spans="1:29" ht="15" customHeight="1">
      <c r="A85" s="167" t="s">
        <v>575</v>
      </c>
      <c r="B85" s="79" t="s">
        <v>556</v>
      </c>
      <c r="C85" s="83"/>
      <c r="D85" s="84">
        <v>0</v>
      </c>
      <c r="E85" s="84">
        <v>0</v>
      </c>
      <c r="F85" s="84">
        <v>0</v>
      </c>
      <c r="G85" s="84">
        <v>0</v>
      </c>
      <c r="H85" s="84">
        <v>0</v>
      </c>
      <c r="I85" s="84"/>
      <c r="J85" s="84"/>
      <c r="K85" s="84"/>
      <c r="L85" s="84"/>
      <c r="M85" s="84"/>
      <c r="N85" s="84"/>
      <c r="O85" s="84"/>
      <c r="P85" s="84"/>
      <c r="Q85" s="84"/>
      <c r="R85" s="84"/>
      <c r="S85" s="84"/>
      <c r="T85" s="84"/>
      <c r="U85" s="84"/>
      <c r="V85" s="84"/>
      <c r="W85" s="84"/>
      <c r="X85" s="84"/>
      <c r="Y85" s="84"/>
      <c r="Z85" s="84">
        <f t="shared" si="45"/>
        <v>0</v>
      </c>
      <c r="AA85" s="85">
        <f>SUMIF('调整分录-上期'!$D:$D,$A85,'调整分录-上期'!F:F)</f>
        <v>0</v>
      </c>
      <c r="AB85" s="85">
        <f>SUMIF('调整分录-上期'!$D:$D,$A85,'调整分录-上期'!G:G)</f>
        <v>0</v>
      </c>
      <c r="AC85" s="86">
        <f t="shared" si="44"/>
        <v>0</v>
      </c>
    </row>
    <row r="86" spans="1:29" ht="15" customHeight="1">
      <c r="A86" s="167" t="s">
        <v>193</v>
      </c>
      <c r="B86" s="79" t="s">
        <v>15</v>
      </c>
      <c r="C86" s="83"/>
      <c r="D86" s="84">
        <v>0</v>
      </c>
      <c r="E86" s="84">
        <v>0</v>
      </c>
      <c r="F86" s="84">
        <v>0</v>
      </c>
      <c r="G86" s="84">
        <v>0</v>
      </c>
      <c r="H86" s="84">
        <v>0</v>
      </c>
      <c r="I86" s="84"/>
      <c r="J86" s="84"/>
      <c r="K86" s="84"/>
      <c r="L86" s="84"/>
      <c r="M86" s="84"/>
      <c r="N86" s="84"/>
      <c r="O86" s="84"/>
      <c r="P86" s="84"/>
      <c r="Q86" s="84"/>
      <c r="R86" s="84"/>
      <c r="S86" s="84"/>
      <c r="T86" s="84"/>
      <c r="U86" s="84"/>
      <c r="V86" s="84"/>
      <c r="W86" s="84"/>
      <c r="X86" s="84"/>
      <c r="Y86" s="84"/>
      <c r="Z86" s="84">
        <f t="shared" si="45"/>
        <v>0</v>
      </c>
      <c r="AA86" s="85">
        <f>SUMIF('调整分录-上期'!$D:$D,$A86,'调整分录-上期'!F:F)</f>
        <v>0</v>
      </c>
      <c r="AB86" s="85">
        <f>SUMIF('调整分录-上期'!$D:$D,$A86,'调整分录-上期'!G:G)</f>
        <v>0</v>
      </c>
      <c r="AC86" s="86">
        <f t="shared" si="44"/>
        <v>0</v>
      </c>
    </row>
    <row r="87" spans="1:29" ht="15" customHeight="1">
      <c r="A87" s="167" t="s">
        <v>194</v>
      </c>
      <c r="B87" s="79" t="s">
        <v>16</v>
      </c>
      <c r="C87" s="83"/>
      <c r="D87" s="84">
        <v>0</v>
      </c>
      <c r="E87" s="84">
        <v>0</v>
      </c>
      <c r="F87" s="84">
        <v>0</v>
      </c>
      <c r="G87" s="84">
        <v>0</v>
      </c>
      <c r="H87" s="84">
        <v>0</v>
      </c>
      <c r="I87" s="84"/>
      <c r="J87" s="84"/>
      <c r="K87" s="84"/>
      <c r="L87" s="84"/>
      <c r="M87" s="84"/>
      <c r="N87" s="84"/>
      <c r="O87" s="84"/>
      <c r="P87" s="84"/>
      <c r="Q87" s="84"/>
      <c r="R87" s="84"/>
      <c r="S87" s="84"/>
      <c r="T87" s="84"/>
      <c r="U87" s="84"/>
      <c r="V87" s="84"/>
      <c r="W87" s="84"/>
      <c r="X87" s="84"/>
      <c r="Y87" s="84"/>
      <c r="Z87" s="84">
        <f t="shared" si="45"/>
        <v>0</v>
      </c>
      <c r="AA87" s="85">
        <f>SUMIF('调整分录-上期'!$D:$D,$A87,'调整分录-上期'!F:F)</f>
        <v>0</v>
      </c>
      <c r="AB87" s="85">
        <f>SUMIF('调整分录-上期'!$D:$D,$A87,'调整分录-上期'!G:G)</f>
        <v>0</v>
      </c>
      <c r="AC87" s="86">
        <f t="shared" si="44"/>
        <v>0</v>
      </c>
    </row>
    <row r="88" spans="1:29" ht="15" customHeight="1">
      <c r="A88" s="167" t="s">
        <v>195</v>
      </c>
      <c r="B88" s="79" t="s">
        <v>19</v>
      </c>
      <c r="C88" s="83"/>
      <c r="D88" s="84">
        <v>0</v>
      </c>
      <c r="E88" s="84">
        <v>0</v>
      </c>
      <c r="F88" s="84">
        <v>0</v>
      </c>
      <c r="G88" s="84">
        <v>0</v>
      </c>
      <c r="H88" s="84">
        <v>0</v>
      </c>
      <c r="I88" s="84"/>
      <c r="J88" s="84"/>
      <c r="K88" s="84"/>
      <c r="L88" s="84"/>
      <c r="M88" s="84"/>
      <c r="N88" s="84"/>
      <c r="O88" s="84"/>
      <c r="P88" s="84"/>
      <c r="Q88" s="84"/>
      <c r="R88" s="84"/>
      <c r="S88" s="84"/>
      <c r="T88" s="84"/>
      <c r="U88" s="84"/>
      <c r="V88" s="84"/>
      <c r="W88" s="84"/>
      <c r="X88" s="84"/>
      <c r="Y88" s="84"/>
      <c r="Z88" s="84">
        <f t="shared" si="45"/>
        <v>0</v>
      </c>
      <c r="AA88" s="85">
        <f>SUMIF('调整分录-上期'!$D:$D,$A88,'调整分录-上期'!F:F)</f>
        <v>0</v>
      </c>
      <c r="AB88" s="85">
        <f>SUMIF('调整分录-上期'!$D:$D,$A88,'调整分录-上期'!G:G)</f>
        <v>0</v>
      </c>
      <c r="AC88" s="86">
        <f t="shared" si="44"/>
        <v>0</v>
      </c>
    </row>
    <row r="89" spans="1:29" ht="15" customHeight="1">
      <c r="A89" s="162" t="s">
        <v>22</v>
      </c>
      <c r="B89" s="87" t="s">
        <v>22</v>
      </c>
      <c r="C89" s="91"/>
      <c r="D89" s="92">
        <f>SUM(D67:D88)</f>
        <v>0</v>
      </c>
      <c r="E89" s="92">
        <f t="shared" ref="E89" si="46">SUM(E67:E88)</f>
        <v>0</v>
      </c>
      <c r="F89" s="92">
        <f t="shared" ref="F89:H89" si="47">SUM(F67:F88)</f>
        <v>0</v>
      </c>
      <c r="G89" s="92">
        <f t="shared" si="47"/>
        <v>0</v>
      </c>
      <c r="H89" s="92">
        <f t="shared" si="47"/>
        <v>0</v>
      </c>
      <c r="I89" s="92">
        <f t="shared" ref="I89:K89" si="48">SUM(I67:I88)</f>
        <v>0</v>
      </c>
      <c r="J89" s="92">
        <f t="shared" si="48"/>
        <v>0</v>
      </c>
      <c r="K89" s="92">
        <f t="shared" si="48"/>
        <v>0</v>
      </c>
      <c r="L89" s="92"/>
      <c r="M89" s="92"/>
      <c r="N89" s="92"/>
      <c r="O89" s="92"/>
      <c r="P89" s="92"/>
      <c r="Q89" s="92"/>
      <c r="R89" s="92"/>
      <c r="S89" s="92"/>
      <c r="T89" s="92"/>
      <c r="U89" s="92"/>
      <c r="V89" s="92"/>
      <c r="W89" s="92"/>
      <c r="X89" s="92"/>
      <c r="Y89" s="92"/>
      <c r="Z89" s="88">
        <f t="shared" si="45"/>
        <v>0</v>
      </c>
      <c r="AA89" s="92">
        <f>SUM(AA67:AA88)</f>
        <v>0</v>
      </c>
      <c r="AB89" s="92">
        <f t="shared" ref="AB89" si="49">SUM(AB67:AB88)</f>
        <v>0</v>
      </c>
      <c r="AC89" s="93">
        <f>SUM(AC67:AC88)</f>
        <v>0</v>
      </c>
    </row>
    <row r="90" spans="1:29" ht="15" customHeight="1">
      <c r="B90" s="2"/>
      <c r="C90" s="83"/>
      <c r="D90" s="84">
        <v>0</v>
      </c>
      <c r="E90" s="84">
        <v>0</v>
      </c>
      <c r="F90" s="84">
        <v>0</v>
      </c>
      <c r="G90" s="84">
        <v>0</v>
      </c>
      <c r="H90" s="84">
        <v>0</v>
      </c>
      <c r="I90" s="84"/>
      <c r="J90" s="84"/>
      <c r="K90" s="84"/>
      <c r="L90" s="84"/>
      <c r="M90" s="84"/>
      <c r="N90" s="84"/>
      <c r="O90" s="84"/>
      <c r="P90" s="84"/>
      <c r="Q90" s="84"/>
      <c r="R90" s="84"/>
      <c r="S90" s="84"/>
      <c r="T90" s="84"/>
      <c r="U90" s="84"/>
      <c r="V90" s="84"/>
      <c r="W90" s="84"/>
      <c r="X90" s="84"/>
      <c r="Y90" s="84"/>
      <c r="Z90" s="84">
        <f t="shared" si="45"/>
        <v>0</v>
      </c>
      <c r="AA90" s="85">
        <f>SUMIF('调整分录-上期'!$D:$D,$A90,'调整分录-上期'!F:F)</f>
        <v>0</v>
      </c>
      <c r="AB90" s="85">
        <f>SUMIF('调整分录-上期'!$D:$D,$A90,'调整分录-上期'!G:G)</f>
        <v>0</v>
      </c>
      <c r="AC90" s="86">
        <f t="shared" si="44"/>
        <v>0</v>
      </c>
    </row>
    <row r="91" spans="1:29" ht="15" customHeight="1">
      <c r="A91" s="162" t="s">
        <v>24</v>
      </c>
      <c r="B91" s="79" t="s">
        <v>24</v>
      </c>
      <c r="C91" s="83"/>
      <c r="D91" s="84">
        <v>0</v>
      </c>
      <c r="E91" s="84">
        <v>0</v>
      </c>
      <c r="F91" s="84">
        <v>0</v>
      </c>
      <c r="G91" s="84">
        <v>0</v>
      </c>
      <c r="H91" s="84">
        <v>0</v>
      </c>
      <c r="I91" s="84"/>
      <c r="J91" s="84"/>
      <c r="K91" s="84"/>
      <c r="L91" s="84"/>
      <c r="M91" s="84"/>
      <c r="N91" s="84"/>
      <c r="O91" s="84"/>
      <c r="P91" s="84"/>
      <c r="Q91" s="84"/>
      <c r="R91" s="84"/>
      <c r="S91" s="84"/>
      <c r="T91" s="84"/>
      <c r="U91" s="84"/>
      <c r="V91" s="84"/>
      <c r="W91" s="84"/>
      <c r="X91" s="84"/>
      <c r="Y91" s="84"/>
      <c r="Z91" s="84">
        <f t="shared" si="45"/>
        <v>0</v>
      </c>
      <c r="AA91" s="85">
        <f>SUMIF('调整分录-上期'!$D:$D,$A91,'调整分录-上期'!F:F)</f>
        <v>0</v>
      </c>
      <c r="AB91" s="85">
        <f>SUMIF('调整分录-上期'!$D:$D,$A91,'调整分录-上期'!G:G)</f>
        <v>0</v>
      </c>
      <c r="AC91" s="86">
        <f t="shared" si="44"/>
        <v>0</v>
      </c>
    </row>
    <row r="92" spans="1:29" ht="15" customHeight="1">
      <c r="A92" s="162" t="s">
        <v>196</v>
      </c>
      <c r="B92" s="79" t="s">
        <v>25</v>
      </c>
      <c r="C92" s="83"/>
      <c r="D92" s="84">
        <v>0</v>
      </c>
      <c r="E92" s="84">
        <v>0</v>
      </c>
      <c r="F92" s="84">
        <v>0</v>
      </c>
      <c r="G92" s="84">
        <v>0</v>
      </c>
      <c r="H92" s="84">
        <v>0</v>
      </c>
      <c r="I92" s="84"/>
      <c r="J92" s="84"/>
      <c r="K92" s="84"/>
      <c r="L92" s="84"/>
      <c r="M92" s="84"/>
      <c r="N92" s="84"/>
      <c r="O92" s="84"/>
      <c r="P92" s="84"/>
      <c r="Q92" s="84"/>
      <c r="R92" s="84"/>
      <c r="S92" s="84"/>
      <c r="T92" s="84"/>
      <c r="U92" s="84"/>
      <c r="V92" s="84"/>
      <c r="W92" s="84"/>
      <c r="X92" s="84"/>
      <c r="Y92" s="84"/>
      <c r="Z92" s="84">
        <f t="shared" si="45"/>
        <v>0</v>
      </c>
      <c r="AA92" s="85">
        <f>SUMIF('调整分录-上期'!$D:$D,$A92,'调整分录-上期'!F:F)</f>
        <v>0</v>
      </c>
      <c r="AB92" s="85">
        <f>SUMIF('调整分录-上期'!$D:$D,$A92,'调整分录-上期'!G:G)</f>
        <v>0</v>
      </c>
      <c r="AC92" s="86">
        <f t="shared" si="44"/>
        <v>0</v>
      </c>
    </row>
    <row r="93" spans="1:29" ht="15" customHeight="1">
      <c r="A93" s="162" t="s">
        <v>197</v>
      </c>
      <c r="B93" s="79" t="s">
        <v>26</v>
      </c>
      <c r="C93" s="83"/>
      <c r="D93" s="84">
        <v>0</v>
      </c>
      <c r="E93" s="84">
        <v>0</v>
      </c>
      <c r="F93" s="84">
        <v>0</v>
      </c>
      <c r="G93" s="84">
        <v>0</v>
      </c>
      <c r="H93" s="84">
        <v>0</v>
      </c>
      <c r="I93" s="84"/>
      <c r="J93" s="84"/>
      <c r="K93" s="84"/>
      <c r="L93" s="84"/>
      <c r="M93" s="84"/>
      <c r="N93" s="84"/>
      <c r="O93" s="84"/>
      <c r="P93" s="84"/>
      <c r="Q93" s="84"/>
      <c r="R93" s="84"/>
      <c r="S93" s="84"/>
      <c r="T93" s="84"/>
      <c r="U93" s="84"/>
      <c r="V93" s="84"/>
      <c r="W93" s="84"/>
      <c r="X93" s="84"/>
      <c r="Y93" s="84"/>
      <c r="Z93" s="84">
        <f t="shared" si="45"/>
        <v>0</v>
      </c>
      <c r="AA93" s="85">
        <f>SUMIF('调整分录-上期'!$D:$D,$A93,'调整分录-上期'!F:F)</f>
        <v>0</v>
      </c>
      <c r="AB93" s="85">
        <f>SUMIF('调整分录-上期'!$D:$D,$A93,'调整分录-上期'!G:G)</f>
        <v>0</v>
      </c>
      <c r="AC93" s="86">
        <f t="shared" si="44"/>
        <v>0</v>
      </c>
    </row>
    <row r="94" spans="1:29" ht="15" customHeight="1">
      <c r="A94" s="162" t="s">
        <v>198</v>
      </c>
      <c r="B94" s="79" t="s">
        <v>27</v>
      </c>
      <c r="C94" s="83"/>
      <c r="D94" s="84">
        <v>0</v>
      </c>
      <c r="E94" s="84">
        <v>0</v>
      </c>
      <c r="F94" s="84">
        <v>0</v>
      </c>
      <c r="G94" s="84">
        <v>0</v>
      </c>
      <c r="H94" s="84">
        <v>0</v>
      </c>
      <c r="I94" s="84"/>
      <c r="J94" s="84"/>
      <c r="K94" s="84"/>
      <c r="L94" s="84"/>
      <c r="M94" s="84"/>
      <c r="N94" s="84"/>
      <c r="O94" s="84"/>
      <c r="P94" s="84"/>
      <c r="Q94" s="84"/>
      <c r="R94" s="84"/>
      <c r="S94" s="84"/>
      <c r="T94" s="84"/>
      <c r="U94" s="84"/>
      <c r="V94" s="84"/>
      <c r="W94" s="84"/>
      <c r="X94" s="84"/>
      <c r="Y94" s="84"/>
      <c r="Z94" s="84">
        <f t="shared" si="45"/>
        <v>0</v>
      </c>
      <c r="AA94" s="85">
        <f>SUMIF('调整分录-上期'!$D:$D,$A94,'调整分录-上期'!F:F)</f>
        <v>0</v>
      </c>
      <c r="AB94" s="85">
        <f>SUMIF('调整分录-上期'!$D:$D,$A94,'调整分录-上期'!G:G)</f>
        <v>0</v>
      </c>
      <c r="AC94" s="86">
        <f t="shared" si="44"/>
        <v>0</v>
      </c>
    </row>
    <row r="95" spans="1:29" ht="15" customHeight="1">
      <c r="A95" s="162" t="s">
        <v>199</v>
      </c>
      <c r="B95" s="79" t="s">
        <v>29</v>
      </c>
      <c r="C95" s="83"/>
      <c r="D95" s="84">
        <v>0</v>
      </c>
      <c r="E95" s="84">
        <v>0</v>
      </c>
      <c r="F95" s="84">
        <v>0</v>
      </c>
      <c r="G95" s="84">
        <v>0</v>
      </c>
      <c r="H95" s="84">
        <v>0</v>
      </c>
      <c r="I95" s="84"/>
      <c r="J95" s="84"/>
      <c r="K95" s="84"/>
      <c r="L95" s="84"/>
      <c r="M95" s="84"/>
      <c r="N95" s="84"/>
      <c r="O95" s="84"/>
      <c r="P95" s="84"/>
      <c r="Q95" s="84"/>
      <c r="R95" s="84"/>
      <c r="S95" s="84"/>
      <c r="T95" s="84"/>
      <c r="U95" s="84"/>
      <c r="V95" s="84"/>
      <c r="W95" s="84"/>
      <c r="X95" s="84"/>
      <c r="Y95" s="84"/>
      <c r="Z95" s="84">
        <f t="shared" si="45"/>
        <v>0</v>
      </c>
      <c r="AA95" s="85">
        <f>SUMIF('调整分录-上期'!$D:$D,$A95,'调整分录-上期'!F:F)</f>
        <v>0</v>
      </c>
      <c r="AB95" s="85">
        <f>SUMIF('调整分录-上期'!$D:$D,$A95,'调整分录-上期'!G:G)</f>
        <v>0</v>
      </c>
      <c r="AC95" s="86">
        <f t="shared" si="44"/>
        <v>0</v>
      </c>
    </row>
    <row r="96" spans="1:29" ht="15" customHeight="1">
      <c r="A96" s="162" t="s">
        <v>200</v>
      </c>
      <c r="B96" s="79" t="s">
        <v>31</v>
      </c>
      <c r="C96" s="83"/>
      <c r="D96" s="84">
        <v>0</v>
      </c>
      <c r="E96" s="84">
        <v>0</v>
      </c>
      <c r="F96" s="84">
        <v>0</v>
      </c>
      <c r="G96" s="84">
        <v>0</v>
      </c>
      <c r="H96" s="84">
        <v>0</v>
      </c>
      <c r="I96" s="84"/>
      <c r="J96" s="84"/>
      <c r="K96" s="84"/>
      <c r="L96" s="84"/>
      <c r="M96" s="84"/>
      <c r="N96" s="84"/>
      <c r="O96" s="84"/>
      <c r="P96" s="84"/>
      <c r="Q96" s="84"/>
      <c r="R96" s="84"/>
      <c r="S96" s="84"/>
      <c r="T96" s="84"/>
      <c r="U96" s="84"/>
      <c r="V96" s="84"/>
      <c r="W96" s="84"/>
      <c r="X96" s="84"/>
      <c r="Y96" s="84"/>
      <c r="Z96" s="84">
        <f t="shared" si="45"/>
        <v>0</v>
      </c>
      <c r="AA96" s="85">
        <f>SUMIF('调整分录-上期'!$D:$D,$A96,'调整分录-上期'!F:F)</f>
        <v>0</v>
      </c>
      <c r="AB96" s="85">
        <f>SUMIF('调整分录-上期'!$D:$D,$A96,'调整分录-上期'!G:G)</f>
        <v>0</v>
      </c>
      <c r="AC96" s="86">
        <f t="shared" si="44"/>
        <v>0</v>
      </c>
    </row>
    <row r="97" spans="1:31" ht="15" customHeight="1">
      <c r="A97" s="162" t="s">
        <v>558</v>
      </c>
      <c r="B97" s="79" t="s">
        <v>557</v>
      </c>
      <c r="C97" s="83"/>
      <c r="D97" s="84">
        <v>0</v>
      </c>
      <c r="E97" s="84">
        <v>0</v>
      </c>
      <c r="F97" s="84">
        <v>0</v>
      </c>
      <c r="G97" s="84">
        <v>0</v>
      </c>
      <c r="H97" s="84">
        <v>0</v>
      </c>
      <c r="I97" s="84"/>
      <c r="J97" s="84"/>
      <c r="K97" s="84"/>
      <c r="L97" s="84"/>
      <c r="M97" s="84"/>
      <c r="N97" s="84"/>
      <c r="O97" s="84"/>
      <c r="P97" s="84"/>
      <c r="Q97" s="84"/>
      <c r="R97" s="84"/>
      <c r="S97" s="84"/>
      <c r="T97" s="84"/>
      <c r="U97" s="84"/>
      <c r="V97" s="84"/>
      <c r="W97" s="84"/>
      <c r="X97" s="84"/>
      <c r="Y97" s="84"/>
      <c r="Z97" s="84">
        <f t="shared" si="45"/>
        <v>0</v>
      </c>
      <c r="AA97" s="85">
        <f>SUMIF('调整分录-上期'!$D:$D,$A97,'调整分录-上期'!F:F)</f>
        <v>0</v>
      </c>
      <c r="AB97" s="85">
        <f>SUMIF('调整分录-上期'!$D:$D,$A97,'调整分录-上期'!G:G)</f>
        <v>0</v>
      </c>
      <c r="AC97" s="86">
        <f t="shared" si="44"/>
        <v>0</v>
      </c>
    </row>
    <row r="98" spans="1:31" ht="15" customHeight="1">
      <c r="A98" s="162" t="s">
        <v>201</v>
      </c>
      <c r="B98" s="79" t="s">
        <v>34</v>
      </c>
      <c r="C98" s="83"/>
      <c r="D98" s="84">
        <v>0</v>
      </c>
      <c r="E98" s="84">
        <v>0</v>
      </c>
      <c r="F98" s="84">
        <v>0</v>
      </c>
      <c r="G98" s="84">
        <v>0</v>
      </c>
      <c r="H98" s="84">
        <v>0</v>
      </c>
      <c r="I98" s="84"/>
      <c r="J98" s="84"/>
      <c r="K98" s="84"/>
      <c r="L98" s="84"/>
      <c r="M98" s="84"/>
      <c r="N98" s="84"/>
      <c r="O98" s="84"/>
      <c r="P98" s="84"/>
      <c r="Q98" s="84"/>
      <c r="R98" s="84"/>
      <c r="S98" s="84"/>
      <c r="T98" s="84"/>
      <c r="U98" s="84"/>
      <c r="V98" s="84"/>
      <c r="W98" s="84"/>
      <c r="X98" s="84"/>
      <c r="Y98" s="84"/>
      <c r="Z98" s="84">
        <f t="shared" si="45"/>
        <v>0</v>
      </c>
      <c r="AA98" s="85">
        <f>SUMIF('调整分录-上期'!$D:$D,$A98,'调整分录-上期'!F:F)</f>
        <v>0</v>
      </c>
      <c r="AB98" s="85">
        <f>SUMIF('调整分录-上期'!$D:$D,$A98,'调整分录-上期'!G:G)</f>
        <v>0</v>
      </c>
      <c r="AC98" s="86">
        <f t="shared" si="44"/>
        <v>0</v>
      </c>
    </row>
    <row r="99" spans="1:31" ht="15" customHeight="1">
      <c r="A99" s="162" t="s">
        <v>202</v>
      </c>
      <c r="B99" s="79" t="s">
        <v>35</v>
      </c>
      <c r="C99" s="83"/>
      <c r="D99" s="84">
        <v>0</v>
      </c>
      <c r="E99" s="84">
        <v>0</v>
      </c>
      <c r="F99" s="84">
        <v>0</v>
      </c>
      <c r="G99" s="84">
        <v>0</v>
      </c>
      <c r="H99" s="84">
        <v>0</v>
      </c>
      <c r="I99" s="84"/>
      <c r="J99" s="84"/>
      <c r="K99" s="84"/>
      <c r="L99" s="84"/>
      <c r="M99" s="84"/>
      <c r="N99" s="84"/>
      <c r="O99" s="84"/>
      <c r="P99" s="84"/>
      <c r="Q99" s="84"/>
      <c r="R99" s="84"/>
      <c r="S99" s="84"/>
      <c r="T99" s="84"/>
      <c r="U99" s="84"/>
      <c r="V99" s="84"/>
      <c r="W99" s="84"/>
      <c r="X99" s="84"/>
      <c r="Y99" s="84"/>
      <c r="Z99" s="84">
        <f t="shared" si="45"/>
        <v>0</v>
      </c>
      <c r="AA99" s="85">
        <f>SUMIF('调整分录-上期'!$D:$D,$A99,'调整分录-上期'!F:F)</f>
        <v>0</v>
      </c>
      <c r="AB99" s="85">
        <f>SUMIF('调整分录-上期'!$D:$D,$A99,'调整分录-上期'!G:G)</f>
        <v>0</v>
      </c>
      <c r="AC99" s="86">
        <f t="shared" si="44"/>
        <v>0</v>
      </c>
    </row>
    <row r="100" spans="1:31" ht="15" customHeight="1">
      <c r="A100" s="162" t="s">
        <v>203</v>
      </c>
      <c r="B100" s="79" t="s">
        <v>36</v>
      </c>
      <c r="C100" s="83"/>
      <c r="D100" s="84">
        <v>0</v>
      </c>
      <c r="E100" s="84">
        <v>0</v>
      </c>
      <c r="F100" s="84">
        <v>0</v>
      </c>
      <c r="G100" s="84">
        <v>0</v>
      </c>
      <c r="H100" s="84">
        <v>0</v>
      </c>
      <c r="I100" s="84"/>
      <c r="J100" s="84"/>
      <c r="K100" s="84"/>
      <c r="L100" s="84"/>
      <c r="M100" s="84"/>
      <c r="N100" s="84"/>
      <c r="O100" s="84"/>
      <c r="P100" s="84"/>
      <c r="Q100" s="84"/>
      <c r="R100" s="84"/>
      <c r="S100" s="84"/>
      <c r="T100" s="84"/>
      <c r="U100" s="84"/>
      <c r="V100" s="84"/>
      <c r="W100" s="84"/>
      <c r="X100" s="84"/>
      <c r="Y100" s="84"/>
      <c r="Z100" s="84">
        <f t="shared" si="45"/>
        <v>0</v>
      </c>
      <c r="AA100" s="85">
        <f>SUMIF('调整分录-上期'!$D:$D,$A100,'调整分录-上期'!F:F)</f>
        <v>0</v>
      </c>
      <c r="AB100" s="85">
        <f>SUMIF('调整分录-上期'!$D:$D,$A100,'调整分录-上期'!G:G)</f>
        <v>0</v>
      </c>
      <c r="AC100" s="86">
        <f t="shared" si="44"/>
        <v>0</v>
      </c>
    </row>
    <row r="101" spans="1:31" ht="15" customHeight="1">
      <c r="A101" s="162" t="s">
        <v>204</v>
      </c>
      <c r="B101" s="79" t="s">
        <v>38</v>
      </c>
      <c r="C101" s="83"/>
      <c r="D101" s="84">
        <v>0</v>
      </c>
      <c r="E101" s="84">
        <v>0</v>
      </c>
      <c r="F101" s="84">
        <v>0</v>
      </c>
      <c r="G101" s="84">
        <v>0</v>
      </c>
      <c r="H101" s="84">
        <v>0</v>
      </c>
      <c r="I101" s="84"/>
      <c r="J101" s="84"/>
      <c r="K101" s="84"/>
      <c r="L101" s="84"/>
      <c r="M101" s="84"/>
      <c r="N101" s="84"/>
      <c r="O101" s="84"/>
      <c r="P101" s="84"/>
      <c r="Q101" s="84"/>
      <c r="R101" s="84"/>
      <c r="S101" s="84"/>
      <c r="T101" s="84"/>
      <c r="U101" s="84"/>
      <c r="V101" s="84"/>
      <c r="W101" s="84"/>
      <c r="X101" s="84"/>
      <c r="Y101" s="84"/>
      <c r="Z101" s="84">
        <f t="shared" si="45"/>
        <v>0</v>
      </c>
      <c r="AA101" s="85">
        <f>SUMIF('调整分录-上期'!$D:$D,$A101,'调整分录-上期'!F:F)</f>
        <v>0</v>
      </c>
      <c r="AB101" s="85">
        <f>SUMIF('调整分录-上期'!$D:$D,$A101,'调整分录-上期'!G:G)</f>
        <v>0</v>
      </c>
      <c r="AC101" s="86">
        <f t="shared" si="44"/>
        <v>0</v>
      </c>
    </row>
    <row r="102" spans="1:31" ht="15" customHeight="1">
      <c r="A102" s="162" t="s">
        <v>40</v>
      </c>
      <c r="B102" s="87" t="s">
        <v>40</v>
      </c>
      <c r="C102" s="91"/>
      <c r="D102" s="92">
        <f>SUM(D92:D101)-SUM(D94:D95)</f>
        <v>0</v>
      </c>
      <c r="E102" s="92">
        <f t="shared" ref="E102" si="50">SUM(E92:E101)-SUM(E94:E95)</f>
        <v>0</v>
      </c>
      <c r="F102" s="92">
        <f t="shared" ref="F102:H102" si="51">SUM(F92:F101)-SUM(F94:F95)</f>
        <v>0</v>
      </c>
      <c r="G102" s="92">
        <f t="shared" si="51"/>
        <v>0</v>
      </c>
      <c r="H102" s="92">
        <f t="shared" si="51"/>
        <v>0</v>
      </c>
      <c r="I102" s="92">
        <f t="shared" ref="I102:K102" si="52">SUM(I92:I101)-SUM(I94:I95)</f>
        <v>0</v>
      </c>
      <c r="J102" s="92">
        <f t="shared" si="52"/>
        <v>0</v>
      </c>
      <c r="K102" s="92">
        <f t="shared" si="52"/>
        <v>0</v>
      </c>
      <c r="L102" s="92"/>
      <c r="M102" s="92"/>
      <c r="N102" s="92"/>
      <c r="O102" s="92"/>
      <c r="P102" s="92"/>
      <c r="Q102" s="92"/>
      <c r="R102" s="92"/>
      <c r="S102" s="92"/>
      <c r="T102" s="92"/>
      <c r="U102" s="92"/>
      <c r="V102" s="92"/>
      <c r="W102" s="92"/>
      <c r="X102" s="92"/>
      <c r="Y102" s="92"/>
      <c r="Z102" s="88">
        <f t="shared" si="45"/>
        <v>0</v>
      </c>
      <c r="AA102" s="92">
        <f>SUM(AA92:AA101)-SUM(AA94:AA95)</f>
        <v>0</v>
      </c>
      <c r="AB102" s="92">
        <f>SUM(AB92:AB101)-SUM(AB94:AB95)</f>
        <v>0</v>
      </c>
      <c r="AC102" s="93">
        <f>SUM(AC92:AC101)-SUM(AC94:AC95)</f>
        <v>0</v>
      </c>
    </row>
    <row r="103" spans="1:31" ht="15" customHeight="1">
      <c r="A103" s="162" t="s">
        <v>42</v>
      </c>
      <c r="B103" s="87" t="s">
        <v>42</v>
      </c>
      <c r="C103" s="91"/>
      <c r="D103" s="95">
        <f>D89+D102</f>
        <v>0</v>
      </c>
      <c r="E103" s="95">
        <f t="shared" ref="E103" si="53">E89+E102</f>
        <v>0</v>
      </c>
      <c r="F103" s="95">
        <f t="shared" ref="F103:H103" si="54">F89+F102</f>
        <v>0</v>
      </c>
      <c r="G103" s="95">
        <f t="shared" si="54"/>
        <v>0</v>
      </c>
      <c r="H103" s="95">
        <f t="shared" si="54"/>
        <v>0</v>
      </c>
      <c r="I103" s="95">
        <f t="shared" ref="I103:K103" si="55">I89+I102</f>
        <v>0</v>
      </c>
      <c r="J103" s="95">
        <f t="shared" si="55"/>
        <v>0</v>
      </c>
      <c r="K103" s="95">
        <f t="shared" si="55"/>
        <v>0</v>
      </c>
      <c r="L103" s="95"/>
      <c r="M103" s="95"/>
      <c r="N103" s="95"/>
      <c r="O103" s="95"/>
      <c r="P103" s="95"/>
      <c r="Q103" s="95"/>
      <c r="R103" s="95"/>
      <c r="S103" s="95"/>
      <c r="T103" s="95"/>
      <c r="U103" s="95"/>
      <c r="V103" s="95"/>
      <c r="W103" s="95"/>
      <c r="X103" s="95"/>
      <c r="Y103" s="95"/>
      <c r="Z103" s="88">
        <f t="shared" si="45"/>
        <v>0</v>
      </c>
      <c r="AA103" s="95">
        <f t="shared" ref="AA103:AB103" si="56">AA89+AA102</f>
        <v>0</v>
      </c>
      <c r="AB103" s="95">
        <f t="shared" si="56"/>
        <v>0</v>
      </c>
      <c r="AC103" s="96">
        <f>AC89+AC102</f>
        <v>0</v>
      </c>
    </row>
    <row r="104" spans="1:31" ht="15" customHeight="1">
      <c r="B104" s="79"/>
      <c r="C104" s="83"/>
      <c r="D104" s="84">
        <v>0</v>
      </c>
      <c r="E104" s="84">
        <v>0</v>
      </c>
      <c r="F104" s="84">
        <v>0</v>
      </c>
      <c r="G104" s="84">
        <v>0</v>
      </c>
      <c r="H104" s="84">
        <v>0</v>
      </c>
      <c r="I104" s="84"/>
      <c r="J104" s="84"/>
      <c r="K104" s="84"/>
      <c r="L104" s="84"/>
      <c r="M104" s="84"/>
      <c r="N104" s="84"/>
      <c r="O104" s="84"/>
      <c r="P104" s="84"/>
      <c r="Q104" s="84"/>
      <c r="R104" s="84"/>
      <c r="S104" s="84"/>
      <c r="T104" s="84"/>
      <c r="U104" s="84"/>
      <c r="V104" s="84"/>
      <c r="W104" s="84"/>
      <c r="X104" s="84"/>
      <c r="Y104" s="84"/>
      <c r="Z104" s="84">
        <f t="shared" si="45"/>
        <v>0</v>
      </c>
      <c r="AA104" s="85">
        <f>SUMIF('调整分录-上期'!$D:$D,$A104,'调整分录-上期'!F:F)</f>
        <v>0</v>
      </c>
      <c r="AB104" s="85">
        <f>SUMIF('调整分录-上期'!$D:$D,$A104,'调整分录-上期'!G:G)</f>
        <v>0</v>
      </c>
      <c r="AC104" s="86">
        <f t="shared" si="44"/>
        <v>0</v>
      </c>
    </row>
    <row r="105" spans="1:31" ht="15" customHeight="1">
      <c r="A105" s="162" t="s">
        <v>134</v>
      </c>
      <c r="B105" s="79" t="s">
        <v>135</v>
      </c>
      <c r="C105" s="83"/>
      <c r="D105" s="84">
        <v>0</v>
      </c>
      <c r="E105" s="84">
        <v>0</v>
      </c>
      <c r="F105" s="84">
        <v>0</v>
      </c>
      <c r="G105" s="84">
        <v>0</v>
      </c>
      <c r="H105" s="84">
        <v>0</v>
      </c>
      <c r="I105" s="84"/>
      <c r="J105" s="84"/>
      <c r="K105" s="84"/>
      <c r="L105" s="84"/>
      <c r="M105" s="84"/>
      <c r="N105" s="84"/>
      <c r="O105" s="84"/>
      <c r="P105" s="84"/>
      <c r="Q105" s="84"/>
      <c r="R105" s="84"/>
      <c r="S105" s="84"/>
      <c r="T105" s="84"/>
      <c r="U105" s="84"/>
      <c r="V105" s="84"/>
      <c r="W105" s="84"/>
      <c r="X105" s="84"/>
      <c r="Y105" s="84"/>
      <c r="Z105" s="84">
        <f t="shared" ref="Z105:Z136" si="57">SUM(D105:Y105)</f>
        <v>0</v>
      </c>
      <c r="AA105" s="85">
        <f>SUMIF('调整分录-上期'!$D:$D,$A105,'调整分录-上期'!F:F)</f>
        <v>0</v>
      </c>
      <c r="AB105" s="85">
        <f>SUMIF('调整分录-上期'!$D:$D,$A105,'调整分录-上期'!G:G)</f>
        <v>0</v>
      </c>
      <c r="AC105" s="86">
        <f t="shared" si="44"/>
        <v>0</v>
      </c>
    </row>
    <row r="106" spans="1:31" ht="15" customHeight="1">
      <c r="A106" s="162" t="s">
        <v>205</v>
      </c>
      <c r="B106" s="79" t="s">
        <v>52</v>
      </c>
      <c r="C106" s="83"/>
      <c r="D106" s="84">
        <v>10000000</v>
      </c>
      <c r="E106" s="84">
        <v>5000000</v>
      </c>
      <c r="F106" s="84">
        <v>5000000</v>
      </c>
      <c r="G106" s="84">
        <v>5000000</v>
      </c>
      <c r="H106" s="84">
        <v>5000000</v>
      </c>
      <c r="I106" s="84"/>
      <c r="J106" s="84"/>
      <c r="K106" s="84"/>
      <c r="L106" s="84"/>
      <c r="M106" s="84"/>
      <c r="N106" s="84"/>
      <c r="O106" s="84"/>
      <c r="P106" s="84"/>
      <c r="Q106" s="84"/>
      <c r="R106" s="84"/>
      <c r="S106" s="84"/>
      <c r="T106" s="84"/>
      <c r="U106" s="84"/>
      <c r="V106" s="84"/>
      <c r="W106" s="84"/>
      <c r="X106" s="84"/>
      <c r="Y106" s="84"/>
      <c r="Z106" s="84">
        <f t="shared" si="57"/>
        <v>30000000</v>
      </c>
      <c r="AA106" s="85">
        <f>SUMIF('调整分录-上期'!$D:$D,$A106,'调整分录-上期'!F:F)</f>
        <v>20000000</v>
      </c>
      <c r="AB106" s="85">
        <f>SUMIF('调整分录-上期'!$D:$D,$A106,'调整分录-上期'!G:G)</f>
        <v>0</v>
      </c>
      <c r="AC106" s="86">
        <f t="shared" si="44"/>
        <v>10000000</v>
      </c>
      <c r="AD106" s="165">
        <v>714285.71428571455</v>
      </c>
      <c r="AE106" s="163">
        <f>F106+AD106</f>
        <v>5714285.7142857146</v>
      </c>
    </row>
    <row r="107" spans="1:31" ht="15" customHeight="1">
      <c r="A107" s="162" t="s">
        <v>206</v>
      </c>
      <c r="B107" s="79" t="s">
        <v>54</v>
      </c>
      <c r="C107" s="83"/>
      <c r="D107" s="84">
        <v>0</v>
      </c>
      <c r="E107" s="84">
        <v>0</v>
      </c>
      <c r="F107" s="84">
        <v>0</v>
      </c>
      <c r="G107" s="84">
        <v>0</v>
      </c>
      <c r="H107" s="84">
        <v>0</v>
      </c>
      <c r="I107" s="84"/>
      <c r="J107" s="84"/>
      <c r="K107" s="84"/>
      <c r="L107" s="84"/>
      <c r="M107" s="84"/>
      <c r="N107" s="84"/>
      <c r="O107" s="84"/>
      <c r="P107" s="84"/>
      <c r="Q107" s="84"/>
      <c r="R107" s="84"/>
      <c r="S107" s="84"/>
      <c r="T107" s="84"/>
      <c r="U107" s="84"/>
      <c r="V107" s="84"/>
      <c r="W107" s="84"/>
      <c r="X107" s="84"/>
      <c r="Y107" s="84"/>
      <c r="Z107" s="84">
        <f t="shared" si="57"/>
        <v>0</v>
      </c>
      <c r="AA107" s="85">
        <f>SUMIF('调整分录-上期'!$D:$D,$A107,'调整分录-上期'!F:F)</f>
        <v>0</v>
      </c>
      <c r="AB107" s="85">
        <f>SUMIF('调整分录-上期'!$D:$D,$A107,'调整分录-上期'!G:G)</f>
        <v>0</v>
      </c>
      <c r="AC107" s="86">
        <f t="shared" si="44"/>
        <v>0</v>
      </c>
      <c r="AD107" s="165">
        <v>4285714.2857142854</v>
      </c>
      <c r="AE107" s="163">
        <f>F110+AD107</f>
        <v>10285714.285714285</v>
      </c>
    </row>
    <row r="108" spans="1:31" ht="15" customHeight="1">
      <c r="A108" s="162" t="s">
        <v>198</v>
      </c>
      <c r="B108" s="79" t="s">
        <v>27</v>
      </c>
      <c r="C108" s="83"/>
      <c r="D108" s="84">
        <v>0</v>
      </c>
      <c r="E108" s="84">
        <v>0</v>
      </c>
      <c r="F108" s="84">
        <v>0</v>
      </c>
      <c r="G108" s="84">
        <v>0</v>
      </c>
      <c r="H108" s="84">
        <v>0</v>
      </c>
      <c r="I108" s="84"/>
      <c r="J108" s="84"/>
      <c r="K108" s="84"/>
      <c r="L108" s="84"/>
      <c r="M108" s="84"/>
      <c r="N108" s="84"/>
      <c r="O108" s="84"/>
      <c r="P108" s="84"/>
      <c r="Q108" s="84"/>
      <c r="R108" s="84"/>
      <c r="S108" s="84"/>
      <c r="T108" s="84"/>
      <c r="U108" s="84"/>
      <c r="V108" s="84"/>
      <c r="W108" s="84"/>
      <c r="X108" s="84"/>
      <c r="Y108" s="84"/>
      <c r="Z108" s="84">
        <f t="shared" si="57"/>
        <v>0</v>
      </c>
      <c r="AA108" s="85"/>
      <c r="AB108" s="85"/>
      <c r="AC108" s="86">
        <f t="shared" si="44"/>
        <v>0</v>
      </c>
    </row>
    <row r="109" spans="1:31" ht="15" customHeight="1">
      <c r="A109" s="162" t="s">
        <v>199</v>
      </c>
      <c r="B109" s="79" t="s">
        <v>29</v>
      </c>
      <c r="C109" s="83"/>
      <c r="D109" s="84">
        <v>0</v>
      </c>
      <c r="E109" s="84">
        <v>0</v>
      </c>
      <c r="F109" s="84">
        <v>0</v>
      </c>
      <c r="G109" s="84">
        <v>0</v>
      </c>
      <c r="H109" s="84">
        <v>0</v>
      </c>
      <c r="I109" s="84"/>
      <c r="J109" s="84"/>
      <c r="K109" s="84"/>
      <c r="L109" s="84"/>
      <c r="M109" s="84"/>
      <c r="N109" s="84"/>
      <c r="O109" s="84"/>
      <c r="P109" s="84"/>
      <c r="Q109" s="84"/>
      <c r="R109" s="84"/>
      <c r="S109" s="84"/>
      <c r="T109" s="84"/>
      <c r="U109" s="84"/>
      <c r="V109" s="84"/>
      <c r="W109" s="84"/>
      <c r="X109" s="84"/>
      <c r="Y109" s="84"/>
      <c r="Z109" s="84">
        <f t="shared" si="57"/>
        <v>0</v>
      </c>
      <c r="AA109" s="85"/>
      <c r="AB109" s="85"/>
      <c r="AC109" s="86">
        <f t="shared" si="44"/>
        <v>0</v>
      </c>
    </row>
    <row r="110" spans="1:31" ht="15" customHeight="1">
      <c r="A110" s="162" t="s">
        <v>207</v>
      </c>
      <c r="B110" s="79" t="s">
        <v>58</v>
      </c>
      <c r="C110" s="83"/>
      <c r="D110" s="84">
        <v>20000000</v>
      </c>
      <c r="E110" s="84">
        <v>6000000</v>
      </c>
      <c r="F110" s="84">
        <v>6000000</v>
      </c>
      <c r="G110" s="84">
        <v>6000000</v>
      </c>
      <c r="H110" s="84">
        <v>6000000</v>
      </c>
      <c r="I110" s="84"/>
      <c r="J110" s="84"/>
      <c r="K110" s="84"/>
      <c r="L110" s="84"/>
      <c r="M110" s="84"/>
      <c r="N110" s="84"/>
      <c r="O110" s="84"/>
      <c r="P110" s="84"/>
      <c r="Q110" s="84"/>
      <c r="R110" s="84"/>
      <c r="S110" s="84"/>
      <c r="T110" s="84"/>
      <c r="U110" s="84"/>
      <c r="V110" s="84"/>
      <c r="W110" s="84"/>
      <c r="X110" s="84"/>
      <c r="Y110" s="84"/>
      <c r="Z110" s="84">
        <f t="shared" si="57"/>
        <v>44000000</v>
      </c>
      <c r="AA110" s="85">
        <f>SUMIF('调整分录-上期'!$D:$D,$A110,'调整分录-上期'!F:F)</f>
        <v>24000000</v>
      </c>
      <c r="AB110" s="85">
        <f>SUMIF('调整分录-上期'!$D:$D,$A110,'调整分录-上期'!G:G)</f>
        <v>0</v>
      </c>
      <c r="AC110" s="86">
        <f t="shared" si="44"/>
        <v>20000000</v>
      </c>
      <c r="AD110" s="163"/>
    </row>
    <row r="111" spans="1:31" ht="15" customHeight="1">
      <c r="A111" s="162" t="s">
        <v>208</v>
      </c>
      <c r="B111" s="79" t="s">
        <v>60</v>
      </c>
      <c r="C111" s="83"/>
      <c r="D111" s="84">
        <v>0</v>
      </c>
      <c r="E111" s="84">
        <v>0</v>
      </c>
      <c r="F111" s="84">
        <v>0</v>
      </c>
      <c r="G111" s="84">
        <v>0</v>
      </c>
      <c r="H111" s="84">
        <v>0</v>
      </c>
      <c r="I111" s="84"/>
      <c r="J111" s="84"/>
      <c r="K111" s="84"/>
      <c r="L111" s="84"/>
      <c r="M111" s="84"/>
      <c r="N111" s="84"/>
      <c r="O111" s="84"/>
      <c r="P111" s="84"/>
      <c r="Q111" s="84"/>
      <c r="R111" s="84"/>
      <c r="S111" s="84"/>
      <c r="T111" s="84"/>
      <c r="U111" s="84"/>
      <c r="V111" s="84"/>
      <c r="W111" s="84"/>
      <c r="X111" s="84"/>
      <c r="Y111" s="84"/>
      <c r="Z111" s="84">
        <f t="shared" si="57"/>
        <v>0</v>
      </c>
      <c r="AA111" s="85"/>
      <c r="AB111" s="85"/>
      <c r="AC111" s="86">
        <f>Z111+AA111-AB111</f>
        <v>0</v>
      </c>
    </row>
    <row r="112" spans="1:31" ht="15" customHeight="1">
      <c r="A112" s="162" t="s">
        <v>209</v>
      </c>
      <c r="B112" s="79" t="s">
        <v>62</v>
      </c>
      <c r="C112" s="83"/>
      <c r="D112" s="84">
        <v>0</v>
      </c>
      <c r="E112" s="84">
        <v>2000000</v>
      </c>
      <c r="F112" s="84">
        <v>2000000</v>
      </c>
      <c r="G112" s="84">
        <v>2000000</v>
      </c>
      <c r="H112" s="84">
        <v>2000000</v>
      </c>
      <c r="I112" s="84"/>
      <c r="J112" s="84"/>
      <c r="K112" s="84"/>
      <c r="L112" s="84"/>
      <c r="M112" s="84"/>
      <c r="N112" s="84"/>
      <c r="O112" s="84"/>
      <c r="P112" s="84"/>
      <c r="Q112" s="84"/>
      <c r="R112" s="84"/>
      <c r="S112" s="84"/>
      <c r="T112" s="84"/>
      <c r="U112" s="84"/>
      <c r="V112" s="84"/>
      <c r="W112" s="84"/>
      <c r="X112" s="84"/>
      <c r="Y112" s="84"/>
      <c r="Z112" s="84">
        <f t="shared" si="57"/>
        <v>8000000</v>
      </c>
      <c r="AA112" s="85">
        <f>SUMIF('调整分录-上期'!$D:$D,$A112,'调整分录-上期'!F:F)</f>
        <v>8000000</v>
      </c>
      <c r="AB112" s="85">
        <f>SUMIF('调整分录-上期'!$D:$D,$A112,'调整分录-上期'!G:G)</f>
        <v>0</v>
      </c>
      <c r="AC112" s="86">
        <f t="shared" si="44"/>
        <v>0</v>
      </c>
    </row>
    <row r="113" spans="1:30" ht="15" customHeight="1">
      <c r="A113" s="162" t="s">
        <v>210</v>
      </c>
      <c r="B113" s="79" t="s">
        <v>64</v>
      </c>
      <c r="C113" s="83"/>
      <c r="D113" s="84">
        <v>0</v>
      </c>
      <c r="E113" s="84">
        <v>0</v>
      </c>
      <c r="F113" s="84">
        <v>0</v>
      </c>
      <c r="G113" s="84">
        <v>0</v>
      </c>
      <c r="H113" s="84">
        <v>0</v>
      </c>
      <c r="I113" s="84"/>
      <c r="J113" s="84"/>
      <c r="K113" s="84"/>
      <c r="L113" s="84"/>
      <c r="M113" s="84"/>
      <c r="N113" s="84"/>
      <c r="O113" s="84"/>
      <c r="P113" s="84"/>
      <c r="Q113" s="84"/>
      <c r="R113" s="84"/>
      <c r="S113" s="84"/>
      <c r="T113" s="84"/>
      <c r="U113" s="84"/>
      <c r="V113" s="84"/>
      <c r="W113" s="84"/>
      <c r="X113" s="84"/>
      <c r="Y113" s="84"/>
      <c r="Z113" s="84">
        <f t="shared" si="57"/>
        <v>0</v>
      </c>
      <c r="AA113" s="85">
        <f>SUMIF('调整分录-上期'!$D:$D,$A113,'调整分录-上期'!F:F)</f>
        <v>0</v>
      </c>
      <c r="AB113" s="85">
        <f>SUMIF('调整分录-上期'!$D:$D,$A113,'调整分录-上期'!G:G)</f>
        <v>0</v>
      </c>
      <c r="AC113" s="86">
        <f t="shared" si="44"/>
        <v>0</v>
      </c>
    </row>
    <row r="114" spans="1:30" ht="15" customHeight="1">
      <c r="A114" s="162" t="s">
        <v>211</v>
      </c>
      <c r="B114" s="79" t="s">
        <v>66</v>
      </c>
      <c r="C114" s="83"/>
      <c r="D114" s="84">
        <v>30000000</v>
      </c>
      <c r="E114" s="84">
        <v>4000000</v>
      </c>
      <c r="F114" s="84">
        <v>4000000</v>
      </c>
      <c r="G114" s="84">
        <v>4000000</v>
      </c>
      <c r="H114" s="84">
        <v>4000000</v>
      </c>
      <c r="I114" s="84"/>
      <c r="J114" s="84"/>
      <c r="K114" s="84"/>
      <c r="L114" s="84"/>
      <c r="M114" s="84"/>
      <c r="N114" s="84"/>
      <c r="O114" s="84"/>
      <c r="P114" s="84"/>
      <c r="Q114" s="84"/>
      <c r="R114" s="84"/>
      <c r="S114" s="84"/>
      <c r="T114" s="84"/>
      <c r="U114" s="84"/>
      <c r="V114" s="84"/>
      <c r="W114" s="84"/>
      <c r="X114" s="84"/>
      <c r="Y114" s="84"/>
      <c r="Z114" s="84">
        <f t="shared" si="57"/>
        <v>46000000</v>
      </c>
      <c r="AA114" s="85">
        <f>SUMIF('调整分录-上期'!$D:$D,$A114,'调整分录-上期'!F:F)</f>
        <v>16000000</v>
      </c>
      <c r="AB114" s="85">
        <f>SUMIF('调整分录-上期'!$D:$D,$A114,'调整分录-上期'!G:G)</f>
        <v>0</v>
      </c>
      <c r="AC114" s="86">
        <f t="shared" si="44"/>
        <v>30000000</v>
      </c>
    </row>
    <row r="115" spans="1:30" ht="15" customHeight="1">
      <c r="A115" s="162" t="s">
        <v>212</v>
      </c>
      <c r="B115" s="79" t="s">
        <v>68</v>
      </c>
      <c r="C115" s="83"/>
      <c r="D115" s="84">
        <v>0</v>
      </c>
      <c r="E115" s="84">
        <v>0</v>
      </c>
      <c r="F115" s="84">
        <v>0</v>
      </c>
      <c r="G115" s="84">
        <v>0</v>
      </c>
      <c r="H115" s="84">
        <v>0</v>
      </c>
      <c r="I115" s="84"/>
      <c r="J115" s="84"/>
      <c r="K115" s="84"/>
      <c r="L115" s="84"/>
      <c r="M115" s="84"/>
      <c r="N115" s="84"/>
      <c r="O115" s="84"/>
      <c r="P115" s="84"/>
      <c r="Q115" s="84"/>
      <c r="R115" s="84"/>
      <c r="S115" s="84"/>
      <c r="T115" s="84"/>
      <c r="U115" s="84"/>
      <c r="V115" s="84"/>
      <c r="W115" s="84"/>
      <c r="X115" s="84"/>
      <c r="Y115" s="84"/>
      <c r="Z115" s="84">
        <f t="shared" si="57"/>
        <v>0</v>
      </c>
      <c r="AA115" s="85">
        <f>SUMIF('调整分录-上期'!$D:$D,$A115,'调整分录-上期'!F:F)</f>
        <v>0</v>
      </c>
      <c r="AB115" s="85">
        <f>SUMIF('调整分录-上期'!$D:$D,$A115,'调整分录-上期'!G:G)</f>
        <v>0</v>
      </c>
      <c r="AC115" s="86">
        <f t="shared" si="44"/>
        <v>0</v>
      </c>
    </row>
    <row r="116" spans="1:30" ht="15" customHeight="1">
      <c r="A116" s="162" t="s">
        <v>213</v>
      </c>
      <c r="B116" s="79" t="s">
        <v>70</v>
      </c>
      <c r="C116" s="83"/>
      <c r="D116" s="84">
        <v>40000000</v>
      </c>
      <c r="E116" s="84">
        <v>1000000</v>
      </c>
      <c r="F116" s="84">
        <v>1000000</v>
      </c>
      <c r="G116" s="84">
        <v>1000000</v>
      </c>
      <c r="H116" s="84">
        <v>1000000</v>
      </c>
      <c r="I116" s="84"/>
      <c r="J116" s="84"/>
      <c r="K116" s="84"/>
      <c r="L116" s="84"/>
      <c r="M116" s="84"/>
      <c r="N116" s="84"/>
      <c r="O116" s="84"/>
      <c r="P116" s="84"/>
      <c r="Q116" s="84"/>
      <c r="R116" s="84"/>
      <c r="S116" s="84"/>
      <c r="T116" s="84"/>
      <c r="U116" s="84"/>
      <c r="V116" s="84"/>
      <c r="W116" s="84"/>
      <c r="X116" s="84"/>
      <c r="Y116" s="84"/>
      <c r="Z116" s="84">
        <f t="shared" si="57"/>
        <v>44000000</v>
      </c>
      <c r="AA116" s="85">
        <f>AA182</f>
        <v>599999.99999999988</v>
      </c>
      <c r="AB116" s="85">
        <f>AB182</f>
        <v>14500000</v>
      </c>
      <c r="AC116" s="86">
        <f t="shared" si="44"/>
        <v>57900000</v>
      </c>
    </row>
    <row r="117" spans="1:30" ht="15" customHeight="1">
      <c r="A117" s="162" t="s">
        <v>214</v>
      </c>
      <c r="B117" s="87" t="s">
        <v>72</v>
      </c>
      <c r="C117" s="91"/>
      <c r="D117" s="92">
        <f>SUM(D106:D116)-SUM(D108:D109)-D111</f>
        <v>100000000</v>
      </c>
      <c r="E117" s="92">
        <f t="shared" ref="E117" si="58">SUM(E106:E116)-SUM(E108:E109)-E111</f>
        <v>18000000</v>
      </c>
      <c r="F117" s="92">
        <f t="shared" ref="F117:H117" si="59">SUM(F106:F116)-SUM(F108:F109)-F111</f>
        <v>18000000</v>
      </c>
      <c r="G117" s="92">
        <f t="shared" si="59"/>
        <v>18000000</v>
      </c>
      <c r="H117" s="92">
        <f t="shared" si="59"/>
        <v>18000000</v>
      </c>
      <c r="I117" s="92">
        <f t="shared" ref="I117:K117" si="60">SUM(I106:I116)-SUM(I108:I109)-I111</f>
        <v>0</v>
      </c>
      <c r="J117" s="92">
        <f t="shared" si="60"/>
        <v>0</v>
      </c>
      <c r="K117" s="92">
        <f t="shared" si="60"/>
        <v>0</v>
      </c>
      <c r="L117" s="92"/>
      <c r="M117" s="92"/>
      <c r="N117" s="92"/>
      <c r="O117" s="92"/>
      <c r="P117" s="92"/>
      <c r="Q117" s="92"/>
      <c r="R117" s="92"/>
      <c r="S117" s="92"/>
      <c r="T117" s="92"/>
      <c r="U117" s="92"/>
      <c r="V117" s="92"/>
      <c r="W117" s="92"/>
      <c r="X117" s="92"/>
      <c r="Y117" s="92"/>
      <c r="Z117" s="88">
        <f t="shared" si="57"/>
        <v>172000000</v>
      </c>
      <c r="AA117" s="92">
        <f>SUM(AA106:AA116)</f>
        <v>68600000</v>
      </c>
      <c r="AB117" s="92">
        <f>SUM(AB106:AB116)</f>
        <v>14500000</v>
      </c>
      <c r="AC117" s="93">
        <f>SUM(AC106:AC116)-SUM(AC108:AC109)-AC111</f>
        <v>117900000</v>
      </c>
    </row>
    <row r="118" spans="1:30" ht="15" customHeight="1">
      <c r="A118" s="162" t="s">
        <v>215</v>
      </c>
      <c r="B118" s="79" t="s">
        <v>74</v>
      </c>
      <c r="C118" s="83"/>
      <c r="D118" s="84">
        <v>0</v>
      </c>
      <c r="E118" s="84">
        <v>0</v>
      </c>
      <c r="F118" s="84"/>
      <c r="G118" s="84"/>
      <c r="H118" s="84"/>
      <c r="I118" s="84"/>
      <c r="J118" s="84"/>
      <c r="K118" s="84"/>
      <c r="L118" s="84"/>
      <c r="M118" s="84"/>
      <c r="N118" s="84"/>
      <c r="O118" s="84"/>
      <c r="P118" s="84"/>
      <c r="Q118" s="84"/>
      <c r="R118" s="84"/>
      <c r="S118" s="84"/>
      <c r="T118" s="84"/>
      <c r="U118" s="84"/>
      <c r="V118" s="84"/>
      <c r="W118" s="84"/>
      <c r="X118" s="84"/>
      <c r="Y118" s="84"/>
      <c r="Z118" s="84">
        <f t="shared" si="57"/>
        <v>0</v>
      </c>
      <c r="AA118" s="85">
        <f>SUMIF('调整分录-上期'!$D:$D,$A118,'调整分录-上期'!F:F)</f>
        <v>0</v>
      </c>
      <c r="AB118" s="85">
        <f>SUMIF('调整分录-上期'!$D:$D,$A118,'调整分录-上期'!G:G)</f>
        <v>14399999.999999996</v>
      </c>
      <c r="AC118" s="86">
        <f>Z118+AB118-AA118</f>
        <v>14399999.999999996</v>
      </c>
      <c r="AD118" s="163"/>
    </row>
    <row r="119" spans="1:30" ht="15" customHeight="1">
      <c r="A119" s="162" t="s">
        <v>76</v>
      </c>
      <c r="B119" s="87" t="s">
        <v>76</v>
      </c>
      <c r="C119" s="91"/>
      <c r="D119" s="92">
        <f>D117+D118</f>
        <v>100000000</v>
      </c>
      <c r="E119" s="92">
        <f t="shared" ref="E119" si="61">E117+E118</f>
        <v>18000000</v>
      </c>
      <c r="F119" s="92">
        <f t="shared" ref="F119:H119" si="62">F117+F118</f>
        <v>18000000</v>
      </c>
      <c r="G119" s="92">
        <f t="shared" si="62"/>
        <v>18000000</v>
      </c>
      <c r="H119" s="92">
        <f t="shared" si="62"/>
        <v>18000000</v>
      </c>
      <c r="I119" s="92">
        <f t="shared" ref="I119:K119" si="63">I117+I118</f>
        <v>0</v>
      </c>
      <c r="J119" s="92">
        <f t="shared" si="63"/>
        <v>0</v>
      </c>
      <c r="K119" s="92">
        <f t="shared" si="63"/>
        <v>0</v>
      </c>
      <c r="L119" s="92"/>
      <c r="M119" s="92"/>
      <c r="N119" s="92"/>
      <c r="O119" s="92"/>
      <c r="P119" s="92"/>
      <c r="Q119" s="92"/>
      <c r="R119" s="92"/>
      <c r="S119" s="92"/>
      <c r="T119" s="92"/>
      <c r="U119" s="92"/>
      <c r="V119" s="92"/>
      <c r="W119" s="92"/>
      <c r="X119" s="92"/>
      <c r="Y119" s="92"/>
      <c r="Z119" s="88">
        <f t="shared" si="57"/>
        <v>172000000</v>
      </c>
      <c r="AA119" s="92">
        <f t="shared" ref="AA119" si="64">AA117+AA118</f>
        <v>68600000</v>
      </c>
      <c r="AB119" s="92">
        <f>AB117+AB118</f>
        <v>28899999.999999996</v>
      </c>
      <c r="AC119" s="93">
        <f>AC117+AC118</f>
        <v>132300000</v>
      </c>
    </row>
    <row r="120" spans="1:30" ht="15" customHeight="1">
      <c r="A120" s="162" t="s">
        <v>78</v>
      </c>
      <c r="B120" s="97" t="s">
        <v>78</v>
      </c>
      <c r="C120" s="91"/>
      <c r="D120" s="92">
        <f>D103+D119</f>
        <v>100000000</v>
      </c>
      <c r="E120" s="92">
        <f t="shared" ref="E120" si="65">E103+E119</f>
        <v>18000000</v>
      </c>
      <c r="F120" s="92">
        <f t="shared" ref="F120:H120" si="66">F103+F119</f>
        <v>18000000</v>
      </c>
      <c r="G120" s="92">
        <f t="shared" si="66"/>
        <v>18000000</v>
      </c>
      <c r="H120" s="92">
        <f t="shared" si="66"/>
        <v>18000000</v>
      </c>
      <c r="I120" s="92">
        <f t="shared" ref="I120:K120" si="67">I103+I119</f>
        <v>0</v>
      </c>
      <c r="J120" s="92">
        <f t="shared" si="67"/>
        <v>0</v>
      </c>
      <c r="K120" s="92">
        <f t="shared" si="67"/>
        <v>0</v>
      </c>
      <c r="L120" s="92"/>
      <c r="M120" s="92"/>
      <c r="N120" s="92"/>
      <c r="O120" s="92"/>
      <c r="P120" s="92"/>
      <c r="Q120" s="92"/>
      <c r="R120" s="92"/>
      <c r="S120" s="92"/>
      <c r="T120" s="92"/>
      <c r="U120" s="92"/>
      <c r="V120" s="92"/>
      <c r="W120" s="92"/>
      <c r="X120" s="92"/>
      <c r="Y120" s="92"/>
      <c r="Z120" s="88">
        <f t="shared" si="57"/>
        <v>172000000</v>
      </c>
      <c r="AA120" s="92">
        <f t="shared" ref="AA120:AB120" si="68">AA103+AA119</f>
        <v>68600000</v>
      </c>
      <c r="AB120" s="92">
        <f t="shared" si="68"/>
        <v>28899999.999999996</v>
      </c>
      <c r="AC120" s="93">
        <f>AC103+AC119</f>
        <v>132300000</v>
      </c>
    </row>
    <row r="121" spans="1:30" ht="15" customHeight="1">
      <c r="B121" s="98"/>
      <c r="C121" s="83"/>
      <c r="D121" s="84">
        <v>0</v>
      </c>
      <c r="E121" s="84">
        <v>0</v>
      </c>
      <c r="F121" s="84">
        <v>0</v>
      </c>
      <c r="G121" s="84">
        <v>0</v>
      </c>
      <c r="H121" s="84">
        <v>0</v>
      </c>
      <c r="I121" s="84"/>
      <c r="J121" s="84"/>
      <c r="K121" s="84"/>
      <c r="L121" s="84"/>
      <c r="M121" s="84"/>
      <c r="N121" s="84"/>
      <c r="O121" s="84"/>
      <c r="P121" s="84"/>
      <c r="Q121" s="84"/>
      <c r="R121" s="84"/>
      <c r="S121" s="84"/>
      <c r="T121" s="84"/>
      <c r="U121" s="84"/>
      <c r="V121" s="84"/>
      <c r="W121" s="84"/>
      <c r="X121" s="84"/>
      <c r="Y121" s="84"/>
      <c r="Z121" s="84">
        <f t="shared" si="57"/>
        <v>0</v>
      </c>
      <c r="AA121" s="85">
        <f>SUMIF('调整分录-上期'!$D:$D,$A121,'调整分录-上期'!F:F)</f>
        <v>0</v>
      </c>
      <c r="AB121" s="85">
        <f>SUMIF('调整分录-上期'!$D:$D,$A121,'调整分录-上期'!G:G)</f>
        <v>0</v>
      </c>
      <c r="AC121" s="86"/>
    </row>
    <row r="122" spans="1:30" ht="15" customHeight="1">
      <c r="B122" s="98"/>
      <c r="C122" s="83"/>
      <c r="D122" s="84">
        <v>0</v>
      </c>
      <c r="E122" s="84">
        <v>0</v>
      </c>
      <c r="F122" s="84">
        <v>0</v>
      </c>
      <c r="G122" s="84">
        <v>0</v>
      </c>
      <c r="H122" s="84">
        <v>0</v>
      </c>
      <c r="I122" s="84"/>
      <c r="J122" s="84"/>
      <c r="K122" s="84"/>
      <c r="L122" s="84"/>
      <c r="M122" s="84"/>
      <c r="N122" s="84"/>
      <c r="O122" s="84"/>
      <c r="P122" s="84"/>
      <c r="Q122" s="84"/>
      <c r="R122" s="84"/>
      <c r="S122" s="84"/>
      <c r="T122" s="84"/>
      <c r="U122" s="84"/>
      <c r="V122" s="84"/>
      <c r="W122" s="84"/>
      <c r="X122" s="84"/>
      <c r="Y122" s="84"/>
      <c r="Z122" s="84">
        <f t="shared" si="57"/>
        <v>0</v>
      </c>
      <c r="AA122" s="85">
        <f>SUMIF('调整分录-上期'!$D:$D,$A122,'调整分录-上期'!F:F)</f>
        <v>0</v>
      </c>
      <c r="AB122" s="85">
        <f>SUMIF('调整分录-上期'!$D:$D,$A122,'调整分录-上期'!G:G)</f>
        <v>0</v>
      </c>
      <c r="AC122" s="86"/>
    </row>
    <row r="123" spans="1:30" ht="15" customHeight="1">
      <c r="A123" s="162" t="s">
        <v>79</v>
      </c>
      <c r="B123" s="87" t="s">
        <v>79</v>
      </c>
      <c r="C123" s="91"/>
      <c r="D123" s="92">
        <f>SUM(D124:D127)</f>
        <v>16000000</v>
      </c>
      <c r="E123" s="92">
        <f t="shared" ref="E123" si="69">SUM(E124:E127)</f>
        <v>2000000</v>
      </c>
      <c r="F123" s="92">
        <f t="shared" ref="F123:H123" si="70">SUM(F124:F127)</f>
        <v>2000000</v>
      </c>
      <c r="G123" s="92">
        <f t="shared" si="70"/>
        <v>2000000</v>
      </c>
      <c r="H123" s="92">
        <f t="shared" si="70"/>
        <v>2000000</v>
      </c>
      <c r="I123" s="92">
        <f t="shared" ref="I123:K123" si="71">SUM(I124:I127)</f>
        <v>0</v>
      </c>
      <c r="J123" s="92">
        <f t="shared" si="71"/>
        <v>0</v>
      </c>
      <c r="K123" s="92">
        <f t="shared" si="71"/>
        <v>0</v>
      </c>
      <c r="L123" s="92"/>
      <c r="M123" s="92"/>
      <c r="N123" s="92"/>
      <c r="O123" s="92"/>
      <c r="P123" s="92"/>
      <c r="Q123" s="92"/>
      <c r="R123" s="92"/>
      <c r="S123" s="92"/>
      <c r="T123" s="92"/>
      <c r="U123" s="92"/>
      <c r="V123" s="92"/>
      <c r="W123" s="92"/>
      <c r="X123" s="92"/>
      <c r="Y123" s="92"/>
      <c r="Z123" s="88">
        <f t="shared" si="57"/>
        <v>24000000</v>
      </c>
      <c r="AA123" s="92"/>
      <c r="AB123" s="92"/>
      <c r="AC123" s="93">
        <f>SUM(AC124:AC127)</f>
        <v>24000000</v>
      </c>
      <c r="AD123" s="163"/>
    </row>
    <row r="124" spans="1:30" ht="15" customHeight="1">
      <c r="A124" s="162" t="s">
        <v>590</v>
      </c>
      <c r="B124" s="79" t="s">
        <v>576</v>
      </c>
      <c r="C124" s="83"/>
      <c r="D124" s="84">
        <v>16000000</v>
      </c>
      <c r="E124" s="84">
        <v>2000000</v>
      </c>
      <c r="F124" s="84">
        <v>2000000</v>
      </c>
      <c r="G124" s="84">
        <v>2000000</v>
      </c>
      <c r="H124" s="84">
        <v>2000000</v>
      </c>
      <c r="I124" s="84"/>
      <c r="J124" s="84"/>
      <c r="K124" s="84"/>
      <c r="L124" s="84"/>
      <c r="M124" s="84"/>
      <c r="N124" s="84"/>
      <c r="O124" s="84"/>
      <c r="P124" s="84"/>
      <c r="Q124" s="84"/>
      <c r="R124" s="84"/>
      <c r="S124" s="84"/>
      <c r="T124" s="84"/>
      <c r="U124" s="84"/>
      <c r="V124" s="84"/>
      <c r="W124" s="84"/>
      <c r="X124" s="84"/>
      <c r="Y124" s="84"/>
      <c r="Z124" s="84">
        <f t="shared" si="57"/>
        <v>24000000</v>
      </c>
      <c r="AA124" s="85">
        <f>SUMIF('调整分录-上期'!$D:$D,$A124,'调整分录-上期'!F:F)</f>
        <v>0</v>
      </c>
      <c r="AB124" s="85">
        <f>SUMIF('调整分录-上期'!$D:$D,$A124,'调整分录-上期'!G:G)</f>
        <v>0</v>
      </c>
      <c r="AC124" s="86">
        <f>Z124+AB124-AA124</f>
        <v>24000000</v>
      </c>
    </row>
    <row r="125" spans="1:30" ht="15" hidden="1" customHeight="1">
      <c r="A125" s="162" t="s">
        <v>216</v>
      </c>
      <c r="B125" s="79" t="s">
        <v>83</v>
      </c>
      <c r="C125" s="83"/>
      <c r="D125" s="84">
        <v>0</v>
      </c>
      <c r="E125" s="84">
        <v>0</v>
      </c>
      <c r="F125" s="84">
        <v>0</v>
      </c>
      <c r="G125" s="84">
        <v>0</v>
      </c>
      <c r="H125" s="84">
        <v>0</v>
      </c>
      <c r="I125" s="84"/>
      <c r="J125" s="84"/>
      <c r="K125" s="84"/>
      <c r="L125" s="84"/>
      <c r="M125" s="84"/>
      <c r="N125" s="84"/>
      <c r="O125" s="84"/>
      <c r="P125" s="84"/>
      <c r="Q125" s="84"/>
      <c r="R125" s="84"/>
      <c r="S125" s="84"/>
      <c r="T125" s="84"/>
      <c r="U125" s="84"/>
      <c r="V125" s="84"/>
      <c r="W125" s="84"/>
      <c r="X125" s="84"/>
      <c r="Y125" s="84"/>
      <c r="Z125" s="84">
        <f t="shared" si="57"/>
        <v>0</v>
      </c>
      <c r="AA125" s="85">
        <f>SUMIF('调整分录-上期'!$D:$D,$A125,'调整分录-上期'!F:F)</f>
        <v>0</v>
      </c>
      <c r="AB125" s="85">
        <f>SUMIF('调整分录-上期'!$D:$D,$A125,'调整分录-上期'!G:G)</f>
        <v>0</v>
      </c>
      <c r="AC125" s="86">
        <f t="shared" ref="AC125:AC127" si="72">Z125+AB125-AA125</f>
        <v>0</v>
      </c>
      <c r="AD125" s="168"/>
    </row>
    <row r="126" spans="1:30" ht="15" hidden="1" customHeight="1">
      <c r="A126" s="162" t="s">
        <v>217</v>
      </c>
      <c r="B126" s="79" t="s">
        <v>85</v>
      </c>
      <c r="C126" s="83"/>
      <c r="D126" s="84">
        <v>0</v>
      </c>
      <c r="E126" s="84">
        <v>0</v>
      </c>
      <c r="F126" s="84">
        <v>0</v>
      </c>
      <c r="G126" s="84">
        <v>0</v>
      </c>
      <c r="H126" s="84">
        <v>0</v>
      </c>
      <c r="I126" s="84"/>
      <c r="J126" s="84"/>
      <c r="K126" s="84"/>
      <c r="L126" s="84"/>
      <c r="M126" s="84"/>
      <c r="N126" s="84"/>
      <c r="O126" s="84"/>
      <c r="P126" s="84"/>
      <c r="Q126" s="84"/>
      <c r="R126" s="84"/>
      <c r="S126" s="84"/>
      <c r="T126" s="84"/>
      <c r="U126" s="84"/>
      <c r="V126" s="84"/>
      <c r="W126" s="84"/>
      <c r="X126" s="84"/>
      <c r="Y126" s="84"/>
      <c r="Z126" s="84">
        <f t="shared" si="57"/>
        <v>0</v>
      </c>
      <c r="AA126" s="85">
        <f>SUMIF('调整分录-上期'!$D:$D,$A126,'调整分录-上期'!F:F)</f>
        <v>0</v>
      </c>
      <c r="AB126" s="85">
        <f>SUMIF('调整分录-上期'!$D:$D,$A126,'调整分录-上期'!G:G)</f>
        <v>0</v>
      </c>
      <c r="AC126" s="86">
        <f t="shared" si="72"/>
        <v>0</v>
      </c>
    </row>
    <row r="127" spans="1:30" ht="15" hidden="1" customHeight="1">
      <c r="A127" s="162" t="s">
        <v>218</v>
      </c>
      <c r="B127" s="79" t="s">
        <v>87</v>
      </c>
      <c r="C127" s="83"/>
      <c r="D127" s="84">
        <v>0</v>
      </c>
      <c r="E127" s="84">
        <v>0</v>
      </c>
      <c r="F127" s="84">
        <v>0</v>
      </c>
      <c r="G127" s="84">
        <v>0</v>
      </c>
      <c r="H127" s="84">
        <v>0</v>
      </c>
      <c r="I127" s="84"/>
      <c r="J127" s="84"/>
      <c r="K127" s="84"/>
      <c r="L127" s="84"/>
      <c r="M127" s="84"/>
      <c r="N127" s="84"/>
      <c r="O127" s="84"/>
      <c r="P127" s="84"/>
      <c r="Q127" s="84"/>
      <c r="R127" s="84"/>
      <c r="S127" s="84"/>
      <c r="T127" s="84"/>
      <c r="U127" s="84"/>
      <c r="V127" s="84"/>
      <c r="W127" s="84"/>
      <c r="X127" s="84"/>
      <c r="Y127" s="84"/>
      <c r="Z127" s="84">
        <f t="shared" si="57"/>
        <v>0</v>
      </c>
      <c r="AA127" s="85">
        <f>SUMIF('调整分录-上期'!$D:$D,$A127,'调整分录-上期'!F:F)</f>
        <v>0</v>
      </c>
      <c r="AB127" s="85">
        <f>SUMIF('调整分录-上期'!$D:$D,$A127,'调整分录-上期'!G:G)</f>
        <v>0</v>
      </c>
      <c r="AC127" s="86">
        <f t="shared" si="72"/>
        <v>0</v>
      </c>
      <c r="AD127" s="163"/>
    </row>
    <row r="128" spans="1:30" ht="15" customHeight="1">
      <c r="A128" s="162" t="s">
        <v>89</v>
      </c>
      <c r="B128" s="87" t="s">
        <v>89</v>
      </c>
      <c r="C128" s="91"/>
      <c r="D128" s="92">
        <f>SUM(D129:D144)-SUM(D142:D143)</f>
        <v>6000000</v>
      </c>
      <c r="E128" s="92">
        <f t="shared" ref="E128" si="73">SUM(E129:E144)-SUM(E142:E143)</f>
        <v>1000000</v>
      </c>
      <c r="F128" s="92">
        <f t="shared" ref="F128:H128" si="74">SUM(F129:F144)-SUM(F142:F143)</f>
        <v>1000000</v>
      </c>
      <c r="G128" s="92">
        <f t="shared" si="74"/>
        <v>1000000</v>
      </c>
      <c r="H128" s="92">
        <f t="shared" si="74"/>
        <v>1000000</v>
      </c>
      <c r="I128" s="92">
        <f t="shared" ref="I128:K128" si="75">SUM(I129:I144)-SUM(I142:I143)</f>
        <v>0</v>
      </c>
      <c r="J128" s="92">
        <f t="shared" si="75"/>
        <v>0</v>
      </c>
      <c r="K128" s="92">
        <f t="shared" si="75"/>
        <v>0</v>
      </c>
      <c r="L128" s="92"/>
      <c r="M128" s="92"/>
      <c r="N128" s="92"/>
      <c r="O128" s="92"/>
      <c r="P128" s="92"/>
      <c r="Q128" s="92"/>
      <c r="R128" s="92"/>
      <c r="S128" s="92"/>
      <c r="T128" s="92"/>
      <c r="U128" s="92"/>
      <c r="V128" s="92"/>
      <c r="W128" s="92"/>
      <c r="X128" s="92"/>
      <c r="Y128" s="92"/>
      <c r="Z128" s="88">
        <f t="shared" si="57"/>
        <v>10000000</v>
      </c>
      <c r="AA128" s="92"/>
      <c r="AB128" s="92"/>
      <c r="AC128" s="93">
        <f>SUM(AC129:AC144)-SUM(AC142:AC143)</f>
        <v>10000000</v>
      </c>
    </row>
    <row r="129" spans="1:29" ht="15" customHeight="1">
      <c r="A129" s="162" t="s">
        <v>593</v>
      </c>
      <c r="B129" s="79" t="s">
        <v>577</v>
      </c>
      <c r="C129" s="83"/>
      <c r="D129" s="99">
        <v>6000000</v>
      </c>
      <c r="E129" s="99">
        <v>1000000</v>
      </c>
      <c r="F129" s="99">
        <v>1000000</v>
      </c>
      <c r="G129" s="99">
        <v>1000000</v>
      </c>
      <c r="H129" s="99">
        <v>1000000</v>
      </c>
      <c r="I129" s="99"/>
      <c r="J129" s="99"/>
      <c r="K129" s="99"/>
      <c r="L129" s="99"/>
      <c r="M129" s="99"/>
      <c r="N129" s="99"/>
      <c r="O129" s="99"/>
      <c r="P129" s="99"/>
      <c r="Q129" s="99"/>
      <c r="R129" s="99"/>
      <c r="S129" s="99"/>
      <c r="T129" s="99"/>
      <c r="U129" s="99"/>
      <c r="V129" s="99"/>
      <c r="W129" s="99"/>
      <c r="X129" s="99"/>
      <c r="Y129" s="99"/>
      <c r="Z129" s="84">
        <f t="shared" si="57"/>
        <v>10000000</v>
      </c>
      <c r="AA129" s="85">
        <f>SUMIF('调整分录-上期'!$D:$D,$A129,'调整分录-上期'!F:F)</f>
        <v>0</v>
      </c>
      <c r="AB129" s="85">
        <f>SUMIF('调整分录-上期'!$D:$D,$A129,'调整分录-上期'!G:G)</f>
        <v>0</v>
      </c>
      <c r="AC129" s="100">
        <f t="shared" ref="AC129:AC144" si="76">Z129+AA129-AB129</f>
        <v>10000000</v>
      </c>
    </row>
    <row r="130" spans="1:29" ht="15" hidden="1" customHeight="1">
      <c r="A130" s="162" t="s">
        <v>219</v>
      </c>
      <c r="B130" s="79" t="s">
        <v>93</v>
      </c>
      <c r="C130" s="83"/>
      <c r="D130" s="84">
        <v>0</v>
      </c>
      <c r="E130" s="84">
        <v>0</v>
      </c>
      <c r="F130" s="84">
        <v>0</v>
      </c>
      <c r="G130" s="84">
        <v>0</v>
      </c>
      <c r="H130" s="84">
        <v>0</v>
      </c>
      <c r="I130" s="84"/>
      <c r="J130" s="84"/>
      <c r="K130" s="84"/>
      <c r="L130" s="84"/>
      <c r="M130" s="84"/>
      <c r="N130" s="84"/>
      <c r="O130" s="84"/>
      <c r="P130" s="84"/>
      <c r="Q130" s="84"/>
      <c r="R130" s="84"/>
      <c r="S130" s="84"/>
      <c r="T130" s="84"/>
      <c r="U130" s="84"/>
      <c r="V130" s="84"/>
      <c r="W130" s="84"/>
      <c r="X130" s="84"/>
      <c r="Y130" s="84"/>
      <c r="Z130" s="84">
        <f t="shared" si="57"/>
        <v>0</v>
      </c>
      <c r="AA130" s="85">
        <f>SUMIF('调整分录-上期'!$D:$D,$A130,'调整分录-上期'!F:F)</f>
        <v>0</v>
      </c>
      <c r="AB130" s="85">
        <f>SUMIF('调整分录-上期'!$D:$D,$A130,'调整分录-上期'!G:G)</f>
        <v>0</v>
      </c>
      <c r="AC130" s="100">
        <f t="shared" si="76"/>
        <v>0</v>
      </c>
    </row>
    <row r="131" spans="1:29" ht="15" hidden="1" customHeight="1">
      <c r="A131" s="162" t="s">
        <v>220</v>
      </c>
      <c r="B131" s="79" t="s">
        <v>95</v>
      </c>
      <c r="C131" s="83"/>
      <c r="D131" s="84">
        <v>0</v>
      </c>
      <c r="E131" s="84">
        <v>0</v>
      </c>
      <c r="F131" s="84">
        <v>0</v>
      </c>
      <c r="G131" s="84">
        <v>0</v>
      </c>
      <c r="H131" s="84">
        <v>0</v>
      </c>
      <c r="I131" s="84"/>
      <c r="J131" s="84"/>
      <c r="K131" s="84"/>
      <c r="L131" s="84"/>
      <c r="M131" s="84"/>
      <c r="N131" s="84"/>
      <c r="O131" s="84"/>
      <c r="P131" s="84"/>
      <c r="Q131" s="84"/>
      <c r="R131" s="84"/>
      <c r="S131" s="84"/>
      <c r="T131" s="84"/>
      <c r="U131" s="84"/>
      <c r="V131" s="84"/>
      <c r="W131" s="84"/>
      <c r="X131" s="84"/>
      <c r="Y131" s="84"/>
      <c r="Z131" s="84">
        <f t="shared" si="57"/>
        <v>0</v>
      </c>
      <c r="AA131" s="85">
        <f>SUMIF('调整分录-上期'!$D:$D,$A131,'调整分录-上期'!F:F)</f>
        <v>0</v>
      </c>
      <c r="AB131" s="85">
        <f>SUMIF('调整分录-上期'!$D:$D,$A131,'调整分录-上期'!G:G)</f>
        <v>0</v>
      </c>
      <c r="AC131" s="100">
        <f t="shared" si="76"/>
        <v>0</v>
      </c>
    </row>
    <row r="132" spans="1:29" ht="15" hidden="1" customHeight="1">
      <c r="A132" s="162" t="s">
        <v>221</v>
      </c>
      <c r="B132" s="79" t="s">
        <v>97</v>
      </c>
      <c r="C132" s="83"/>
      <c r="D132" s="84">
        <v>0</v>
      </c>
      <c r="E132" s="84">
        <v>0</v>
      </c>
      <c r="F132" s="84">
        <v>0</v>
      </c>
      <c r="G132" s="84">
        <v>0</v>
      </c>
      <c r="H132" s="84">
        <v>0</v>
      </c>
      <c r="I132" s="84"/>
      <c r="J132" s="84"/>
      <c r="K132" s="84"/>
      <c r="L132" s="84"/>
      <c r="M132" s="84"/>
      <c r="N132" s="84"/>
      <c r="O132" s="84"/>
      <c r="P132" s="84"/>
      <c r="Q132" s="84"/>
      <c r="R132" s="84"/>
      <c r="S132" s="84"/>
      <c r="T132" s="84"/>
      <c r="U132" s="84"/>
      <c r="V132" s="84"/>
      <c r="W132" s="84"/>
      <c r="X132" s="84"/>
      <c r="Y132" s="84"/>
      <c r="Z132" s="84">
        <f t="shared" si="57"/>
        <v>0</v>
      </c>
      <c r="AA132" s="85">
        <f>SUMIF('调整分录-上期'!$D:$D,$A132,'调整分录-上期'!F:F)</f>
        <v>0</v>
      </c>
      <c r="AB132" s="85">
        <f>SUMIF('调整分录-上期'!$D:$D,$A132,'调整分录-上期'!G:G)</f>
        <v>0</v>
      </c>
      <c r="AC132" s="100">
        <f t="shared" si="76"/>
        <v>0</v>
      </c>
    </row>
    <row r="133" spans="1:29" ht="15" hidden="1" customHeight="1">
      <c r="A133" s="162" t="s">
        <v>222</v>
      </c>
      <c r="B133" s="79" t="s">
        <v>99</v>
      </c>
      <c r="C133" s="83"/>
      <c r="D133" s="84">
        <v>0</v>
      </c>
      <c r="E133" s="84">
        <v>0</v>
      </c>
      <c r="F133" s="84">
        <v>0</v>
      </c>
      <c r="G133" s="84">
        <v>0</v>
      </c>
      <c r="H133" s="84">
        <v>0</v>
      </c>
      <c r="I133" s="84"/>
      <c r="J133" s="84"/>
      <c r="K133" s="84"/>
      <c r="L133" s="84"/>
      <c r="M133" s="84"/>
      <c r="N133" s="84"/>
      <c r="O133" s="84"/>
      <c r="P133" s="84"/>
      <c r="Q133" s="84"/>
      <c r="R133" s="84"/>
      <c r="S133" s="84"/>
      <c r="T133" s="84"/>
      <c r="U133" s="84"/>
      <c r="V133" s="84"/>
      <c r="W133" s="84"/>
      <c r="X133" s="84"/>
      <c r="Y133" s="84"/>
      <c r="Z133" s="84">
        <f t="shared" si="57"/>
        <v>0</v>
      </c>
      <c r="AA133" s="85">
        <f>SUMIF('调整分录-上期'!$D:$D,$A133,'调整分录-上期'!F:F)</f>
        <v>0</v>
      </c>
      <c r="AB133" s="85">
        <f>SUMIF('调整分录-上期'!$D:$D,$A133,'调整分录-上期'!G:G)</f>
        <v>0</v>
      </c>
      <c r="AC133" s="100">
        <f t="shared" si="76"/>
        <v>0</v>
      </c>
    </row>
    <row r="134" spans="1:29" ht="15" hidden="1" customHeight="1">
      <c r="A134" s="162" t="s">
        <v>223</v>
      </c>
      <c r="B134" s="79" t="s">
        <v>101</v>
      </c>
      <c r="C134" s="83"/>
      <c r="D134" s="84">
        <v>0</v>
      </c>
      <c r="E134" s="84">
        <v>0</v>
      </c>
      <c r="F134" s="84">
        <v>0</v>
      </c>
      <c r="G134" s="84">
        <v>0</v>
      </c>
      <c r="H134" s="84">
        <v>0</v>
      </c>
      <c r="I134" s="84"/>
      <c r="J134" s="84"/>
      <c r="K134" s="84"/>
      <c r="L134" s="84"/>
      <c r="M134" s="84"/>
      <c r="N134" s="84"/>
      <c r="O134" s="84"/>
      <c r="P134" s="84"/>
      <c r="Q134" s="84"/>
      <c r="R134" s="84"/>
      <c r="S134" s="84"/>
      <c r="T134" s="84"/>
      <c r="U134" s="84"/>
      <c r="V134" s="84"/>
      <c r="W134" s="84"/>
      <c r="X134" s="84"/>
      <c r="Y134" s="84"/>
      <c r="Z134" s="84">
        <f t="shared" si="57"/>
        <v>0</v>
      </c>
      <c r="AA134" s="85">
        <f>SUMIF('调整分录-上期'!$D:$D,$A134,'调整分录-上期'!F:F)</f>
        <v>0</v>
      </c>
      <c r="AB134" s="85">
        <f>SUMIF('调整分录-上期'!$D:$D,$A134,'调整分录-上期'!G:G)</f>
        <v>0</v>
      </c>
      <c r="AC134" s="100">
        <f t="shared" si="76"/>
        <v>0</v>
      </c>
    </row>
    <row r="135" spans="1:29" ht="15" hidden="1" customHeight="1">
      <c r="A135" s="162" t="s">
        <v>224</v>
      </c>
      <c r="B135" s="79" t="s">
        <v>103</v>
      </c>
      <c r="C135" s="83"/>
      <c r="D135" s="84">
        <v>0</v>
      </c>
      <c r="E135" s="84">
        <v>0</v>
      </c>
      <c r="F135" s="84">
        <v>0</v>
      </c>
      <c r="G135" s="84">
        <v>0</v>
      </c>
      <c r="H135" s="84">
        <v>0</v>
      </c>
      <c r="I135" s="84"/>
      <c r="J135" s="84"/>
      <c r="K135" s="84"/>
      <c r="L135" s="84"/>
      <c r="M135" s="84"/>
      <c r="N135" s="84"/>
      <c r="O135" s="84"/>
      <c r="P135" s="84"/>
      <c r="Q135" s="84"/>
      <c r="R135" s="84"/>
      <c r="S135" s="84"/>
      <c r="T135" s="84"/>
      <c r="U135" s="84"/>
      <c r="V135" s="84"/>
      <c r="W135" s="84"/>
      <c r="X135" s="84"/>
      <c r="Y135" s="84"/>
      <c r="Z135" s="84">
        <f t="shared" si="57"/>
        <v>0</v>
      </c>
      <c r="AA135" s="85">
        <f>SUMIF('调整分录-上期'!$D:$D,$A135,'调整分录-上期'!F:F)</f>
        <v>0</v>
      </c>
      <c r="AB135" s="85">
        <f>SUMIF('调整分录-上期'!$D:$D,$A135,'调整分录-上期'!G:G)</f>
        <v>0</v>
      </c>
      <c r="AC135" s="100">
        <f t="shared" si="76"/>
        <v>0</v>
      </c>
    </row>
    <row r="136" spans="1:29" ht="15" hidden="1" customHeight="1">
      <c r="A136" s="162" t="s">
        <v>225</v>
      </c>
      <c r="B136" s="79" t="s">
        <v>105</v>
      </c>
      <c r="C136" s="83"/>
      <c r="D136" s="84">
        <v>0</v>
      </c>
      <c r="E136" s="84">
        <v>0</v>
      </c>
      <c r="F136" s="84">
        <v>0</v>
      </c>
      <c r="G136" s="84">
        <v>0</v>
      </c>
      <c r="H136" s="84">
        <v>0</v>
      </c>
      <c r="I136" s="84"/>
      <c r="J136" s="84"/>
      <c r="K136" s="84"/>
      <c r="L136" s="84"/>
      <c r="M136" s="84"/>
      <c r="N136" s="84"/>
      <c r="O136" s="84"/>
      <c r="P136" s="84"/>
      <c r="Q136" s="84"/>
      <c r="R136" s="84"/>
      <c r="S136" s="84"/>
      <c r="T136" s="84"/>
      <c r="U136" s="84"/>
      <c r="V136" s="84"/>
      <c r="W136" s="84"/>
      <c r="X136" s="84"/>
      <c r="Y136" s="84"/>
      <c r="Z136" s="84">
        <f t="shared" si="57"/>
        <v>0</v>
      </c>
      <c r="AA136" s="85">
        <f>SUMIF('调整分录-上期'!$D:$D,$A136,'调整分录-上期'!F:F)</f>
        <v>0</v>
      </c>
      <c r="AB136" s="85">
        <f>SUMIF('调整分录-上期'!$D:$D,$A136,'调整分录-上期'!G:G)</f>
        <v>0</v>
      </c>
      <c r="AC136" s="100">
        <f t="shared" si="76"/>
        <v>0</v>
      </c>
    </row>
    <row r="137" spans="1:29" ht="15" customHeight="1">
      <c r="A137" s="162" t="s">
        <v>226</v>
      </c>
      <c r="B137" s="79" t="s">
        <v>107</v>
      </c>
      <c r="C137" s="83"/>
      <c r="D137" s="84">
        <v>0</v>
      </c>
      <c r="E137" s="84">
        <v>0</v>
      </c>
      <c r="F137" s="84">
        <v>0</v>
      </c>
      <c r="G137" s="84">
        <v>0</v>
      </c>
      <c r="H137" s="84">
        <v>0</v>
      </c>
      <c r="I137" s="84"/>
      <c r="J137" s="84"/>
      <c r="K137" s="84"/>
      <c r="L137" s="84"/>
      <c r="M137" s="84"/>
      <c r="N137" s="84"/>
      <c r="O137" s="84"/>
      <c r="P137" s="84"/>
      <c r="Q137" s="84"/>
      <c r="R137" s="84"/>
      <c r="S137" s="84"/>
      <c r="T137" s="84"/>
      <c r="U137" s="84"/>
      <c r="V137" s="84"/>
      <c r="W137" s="84"/>
      <c r="X137" s="84"/>
      <c r="Y137" s="84"/>
      <c r="Z137" s="84">
        <f t="shared" ref="Z137:Z168" si="77">SUM(D137:Y137)</f>
        <v>0</v>
      </c>
      <c r="AA137" s="85">
        <f>SUMIF('调整分录-上期'!$D:$D,$A137,'调整分录-上期'!F:F)</f>
        <v>0</v>
      </c>
      <c r="AB137" s="85">
        <f>SUMIF('调整分录-上期'!$D:$D,$A137,'调整分录-上期'!G:G)</f>
        <v>0</v>
      </c>
      <c r="AC137" s="100">
        <f t="shared" si="76"/>
        <v>0</v>
      </c>
    </row>
    <row r="138" spans="1:29" ht="15" customHeight="1">
      <c r="A138" s="162" t="s">
        <v>227</v>
      </c>
      <c r="B138" s="79" t="s">
        <v>108</v>
      </c>
      <c r="C138" s="83"/>
      <c r="D138" s="84">
        <v>0</v>
      </c>
      <c r="E138" s="84">
        <v>0</v>
      </c>
      <c r="F138" s="84">
        <v>0</v>
      </c>
      <c r="G138" s="84">
        <v>0</v>
      </c>
      <c r="H138" s="84">
        <v>0</v>
      </c>
      <c r="I138" s="84"/>
      <c r="J138" s="84"/>
      <c r="K138" s="84"/>
      <c r="L138" s="84"/>
      <c r="M138" s="84"/>
      <c r="N138" s="84"/>
      <c r="O138" s="84"/>
      <c r="P138" s="84"/>
      <c r="Q138" s="84"/>
      <c r="R138" s="84"/>
      <c r="S138" s="84"/>
      <c r="T138" s="84"/>
      <c r="U138" s="84"/>
      <c r="V138" s="84"/>
      <c r="W138" s="84"/>
      <c r="X138" s="84"/>
      <c r="Y138" s="84"/>
      <c r="Z138" s="84">
        <f t="shared" si="77"/>
        <v>0</v>
      </c>
      <c r="AA138" s="85">
        <f>SUMIF('调整分录-上期'!$D:$D,$A138,'调整分录-上期'!F:F)</f>
        <v>0</v>
      </c>
      <c r="AB138" s="85">
        <f>SUMIF('调整分录-上期'!$D:$D,$A138,'调整分录-上期'!G:G)</f>
        <v>0</v>
      </c>
      <c r="AC138" s="100">
        <f t="shared" si="76"/>
        <v>0</v>
      </c>
    </row>
    <row r="139" spans="1:29" ht="15" customHeight="1">
      <c r="A139" s="162" t="s">
        <v>228</v>
      </c>
      <c r="B139" s="79" t="s">
        <v>110</v>
      </c>
      <c r="C139" s="83"/>
      <c r="D139" s="84">
        <v>0</v>
      </c>
      <c r="E139" s="84">
        <v>0</v>
      </c>
      <c r="F139" s="84">
        <v>0</v>
      </c>
      <c r="G139" s="84">
        <v>0</v>
      </c>
      <c r="H139" s="84">
        <v>0</v>
      </c>
      <c r="I139" s="84"/>
      <c r="J139" s="84"/>
      <c r="K139" s="84"/>
      <c r="L139" s="84"/>
      <c r="M139" s="84"/>
      <c r="N139" s="84"/>
      <c r="O139" s="84"/>
      <c r="P139" s="84"/>
      <c r="Q139" s="84"/>
      <c r="R139" s="84"/>
      <c r="S139" s="84"/>
      <c r="T139" s="84"/>
      <c r="U139" s="84"/>
      <c r="V139" s="84"/>
      <c r="W139" s="84"/>
      <c r="X139" s="84"/>
      <c r="Y139" s="84"/>
      <c r="Z139" s="84">
        <f t="shared" si="77"/>
        <v>0</v>
      </c>
      <c r="AA139" s="85">
        <f>SUMIF('调整分录-上期'!$D:$D,$A139,'调整分录-上期'!F:F)</f>
        <v>0</v>
      </c>
      <c r="AB139" s="85">
        <f>SUMIF('调整分录-上期'!$D:$D,$A139,'调整分录-上期'!G:G)</f>
        <v>0</v>
      </c>
      <c r="AC139" s="100">
        <f t="shared" si="76"/>
        <v>0</v>
      </c>
    </row>
    <row r="140" spans="1:29" ht="15" customHeight="1">
      <c r="A140" s="162" t="s">
        <v>229</v>
      </c>
      <c r="B140" s="79" t="s">
        <v>111</v>
      </c>
      <c r="C140" s="83"/>
      <c r="D140" s="84">
        <v>0</v>
      </c>
      <c r="E140" s="84">
        <v>0</v>
      </c>
      <c r="F140" s="84">
        <v>0</v>
      </c>
      <c r="G140" s="84">
        <v>0</v>
      </c>
      <c r="H140" s="84">
        <v>0</v>
      </c>
      <c r="I140" s="84"/>
      <c r="J140" s="84"/>
      <c r="K140" s="84"/>
      <c r="L140" s="84"/>
      <c r="M140" s="84"/>
      <c r="N140" s="84"/>
      <c r="O140" s="84"/>
      <c r="P140" s="84"/>
      <c r="Q140" s="84"/>
      <c r="R140" s="84"/>
      <c r="S140" s="84"/>
      <c r="T140" s="84"/>
      <c r="U140" s="84"/>
      <c r="V140" s="84"/>
      <c r="W140" s="84"/>
      <c r="X140" s="84"/>
      <c r="Y140" s="84"/>
      <c r="Z140" s="84">
        <f t="shared" si="77"/>
        <v>0</v>
      </c>
      <c r="AA140" s="85">
        <f>SUMIF('调整分录-上期'!$D:$D,$A140,'调整分录-上期'!F:F)</f>
        <v>0</v>
      </c>
      <c r="AB140" s="85">
        <f>SUMIF('调整分录-上期'!$D:$D,$A140,'调整分录-上期'!G:G)</f>
        <v>0</v>
      </c>
      <c r="AC140" s="100">
        <f t="shared" si="76"/>
        <v>0</v>
      </c>
    </row>
    <row r="141" spans="1:29" ht="15" customHeight="1">
      <c r="A141" s="162" t="s">
        <v>230</v>
      </c>
      <c r="B141" s="79" t="s">
        <v>112</v>
      </c>
      <c r="C141" s="83"/>
      <c r="D141" s="84">
        <v>0</v>
      </c>
      <c r="E141" s="84">
        <v>0</v>
      </c>
      <c r="F141" s="84">
        <v>0</v>
      </c>
      <c r="G141" s="84">
        <v>0</v>
      </c>
      <c r="H141" s="84">
        <v>0</v>
      </c>
      <c r="I141" s="84"/>
      <c r="J141" s="84"/>
      <c r="K141" s="84"/>
      <c r="L141" s="84"/>
      <c r="M141" s="84"/>
      <c r="N141" s="84"/>
      <c r="O141" s="84"/>
      <c r="P141" s="84"/>
      <c r="Q141" s="84"/>
      <c r="R141" s="84"/>
      <c r="S141" s="84"/>
      <c r="T141" s="84"/>
      <c r="U141" s="84"/>
      <c r="V141" s="84"/>
      <c r="W141" s="84"/>
      <c r="X141" s="84"/>
      <c r="Y141" s="84"/>
      <c r="Z141" s="84">
        <f t="shared" si="77"/>
        <v>0</v>
      </c>
      <c r="AA141" s="85">
        <f>SUMIF('调整分录-上期'!$D:$D,$A141,'调整分录-上期'!F:F)</f>
        <v>0</v>
      </c>
      <c r="AB141" s="85">
        <f>SUMIF('调整分录-上期'!$D:$D,$A141,'调整分录-上期'!G:G)</f>
        <v>0</v>
      </c>
      <c r="AC141" s="100">
        <f t="shared" si="76"/>
        <v>0</v>
      </c>
    </row>
    <row r="142" spans="1:29" ht="15" customHeight="1">
      <c r="A142" s="162" t="s">
        <v>231</v>
      </c>
      <c r="B142" s="79" t="s">
        <v>113</v>
      </c>
      <c r="C142" s="83"/>
      <c r="D142" s="84">
        <v>0</v>
      </c>
      <c r="E142" s="84">
        <v>0</v>
      </c>
      <c r="F142" s="84">
        <v>0</v>
      </c>
      <c r="G142" s="84">
        <v>0</v>
      </c>
      <c r="H142" s="84">
        <v>0</v>
      </c>
      <c r="I142" s="84"/>
      <c r="J142" s="84"/>
      <c r="K142" s="84"/>
      <c r="L142" s="84"/>
      <c r="M142" s="84"/>
      <c r="N142" s="84"/>
      <c r="O142" s="84"/>
      <c r="P142" s="84"/>
      <c r="Q142" s="84"/>
      <c r="R142" s="84"/>
      <c r="S142" s="84"/>
      <c r="T142" s="84"/>
      <c r="U142" s="84"/>
      <c r="V142" s="84"/>
      <c r="W142" s="84"/>
      <c r="X142" s="84"/>
      <c r="Y142" s="84"/>
      <c r="Z142" s="84">
        <f t="shared" si="77"/>
        <v>0</v>
      </c>
      <c r="AA142" s="85"/>
      <c r="AB142" s="85"/>
      <c r="AC142" s="100">
        <f t="shared" si="76"/>
        <v>0</v>
      </c>
    </row>
    <row r="143" spans="1:29" ht="15" customHeight="1">
      <c r="A143" s="162" t="s">
        <v>216</v>
      </c>
      <c r="B143" s="79" t="s">
        <v>578</v>
      </c>
      <c r="C143" s="83"/>
      <c r="D143" s="84">
        <v>0</v>
      </c>
      <c r="E143" s="84">
        <v>0</v>
      </c>
      <c r="F143" s="84">
        <v>0</v>
      </c>
      <c r="G143" s="84">
        <v>0</v>
      </c>
      <c r="H143" s="84">
        <v>0</v>
      </c>
      <c r="I143" s="84"/>
      <c r="J143" s="84"/>
      <c r="K143" s="84"/>
      <c r="L143" s="84"/>
      <c r="M143" s="84"/>
      <c r="N143" s="84"/>
      <c r="O143" s="84"/>
      <c r="P143" s="84"/>
      <c r="Q143" s="84"/>
      <c r="R143" s="84"/>
      <c r="S143" s="84"/>
      <c r="T143" s="84"/>
      <c r="U143" s="84"/>
      <c r="V143" s="84"/>
      <c r="W143" s="84"/>
      <c r="X143" s="84"/>
      <c r="Y143" s="84"/>
      <c r="Z143" s="84">
        <f t="shared" si="77"/>
        <v>0</v>
      </c>
      <c r="AA143" s="85"/>
      <c r="AB143" s="85"/>
      <c r="AC143" s="100">
        <f t="shared" si="76"/>
        <v>0</v>
      </c>
    </row>
    <row r="144" spans="1:29" ht="15" customHeight="1">
      <c r="A144" s="162" t="s">
        <v>232</v>
      </c>
      <c r="B144" s="79" t="s">
        <v>114</v>
      </c>
      <c r="C144" s="83"/>
      <c r="D144" s="84">
        <v>0</v>
      </c>
      <c r="E144" s="84">
        <v>0</v>
      </c>
      <c r="F144" s="84">
        <v>0</v>
      </c>
      <c r="G144" s="84">
        <v>0</v>
      </c>
      <c r="H144" s="84">
        <v>0</v>
      </c>
      <c r="I144" s="84"/>
      <c r="J144" s="84"/>
      <c r="K144" s="84"/>
      <c r="L144" s="84"/>
      <c r="M144" s="84"/>
      <c r="N144" s="84"/>
      <c r="O144" s="84"/>
      <c r="P144" s="84"/>
      <c r="Q144" s="84"/>
      <c r="R144" s="84"/>
      <c r="S144" s="84"/>
      <c r="T144" s="84"/>
      <c r="U144" s="84"/>
      <c r="V144" s="84"/>
      <c r="W144" s="84"/>
      <c r="X144" s="84"/>
      <c r="Y144" s="84"/>
      <c r="Z144" s="84">
        <f t="shared" si="77"/>
        <v>0</v>
      </c>
      <c r="AA144" s="85">
        <f>SUMIF('调整分录-上期'!$D:$D,$A144,'调整分录-上期'!F:F)</f>
        <v>0</v>
      </c>
      <c r="AB144" s="85">
        <f>SUMIF('调整分录-上期'!$D:$D,$A144,'调整分录-上期'!G:G)</f>
        <v>0</v>
      </c>
      <c r="AC144" s="100">
        <f t="shared" si="76"/>
        <v>0</v>
      </c>
    </row>
    <row r="145" spans="1:29" ht="15" customHeight="1">
      <c r="A145" s="162" t="s">
        <v>115</v>
      </c>
      <c r="B145" s="79" t="s">
        <v>115</v>
      </c>
      <c r="C145" s="83"/>
      <c r="D145" s="84">
        <v>0</v>
      </c>
      <c r="E145" s="84">
        <v>0</v>
      </c>
      <c r="F145" s="84">
        <v>0</v>
      </c>
      <c r="G145" s="84">
        <v>0</v>
      </c>
      <c r="H145" s="84">
        <v>0</v>
      </c>
      <c r="I145" s="84"/>
      <c r="J145" s="84"/>
      <c r="K145" s="84"/>
      <c r="L145" s="84"/>
      <c r="M145" s="84"/>
      <c r="N145" s="84"/>
      <c r="O145" s="84"/>
      <c r="P145" s="84"/>
      <c r="Q145" s="84"/>
      <c r="R145" s="84"/>
      <c r="S145" s="84"/>
      <c r="T145" s="84"/>
      <c r="U145" s="84"/>
      <c r="V145" s="84"/>
      <c r="W145" s="84"/>
      <c r="X145" s="84"/>
      <c r="Y145" s="84"/>
      <c r="Z145" s="84">
        <f t="shared" si="77"/>
        <v>0</v>
      </c>
      <c r="AA145" s="85">
        <f>SUMIF('调整分录-上期'!$D:$D,$A145,'调整分录-上期'!F:F)</f>
        <v>0</v>
      </c>
      <c r="AB145" s="85">
        <f>SUMIF('调整分录-上期'!$D:$D,$A145,'调整分录-上期'!G:G)</f>
        <v>0</v>
      </c>
      <c r="AC145" s="86">
        <f>Z145+AB145-AA145</f>
        <v>0</v>
      </c>
    </row>
    <row r="146" spans="1:29" ht="15" customHeight="1">
      <c r="A146" s="162" t="s">
        <v>141</v>
      </c>
      <c r="B146" s="79" t="s">
        <v>116</v>
      </c>
      <c r="C146" s="83"/>
      <c r="D146" s="84">
        <v>0</v>
      </c>
      <c r="E146" s="84">
        <v>0</v>
      </c>
      <c r="F146" s="84">
        <v>0</v>
      </c>
      <c r="G146" s="84">
        <v>0</v>
      </c>
      <c r="H146" s="84">
        <v>0</v>
      </c>
      <c r="I146" s="84"/>
      <c r="J146" s="84"/>
      <c r="K146" s="84"/>
      <c r="L146" s="84"/>
      <c r="M146" s="84"/>
      <c r="N146" s="84"/>
      <c r="O146" s="84"/>
      <c r="P146" s="84"/>
      <c r="Q146" s="84"/>
      <c r="R146" s="84"/>
      <c r="S146" s="84"/>
      <c r="T146" s="84"/>
      <c r="U146" s="84"/>
      <c r="V146" s="84"/>
      <c r="W146" s="84"/>
      <c r="X146" s="84"/>
      <c r="Y146" s="84"/>
      <c r="Z146" s="84">
        <f t="shared" si="77"/>
        <v>0</v>
      </c>
      <c r="AA146" s="85">
        <f>SUMIF('调整分录-上期'!$D:$D,$A146,'调整分录-上期'!F:F)</f>
        <v>0</v>
      </c>
      <c r="AB146" s="85">
        <f>SUMIF('调整分录-上期'!$D:$D,$A146,'调整分录-上期'!G:G)</f>
        <v>0</v>
      </c>
      <c r="AC146" s="86">
        <f t="shared" ref="AC146:AC149" si="78">Z146+AB146-AA146</f>
        <v>0</v>
      </c>
    </row>
    <row r="147" spans="1:29" ht="15" customHeight="1">
      <c r="A147" s="162" t="s">
        <v>137</v>
      </c>
      <c r="B147" s="101" t="s">
        <v>117</v>
      </c>
      <c r="C147" s="83"/>
      <c r="D147" s="84">
        <v>0</v>
      </c>
      <c r="E147" s="84">
        <v>0</v>
      </c>
      <c r="F147" s="84">
        <v>0</v>
      </c>
      <c r="G147" s="84">
        <v>0</v>
      </c>
      <c r="H147" s="84">
        <v>0</v>
      </c>
      <c r="I147" s="84"/>
      <c r="J147" s="84"/>
      <c r="K147" s="84"/>
      <c r="L147" s="84"/>
      <c r="M147" s="84"/>
      <c r="N147" s="84"/>
      <c r="O147" s="84"/>
      <c r="P147" s="84"/>
      <c r="Q147" s="84"/>
      <c r="R147" s="84"/>
      <c r="S147" s="84"/>
      <c r="T147" s="84"/>
      <c r="U147" s="84"/>
      <c r="V147" s="84"/>
      <c r="W147" s="84"/>
      <c r="X147" s="84"/>
      <c r="Y147" s="84"/>
      <c r="Z147" s="84">
        <f t="shared" si="77"/>
        <v>0</v>
      </c>
      <c r="AA147" s="85"/>
      <c r="AB147" s="85"/>
      <c r="AC147" s="86">
        <f t="shared" si="78"/>
        <v>0</v>
      </c>
    </row>
    <row r="148" spans="1:29" ht="15" customHeight="1">
      <c r="A148" s="162" t="s">
        <v>235</v>
      </c>
      <c r="B148" s="79" t="s">
        <v>120</v>
      </c>
      <c r="C148" s="83"/>
      <c r="D148" s="84">
        <v>0</v>
      </c>
      <c r="E148" s="84">
        <v>0</v>
      </c>
      <c r="F148" s="84">
        <v>0</v>
      </c>
      <c r="G148" s="84">
        <v>0</v>
      </c>
      <c r="H148" s="84">
        <v>0</v>
      </c>
      <c r="I148" s="84"/>
      <c r="J148" s="84"/>
      <c r="K148" s="84"/>
      <c r="L148" s="84"/>
      <c r="M148" s="84"/>
      <c r="N148" s="84"/>
      <c r="O148" s="84"/>
      <c r="P148" s="84"/>
      <c r="Q148" s="84"/>
      <c r="R148" s="84"/>
      <c r="S148" s="84"/>
      <c r="T148" s="84"/>
      <c r="U148" s="84"/>
      <c r="V148" s="84"/>
      <c r="W148" s="84"/>
      <c r="X148" s="84"/>
      <c r="Y148" s="84"/>
      <c r="Z148" s="84">
        <f t="shared" si="77"/>
        <v>0</v>
      </c>
      <c r="AA148" s="85">
        <f>SUMIF('调整分录-上期'!$D:$D,$A148,'调整分录-上期'!F:F)</f>
        <v>0</v>
      </c>
      <c r="AB148" s="85">
        <f>SUMIF('调整分录-上期'!$D:$D,$A148,'调整分录-上期'!G:G)</f>
        <v>0</v>
      </c>
      <c r="AC148" s="86">
        <f>Z148+AB148-AA148</f>
        <v>0</v>
      </c>
    </row>
    <row r="149" spans="1:29" ht="15" customHeight="1">
      <c r="A149" s="162" t="s">
        <v>233</v>
      </c>
      <c r="B149" s="79" t="s">
        <v>118</v>
      </c>
      <c r="C149" s="83"/>
      <c r="D149" s="84">
        <v>0</v>
      </c>
      <c r="E149" s="84">
        <v>0</v>
      </c>
      <c r="F149" s="84">
        <v>0</v>
      </c>
      <c r="G149" s="84">
        <v>0</v>
      </c>
      <c r="H149" s="84">
        <v>0</v>
      </c>
      <c r="I149" s="84"/>
      <c r="J149" s="84"/>
      <c r="K149" s="84"/>
      <c r="L149" s="84"/>
      <c r="M149" s="84"/>
      <c r="N149" s="84"/>
      <c r="O149" s="84"/>
      <c r="P149" s="84"/>
      <c r="Q149" s="84"/>
      <c r="R149" s="84"/>
      <c r="S149" s="84"/>
      <c r="T149" s="84"/>
      <c r="U149" s="84"/>
      <c r="V149" s="84"/>
      <c r="W149" s="84"/>
      <c r="X149" s="84"/>
      <c r="Y149" s="84"/>
      <c r="Z149" s="84">
        <f t="shared" si="77"/>
        <v>0</v>
      </c>
      <c r="AA149" s="85">
        <f>SUMIF('调整分录-上期'!$D:$D,$A149,'调整分录-上期'!F:F)</f>
        <v>0</v>
      </c>
      <c r="AB149" s="85">
        <f>SUMIF('调整分录-上期'!$D:$D,$A149,'调整分录-上期'!G:G)</f>
        <v>0</v>
      </c>
      <c r="AC149" s="86">
        <f t="shared" si="78"/>
        <v>0</v>
      </c>
    </row>
    <row r="150" spans="1:29" ht="15" customHeight="1">
      <c r="A150" s="162" t="s">
        <v>234</v>
      </c>
      <c r="B150" s="79" t="s">
        <v>119</v>
      </c>
      <c r="C150" s="83"/>
      <c r="D150" s="84">
        <v>0</v>
      </c>
      <c r="E150" s="84">
        <v>0</v>
      </c>
      <c r="F150" s="84">
        <v>0</v>
      </c>
      <c r="G150" s="84">
        <v>0</v>
      </c>
      <c r="H150" s="84">
        <v>0</v>
      </c>
      <c r="I150" s="84"/>
      <c r="J150" s="84"/>
      <c r="K150" s="84"/>
      <c r="L150" s="84"/>
      <c r="M150" s="84"/>
      <c r="N150" s="84"/>
      <c r="O150" s="84"/>
      <c r="P150" s="84"/>
      <c r="Q150" s="84"/>
      <c r="R150" s="84"/>
      <c r="S150" s="84"/>
      <c r="T150" s="84"/>
      <c r="U150" s="84"/>
      <c r="V150" s="84"/>
      <c r="W150" s="84"/>
      <c r="X150" s="84"/>
      <c r="Y150" s="84"/>
      <c r="Z150" s="84">
        <f t="shared" si="77"/>
        <v>0</v>
      </c>
      <c r="AA150" s="85">
        <f>SUMIF('调整分录-上期'!$D:$D,$A150,'调整分录-上期'!F:F)</f>
        <v>0</v>
      </c>
      <c r="AB150" s="85">
        <f>SUMIF('调整分录-上期'!$D:$D,$A150,'调整分录-上期'!G:G)</f>
        <v>0</v>
      </c>
      <c r="AC150" s="86">
        <f>Z150+AB150-AA150</f>
        <v>0</v>
      </c>
    </row>
    <row r="151" spans="1:29" ht="15" customHeight="1">
      <c r="A151" s="162" t="s">
        <v>121</v>
      </c>
      <c r="B151" s="87" t="s">
        <v>121</v>
      </c>
      <c r="C151" s="91"/>
      <c r="D151" s="92">
        <f>D123-D128+SUM(D145:D150)-D147</f>
        <v>10000000</v>
      </c>
      <c r="E151" s="92">
        <f t="shared" ref="E151" si="79">E123-E128+SUM(E145:E150)-E147</f>
        <v>1000000</v>
      </c>
      <c r="F151" s="92">
        <f t="shared" ref="F151:H151" si="80">F123-F128+SUM(F145:F150)-F147</f>
        <v>1000000</v>
      </c>
      <c r="G151" s="92">
        <f t="shared" si="80"/>
        <v>1000000</v>
      </c>
      <c r="H151" s="92">
        <f t="shared" si="80"/>
        <v>1000000</v>
      </c>
      <c r="I151" s="92">
        <f t="shared" ref="I151:K151" si="81">I123-I128+SUM(I145:I150)-I147</f>
        <v>0</v>
      </c>
      <c r="J151" s="92">
        <f t="shared" si="81"/>
        <v>0</v>
      </c>
      <c r="K151" s="92">
        <f t="shared" si="81"/>
        <v>0</v>
      </c>
      <c r="L151" s="92"/>
      <c r="M151" s="92"/>
      <c r="N151" s="92"/>
      <c r="O151" s="92"/>
      <c r="P151" s="92"/>
      <c r="Q151" s="92"/>
      <c r="R151" s="92"/>
      <c r="S151" s="92"/>
      <c r="T151" s="92"/>
      <c r="U151" s="92"/>
      <c r="V151" s="92"/>
      <c r="W151" s="92"/>
      <c r="X151" s="92"/>
      <c r="Y151" s="92"/>
      <c r="Z151" s="88">
        <f t="shared" si="77"/>
        <v>14000000</v>
      </c>
      <c r="AA151" s="92"/>
      <c r="AB151" s="92"/>
      <c r="AC151" s="93">
        <f>AC123-AC128+SUM(AC145:AC150)-AC147</f>
        <v>14000000</v>
      </c>
    </row>
    <row r="152" spans="1:29" ht="15" customHeight="1">
      <c r="A152" s="162" t="s">
        <v>591</v>
      </c>
      <c r="B152" s="79" t="s">
        <v>122</v>
      </c>
      <c r="C152" s="83"/>
      <c r="D152" s="84">
        <v>0</v>
      </c>
      <c r="E152" s="84">
        <v>0</v>
      </c>
      <c r="F152" s="84">
        <v>0</v>
      </c>
      <c r="G152" s="84">
        <v>0</v>
      </c>
      <c r="H152" s="84">
        <v>0</v>
      </c>
      <c r="I152" s="84"/>
      <c r="J152" s="84"/>
      <c r="K152" s="84"/>
      <c r="L152" s="84"/>
      <c r="M152" s="84"/>
      <c r="N152" s="84"/>
      <c r="O152" s="84"/>
      <c r="P152" s="84"/>
      <c r="Q152" s="84"/>
      <c r="R152" s="84"/>
      <c r="S152" s="84"/>
      <c r="T152" s="84"/>
      <c r="U152" s="84"/>
      <c r="V152" s="84"/>
      <c r="W152" s="84"/>
      <c r="X152" s="84"/>
      <c r="Y152" s="84"/>
      <c r="Z152" s="84">
        <f t="shared" si="77"/>
        <v>0</v>
      </c>
      <c r="AA152" s="85">
        <f>SUMIF('调整分录-上期'!$D:$D,$A152,'调整分录-上期'!F:F)</f>
        <v>0</v>
      </c>
      <c r="AB152" s="85">
        <f>SUMIF('调整分录-上期'!$D:$D,$A152,'调整分录-上期'!G:G)</f>
        <v>0</v>
      </c>
      <c r="AC152" s="86">
        <f>Z152+AB152-AA152</f>
        <v>0</v>
      </c>
    </row>
    <row r="153" spans="1:29" ht="15" customHeight="1">
      <c r="A153" s="162" t="s">
        <v>592</v>
      </c>
      <c r="B153" s="79" t="s">
        <v>123</v>
      </c>
      <c r="C153" s="83"/>
      <c r="D153" s="84">
        <v>0</v>
      </c>
      <c r="E153" s="84">
        <v>0</v>
      </c>
      <c r="F153" s="84">
        <v>0</v>
      </c>
      <c r="G153" s="84">
        <v>0</v>
      </c>
      <c r="H153" s="84">
        <v>0</v>
      </c>
      <c r="I153" s="84"/>
      <c r="J153" s="84"/>
      <c r="K153" s="84"/>
      <c r="L153" s="84"/>
      <c r="M153" s="84"/>
      <c r="N153" s="84"/>
      <c r="O153" s="84"/>
      <c r="P153" s="84"/>
      <c r="Q153" s="84"/>
      <c r="R153" s="84"/>
      <c r="S153" s="84"/>
      <c r="T153" s="84"/>
      <c r="U153" s="84"/>
      <c r="V153" s="84"/>
      <c r="W153" s="84"/>
      <c r="X153" s="84"/>
      <c r="Y153" s="84"/>
      <c r="Z153" s="84">
        <f t="shared" si="77"/>
        <v>0</v>
      </c>
      <c r="AA153" s="85">
        <f>SUMIF('调整分录-上期'!$D:$D,$A153,'调整分录-上期'!F:F)</f>
        <v>0</v>
      </c>
      <c r="AB153" s="85">
        <f>SUMIF('调整分录-上期'!$D:$D,$A153,'调整分录-上期'!G:G)</f>
        <v>0</v>
      </c>
      <c r="AC153" s="86">
        <f>Z153+AA153-AB153</f>
        <v>0</v>
      </c>
    </row>
    <row r="154" spans="1:29" ht="15" customHeight="1">
      <c r="A154" s="162" t="s">
        <v>124</v>
      </c>
      <c r="B154" s="87" t="s">
        <v>124</v>
      </c>
      <c r="C154" s="91"/>
      <c r="D154" s="92">
        <f>D151+D152-D153</f>
        <v>10000000</v>
      </c>
      <c r="E154" s="92">
        <f t="shared" ref="E154" si="82">E151+E152-E153</f>
        <v>1000000</v>
      </c>
      <c r="F154" s="92">
        <f t="shared" ref="F154:H154" si="83">F151+F152-F153</f>
        <v>1000000</v>
      </c>
      <c r="G154" s="92">
        <f t="shared" si="83"/>
        <v>1000000</v>
      </c>
      <c r="H154" s="92">
        <f t="shared" si="83"/>
        <v>1000000</v>
      </c>
      <c r="I154" s="92">
        <f t="shared" ref="I154:K154" si="84">I151+I152-I153</f>
        <v>0</v>
      </c>
      <c r="J154" s="92">
        <f t="shared" si="84"/>
        <v>0</v>
      </c>
      <c r="K154" s="92">
        <f t="shared" si="84"/>
        <v>0</v>
      </c>
      <c r="L154" s="92"/>
      <c r="M154" s="92"/>
      <c r="N154" s="92"/>
      <c r="O154" s="92"/>
      <c r="P154" s="92"/>
      <c r="Q154" s="92"/>
      <c r="R154" s="92"/>
      <c r="S154" s="92"/>
      <c r="T154" s="92"/>
      <c r="U154" s="92"/>
      <c r="V154" s="92"/>
      <c r="W154" s="92"/>
      <c r="X154" s="92"/>
      <c r="Y154" s="92"/>
      <c r="Z154" s="88">
        <f t="shared" si="77"/>
        <v>14000000</v>
      </c>
      <c r="AA154" s="92"/>
      <c r="AB154" s="92"/>
      <c r="AC154" s="93">
        <f>AC151+AC152-AC153</f>
        <v>14000000</v>
      </c>
    </row>
    <row r="155" spans="1:29" ht="15" customHeight="1">
      <c r="A155" s="162" t="s">
        <v>236</v>
      </c>
      <c r="B155" s="79" t="s">
        <v>125</v>
      </c>
      <c r="C155" s="83"/>
      <c r="D155" s="84">
        <v>2500000</v>
      </c>
      <c r="E155" s="84">
        <v>250000</v>
      </c>
      <c r="F155" s="84">
        <v>250000</v>
      </c>
      <c r="G155" s="84">
        <v>250000</v>
      </c>
      <c r="H155" s="84">
        <v>250000</v>
      </c>
      <c r="I155" s="84"/>
      <c r="J155" s="84"/>
      <c r="K155" s="84"/>
      <c r="L155" s="84"/>
      <c r="M155" s="84"/>
      <c r="N155" s="84"/>
      <c r="O155" s="84"/>
      <c r="P155" s="84"/>
      <c r="Q155" s="84"/>
      <c r="R155" s="84"/>
      <c r="S155" s="84"/>
      <c r="T155" s="84"/>
      <c r="U155" s="84"/>
      <c r="V155" s="84"/>
      <c r="W155" s="84"/>
      <c r="X155" s="84"/>
      <c r="Y155" s="84"/>
      <c r="Z155" s="84">
        <f t="shared" si="77"/>
        <v>3500000</v>
      </c>
      <c r="AA155" s="85">
        <f>SUMIF('调整分录-上期'!$D:$D,$A155,'调整分录-上期'!F:F)</f>
        <v>0</v>
      </c>
      <c r="AB155" s="85">
        <f>SUMIF('调整分录-上期'!$D:$D,$A155,'调整分录-上期'!G:G)</f>
        <v>0</v>
      </c>
      <c r="AC155" s="86">
        <f>Z155+AA155-AB155</f>
        <v>3500000</v>
      </c>
    </row>
    <row r="156" spans="1:29" ht="15" customHeight="1">
      <c r="A156" s="162" t="s">
        <v>126</v>
      </c>
      <c r="B156" s="87" t="s">
        <v>126</v>
      </c>
      <c r="C156" s="91"/>
      <c r="D156" s="92">
        <f t="shared" ref="D156:E156" si="85">D154-D155</f>
        <v>7500000</v>
      </c>
      <c r="E156" s="92">
        <f t="shared" si="85"/>
        <v>750000</v>
      </c>
      <c r="F156" s="92">
        <f t="shared" ref="F156:H156" si="86">F154-F155</f>
        <v>750000</v>
      </c>
      <c r="G156" s="92">
        <f t="shared" si="86"/>
        <v>750000</v>
      </c>
      <c r="H156" s="92">
        <f t="shared" si="86"/>
        <v>750000</v>
      </c>
      <c r="I156" s="92">
        <f t="shared" ref="I156:K156" si="87">I154-I155</f>
        <v>0</v>
      </c>
      <c r="J156" s="92">
        <f t="shared" si="87"/>
        <v>0</v>
      </c>
      <c r="K156" s="92">
        <f t="shared" si="87"/>
        <v>0</v>
      </c>
      <c r="L156" s="92"/>
      <c r="M156" s="92"/>
      <c r="N156" s="92"/>
      <c r="O156" s="92"/>
      <c r="P156" s="92"/>
      <c r="Q156" s="92"/>
      <c r="R156" s="92"/>
      <c r="S156" s="92"/>
      <c r="T156" s="92"/>
      <c r="U156" s="92"/>
      <c r="V156" s="92"/>
      <c r="W156" s="92"/>
      <c r="X156" s="92"/>
      <c r="Y156" s="92"/>
      <c r="Z156" s="88">
        <f t="shared" si="77"/>
        <v>10500000</v>
      </c>
      <c r="AA156" s="92">
        <f>SUM(AA124:AA155)</f>
        <v>0</v>
      </c>
      <c r="AB156" s="92">
        <f>SUM(AB124:AB155)</f>
        <v>0</v>
      </c>
      <c r="AC156" s="93">
        <f t="shared" ref="AC156" si="88">AC154-AC155</f>
        <v>10500000</v>
      </c>
    </row>
    <row r="157" spans="1:29" ht="15" customHeight="1">
      <c r="A157" s="162" t="s">
        <v>127</v>
      </c>
      <c r="B157" s="79" t="s">
        <v>127</v>
      </c>
      <c r="C157" s="83"/>
      <c r="D157" s="84">
        <v>0</v>
      </c>
      <c r="E157" s="84">
        <v>0</v>
      </c>
      <c r="F157" s="84"/>
      <c r="G157" s="84"/>
      <c r="H157" s="84"/>
      <c r="I157" s="84"/>
      <c r="J157" s="84"/>
      <c r="K157" s="84"/>
      <c r="L157" s="84"/>
      <c r="M157" s="84"/>
      <c r="N157" s="84"/>
      <c r="O157" s="84"/>
      <c r="P157" s="84"/>
      <c r="Q157" s="84"/>
      <c r="R157" s="84"/>
      <c r="S157" s="84"/>
      <c r="T157" s="84"/>
      <c r="U157" s="84"/>
      <c r="V157" s="84"/>
      <c r="W157" s="84"/>
      <c r="X157" s="84"/>
      <c r="Y157" s="84"/>
      <c r="Z157" s="84">
        <f t="shared" si="77"/>
        <v>0</v>
      </c>
      <c r="AA157" s="85">
        <f>SUMIF('调整分录-上期'!$D:$D,$A157,'调整分录-上期'!F:F)</f>
        <v>0</v>
      </c>
      <c r="AB157" s="85">
        <f>SUMIF('调整分录-上期'!$D:$D,$A157,'调整分录-上期'!G:G)</f>
        <v>0</v>
      </c>
      <c r="AC157" s="86"/>
    </row>
    <row r="158" spans="1:29" ht="15" customHeight="1">
      <c r="A158" s="162" t="s">
        <v>128</v>
      </c>
      <c r="B158" s="87" t="s">
        <v>128</v>
      </c>
      <c r="C158" s="91"/>
      <c r="D158" s="92">
        <f>D156-D159</f>
        <v>7500000</v>
      </c>
      <c r="E158" s="92">
        <f t="shared" ref="E158" si="89">E156-E159</f>
        <v>750000</v>
      </c>
      <c r="F158" s="92">
        <f t="shared" ref="F158:H158" si="90">F156-F159</f>
        <v>750000</v>
      </c>
      <c r="G158" s="92">
        <f t="shared" si="90"/>
        <v>750000</v>
      </c>
      <c r="H158" s="92">
        <f t="shared" si="90"/>
        <v>750000</v>
      </c>
      <c r="I158" s="92">
        <f t="shared" ref="I158:K158" si="91">I156-I159</f>
        <v>0</v>
      </c>
      <c r="J158" s="92">
        <f t="shared" si="91"/>
        <v>0</v>
      </c>
      <c r="K158" s="92">
        <f t="shared" si="91"/>
        <v>0</v>
      </c>
      <c r="L158" s="92"/>
      <c r="M158" s="92"/>
      <c r="N158" s="92"/>
      <c r="O158" s="92"/>
      <c r="P158" s="92"/>
      <c r="Q158" s="92"/>
      <c r="R158" s="92"/>
      <c r="S158" s="92"/>
      <c r="T158" s="92"/>
      <c r="U158" s="92"/>
      <c r="V158" s="92"/>
      <c r="W158" s="92"/>
      <c r="X158" s="92"/>
      <c r="Y158" s="92"/>
      <c r="Z158" s="95">
        <f t="shared" si="77"/>
        <v>10500000</v>
      </c>
      <c r="AA158" s="89"/>
      <c r="AB158" s="89"/>
      <c r="AC158" s="93">
        <f>AC156-AC159</f>
        <v>10500000</v>
      </c>
    </row>
    <row r="159" spans="1:29" ht="15" customHeight="1">
      <c r="A159" s="162" t="s">
        <v>129</v>
      </c>
      <c r="B159" s="79" t="s">
        <v>129</v>
      </c>
      <c r="C159" s="83"/>
      <c r="D159" s="84">
        <v>0</v>
      </c>
      <c r="E159" s="84">
        <v>0</v>
      </c>
      <c r="F159" s="84">
        <v>0</v>
      </c>
      <c r="G159" s="84">
        <v>0</v>
      </c>
      <c r="H159" s="84">
        <v>0</v>
      </c>
      <c r="I159" s="84"/>
      <c r="J159" s="84"/>
      <c r="K159" s="84"/>
      <c r="L159" s="84"/>
      <c r="M159" s="84"/>
      <c r="N159" s="84"/>
      <c r="O159" s="84"/>
      <c r="P159" s="84"/>
      <c r="Q159" s="84"/>
      <c r="R159" s="84"/>
      <c r="S159" s="84"/>
      <c r="T159" s="84"/>
      <c r="U159" s="84"/>
      <c r="V159" s="84"/>
      <c r="W159" s="84"/>
      <c r="X159" s="84"/>
      <c r="Y159" s="84"/>
      <c r="Z159" s="84">
        <f t="shared" si="77"/>
        <v>0</v>
      </c>
      <c r="AA159" s="85"/>
      <c r="AB159" s="85"/>
      <c r="AC159" s="100">
        <f t="shared" ref="AC159:AC160" si="92">Z159+AB159-AA159</f>
        <v>0</v>
      </c>
    </row>
    <row r="160" spans="1:29" ht="15" customHeight="1">
      <c r="A160" s="162" t="s">
        <v>130</v>
      </c>
      <c r="B160" s="79" t="s">
        <v>130</v>
      </c>
      <c r="C160" s="83"/>
      <c r="D160" s="84">
        <v>0</v>
      </c>
      <c r="E160" s="84">
        <v>0</v>
      </c>
      <c r="F160" s="84">
        <v>0</v>
      </c>
      <c r="G160" s="84">
        <v>0</v>
      </c>
      <c r="H160" s="84">
        <v>0</v>
      </c>
      <c r="I160" s="84"/>
      <c r="J160" s="84"/>
      <c r="K160" s="84"/>
      <c r="L160" s="84"/>
      <c r="M160" s="84"/>
      <c r="N160" s="84"/>
      <c r="O160" s="84"/>
      <c r="P160" s="84"/>
      <c r="Q160" s="84"/>
      <c r="R160" s="84"/>
      <c r="S160" s="84"/>
      <c r="T160" s="84"/>
      <c r="U160" s="84"/>
      <c r="V160" s="84"/>
      <c r="W160" s="84"/>
      <c r="X160" s="84"/>
      <c r="Y160" s="84"/>
      <c r="Z160" s="84">
        <f t="shared" si="77"/>
        <v>0</v>
      </c>
      <c r="AA160" s="85">
        <f>SUMIF('调整分录-上期'!$D:$D,$A160,'调整分录-上期'!F:F)</f>
        <v>0</v>
      </c>
      <c r="AB160" s="85">
        <f>SUMIF('调整分录-上期'!$D:$D,$A160,'调整分录-上期'!G:G)</f>
        <v>0</v>
      </c>
      <c r="AC160" s="100">
        <f t="shared" si="92"/>
        <v>0</v>
      </c>
    </row>
    <row r="161" spans="1:31" ht="15" customHeight="1">
      <c r="A161" s="162" t="s">
        <v>131</v>
      </c>
      <c r="B161" s="87" t="s">
        <v>254</v>
      </c>
      <c r="C161" s="91"/>
      <c r="D161" s="92">
        <f>D156-D162</f>
        <v>7500000</v>
      </c>
      <c r="E161" s="92">
        <f t="shared" ref="E161" si="93">E156-E162</f>
        <v>750000</v>
      </c>
      <c r="F161" s="92">
        <f t="shared" ref="F161:H161" si="94">F156-F162</f>
        <v>750000</v>
      </c>
      <c r="G161" s="92">
        <f t="shared" si="94"/>
        <v>750000</v>
      </c>
      <c r="H161" s="92">
        <f t="shared" si="94"/>
        <v>750000</v>
      </c>
      <c r="I161" s="92">
        <f t="shared" ref="I161:K161" si="95">I156-I162</f>
        <v>0</v>
      </c>
      <c r="J161" s="92">
        <f t="shared" si="95"/>
        <v>0</v>
      </c>
      <c r="K161" s="92">
        <f t="shared" si="95"/>
        <v>0</v>
      </c>
      <c r="L161" s="92"/>
      <c r="M161" s="92"/>
      <c r="N161" s="92"/>
      <c r="O161" s="92"/>
      <c r="P161" s="92"/>
      <c r="Q161" s="92"/>
      <c r="R161" s="92"/>
      <c r="S161" s="92"/>
      <c r="T161" s="92"/>
      <c r="U161" s="92"/>
      <c r="V161" s="92"/>
      <c r="W161" s="92"/>
      <c r="X161" s="92"/>
      <c r="Y161" s="92"/>
      <c r="Z161" s="95">
        <f t="shared" si="77"/>
        <v>10500000</v>
      </c>
      <c r="AA161" s="89"/>
      <c r="AB161" s="89"/>
      <c r="AC161" s="93">
        <f>AC156-AC162</f>
        <v>9900000</v>
      </c>
    </row>
    <row r="162" spans="1:31" ht="15" customHeight="1">
      <c r="A162" s="162" t="s">
        <v>595</v>
      </c>
      <c r="B162" s="79" t="s">
        <v>255</v>
      </c>
      <c r="C162" s="83"/>
      <c r="D162" s="84">
        <v>0</v>
      </c>
      <c r="E162" s="84">
        <v>0</v>
      </c>
      <c r="F162" s="84">
        <v>0</v>
      </c>
      <c r="G162" s="84">
        <v>0</v>
      </c>
      <c r="H162" s="84">
        <v>0</v>
      </c>
      <c r="I162" s="84"/>
      <c r="J162" s="84"/>
      <c r="K162" s="84"/>
      <c r="L162" s="84"/>
      <c r="M162" s="84"/>
      <c r="N162" s="84"/>
      <c r="O162" s="84"/>
      <c r="P162" s="84"/>
      <c r="Q162" s="84"/>
      <c r="R162" s="84"/>
      <c r="S162" s="84"/>
      <c r="T162" s="84"/>
      <c r="U162" s="84"/>
      <c r="V162" s="84"/>
      <c r="W162" s="84"/>
      <c r="X162" s="84"/>
      <c r="Y162" s="84"/>
      <c r="Z162" s="84">
        <f t="shared" si="77"/>
        <v>0</v>
      </c>
      <c r="AA162" s="85">
        <f>SUMIF('调整分录-上期'!$D:$D,$A162,'调整分录-上期'!F:F)</f>
        <v>599999.99999999988</v>
      </c>
      <c r="AB162" s="85">
        <f>SUMIF('调整分录-上期'!$D:$D,$A162,'调整分录-上期'!G:G)</f>
        <v>0</v>
      </c>
      <c r="AC162" s="100">
        <f>Z162+AA162-AB162</f>
        <v>599999.99999999988</v>
      </c>
    </row>
    <row r="163" spans="1:31" ht="15" customHeight="1">
      <c r="A163" s="162" t="s">
        <v>598</v>
      </c>
      <c r="B163" s="102" t="s">
        <v>80</v>
      </c>
      <c r="C163" s="83"/>
      <c r="D163" s="84">
        <v>33250000</v>
      </c>
      <c r="E163" s="84">
        <v>325000</v>
      </c>
      <c r="F163" s="84">
        <v>325000</v>
      </c>
      <c r="G163" s="84">
        <v>325000</v>
      </c>
      <c r="H163" s="84">
        <v>325000</v>
      </c>
      <c r="I163" s="84"/>
      <c r="J163" s="84"/>
      <c r="K163" s="84"/>
      <c r="L163" s="84"/>
      <c r="M163" s="84"/>
      <c r="N163" s="84"/>
      <c r="O163" s="84"/>
      <c r="P163" s="84"/>
      <c r="Q163" s="84"/>
      <c r="R163" s="84"/>
      <c r="S163" s="84"/>
      <c r="T163" s="84"/>
      <c r="U163" s="84"/>
      <c r="V163" s="84"/>
      <c r="W163" s="84"/>
      <c r="X163" s="84"/>
      <c r="Y163" s="84"/>
      <c r="Z163" s="84">
        <f t="shared" si="77"/>
        <v>34550000</v>
      </c>
      <c r="AA163" s="85">
        <f>SUMIF('调整分录-上期'!$D:$D,$A163,'调整分录-上期'!F:F)</f>
        <v>0</v>
      </c>
      <c r="AB163" s="85">
        <f>SUMIF('调整分录-上期'!$D:$D,$A163,'调整分录-上期'!G:G)</f>
        <v>14200000</v>
      </c>
      <c r="AC163" s="100">
        <f>Z163+AB163-AA163</f>
        <v>48750000</v>
      </c>
    </row>
    <row r="164" spans="1:31" ht="15" customHeight="1">
      <c r="A164" s="162" t="s">
        <v>237</v>
      </c>
      <c r="B164" s="102" t="s">
        <v>81</v>
      </c>
      <c r="C164" s="83"/>
      <c r="D164" s="84">
        <v>0</v>
      </c>
      <c r="E164" s="84">
        <v>0</v>
      </c>
      <c r="F164" s="84">
        <v>0</v>
      </c>
      <c r="G164" s="84">
        <v>0</v>
      </c>
      <c r="H164" s="84">
        <v>0</v>
      </c>
      <c r="I164" s="84"/>
      <c r="J164" s="84"/>
      <c r="K164" s="84"/>
      <c r="L164" s="84"/>
      <c r="M164" s="84"/>
      <c r="N164" s="84"/>
      <c r="O164" s="84"/>
      <c r="P164" s="84"/>
      <c r="Q164" s="84"/>
      <c r="R164" s="84"/>
      <c r="S164" s="84"/>
      <c r="T164" s="84"/>
      <c r="U164" s="84"/>
      <c r="V164" s="84"/>
      <c r="W164" s="84"/>
      <c r="X164" s="84"/>
      <c r="Y164" s="84"/>
      <c r="Z164" s="84">
        <f t="shared" si="77"/>
        <v>0</v>
      </c>
      <c r="AA164" s="85">
        <f>SUMIF('调整分录-上期'!$D:$D,$A164,'调整分录-上期'!F:F)</f>
        <v>0</v>
      </c>
      <c r="AB164" s="85">
        <f>SUMIF('调整分录-上期'!$D:$D,$A164,'调整分录-上期'!G:G)</f>
        <v>0</v>
      </c>
      <c r="AC164" s="100">
        <f>Z164+AB164-AA164</f>
        <v>0</v>
      </c>
    </row>
    <row r="165" spans="1:31" ht="15" customHeight="1">
      <c r="B165" s="102"/>
      <c r="C165" s="83"/>
      <c r="D165" s="84">
        <v>0</v>
      </c>
      <c r="E165" s="84">
        <v>0</v>
      </c>
      <c r="F165" s="84">
        <v>0</v>
      </c>
      <c r="G165" s="84">
        <v>0</v>
      </c>
      <c r="H165" s="84">
        <v>0</v>
      </c>
      <c r="I165" s="84"/>
      <c r="J165" s="84"/>
      <c r="K165" s="84"/>
      <c r="L165" s="84"/>
      <c r="M165" s="84"/>
      <c r="N165" s="84"/>
      <c r="O165" s="84"/>
      <c r="P165" s="84"/>
      <c r="Q165" s="84"/>
      <c r="R165" s="84"/>
      <c r="S165" s="84"/>
      <c r="T165" s="84"/>
      <c r="U165" s="84"/>
      <c r="V165" s="84"/>
      <c r="W165" s="84"/>
      <c r="X165" s="84"/>
      <c r="Y165" s="84"/>
      <c r="Z165" s="84">
        <f t="shared" si="77"/>
        <v>0</v>
      </c>
      <c r="AA165" s="85">
        <f>SUMIF('调整分录-上期'!$D:$D,$A165,'调整分录-上期'!F:F)</f>
        <v>0</v>
      </c>
      <c r="AB165" s="85">
        <f>SUMIF('调整分录-上期'!$D:$D,$A165,'调整分录-上期'!G:G)</f>
        <v>0</v>
      </c>
      <c r="AC165" s="86"/>
    </row>
    <row r="166" spans="1:31" ht="15" customHeight="1">
      <c r="A166" s="162" t="s">
        <v>82</v>
      </c>
      <c r="B166" s="103" t="s">
        <v>82</v>
      </c>
      <c r="C166" s="91"/>
      <c r="D166" s="92">
        <f>D161+D163+D164</f>
        <v>40750000</v>
      </c>
      <c r="E166" s="92">
        <f t="shared" ref="E166" si="96">E161+E163+E164</f>
        <v>1075000</v>
      </c>
      <c r="F166" s="92">
        <f t="shared" ref="F166:H166" si="97">F161+F163+F164</f>
        <v>1075000</v>
      </c>
      <c r="G166" s="92">
        <f t="shared" si="97"/>
        <v>1075000</v>
      </c>
      <c r="H166" s="92">
        <f t="shared" si="97"/>
        <v>1075000</v>
      </c>
      <c r="I166" s="92">
        <f t="shared" ref="I166:K166" si="98">I161+I163+I164</f>
        <v>0</v>
      </c>
      <c r="J166" s="92">
        <f t="shared" si="98"/>
        <v>0</v>
      </c>
      <c r="K166" s="92">
        <f t="shared" si="98"/>
        <v>0</v>
      </c>
      <c r="L166" s="92"/>
      <c r="M166" s="92"/>
      <c r="N166" s="92"/>
      <c r="O166" s="92"/>
      <c r="P166" s="92"/>
      <c r="Q166" s="92"/>
      <c r="R166" s="92"/>
      <c r="S166" s="92"/>
      <c r="T166" s="92"/>
      <c r="U166" s="92"/>
      <c r="V166" s="92"/>
      <c r="W166" s="92"/>
      <c r="X166" s="92"/>
      <c r="Y166" s="92"/>
      <c r="Z166" s="88">
        <f t="shared" si="77"/>
        <v>45050000</v>
      </c>
      <c r="AA166" s="92"/>
      <c r="AB166" s="92"/>
      <c r="AC166" s="93">
        <f>AC161+AC163+AC164</f>
        <v>58650000</v>
      </c>
    </row>
    <row r="167" spans="1:31" ht="15" customHeight="1">
      <c r="A167" s="162" t="s">
        <v>84</v>
      </c>
      <c r="B167" s="102" t="s">
        <v>84</v>
      </c>
      <c r="C167" s="83"/>
      <c r="D167" s="84">
        <v>750000</v>
      </c>
      <c r="E167" s="84">
        <v>75000</v>
      </c>
      <c r="F167" s="84">
        <v>75000</v>
      </c>
      <c r="G167" s="84">
        <v>75000</v>
      </c>
      <c r="H167" s="84">
        <v>75000</v>
      </c>
      <c r="I167" s="84"/>
      <c r="J167" s="84"/>
      <c r="K167" s="84"/>
      <c r="L167" s="84"/>
      <c r="M167" s="84"/>
      <c r="N167" s="84"/>
      <c r="O167" s="84"/>
      <c r="P167" s="84"/>
      <c r="Q167" s="84"/>
      <c r="R167" s="84"/>
      <c r="S167" s="84"/>
      <c r="T167" s="84"/>
      <c r="U167" s="84"/>
      <c r="V167" s="84"/>
      <c r="W167" s="84"/>
      <c r="X167" s="84"/>
      <c r="Y167" s="84"/>
      <c r="Z167" s="84">
        <f t="shared" si="77"/>
        <v>1050000</v>
      </c>
      <c r="AA167" s="85">
        <f>SUMIF('调整分录-上期'!$D:$D,$A167,'调整分录-上期'!F:F)</f>
        <v>0</v>
      </c>
      <c r="AB167" s="85">
        <f>SUMIF('调整分录-上期'!$D:$D,$A167,'调整分录-上期'!G:G)</f>
        <v>300000</v>
      </c>
      <c r="AC167" s="86">
        <f>Z167+AA167-AB167</f>
        <v>750000</v>
      </c>
      <c r="AD167" s="163"/>
    </row>
    <row r="168" spans="1:31" ht="15" customHeight="1">
      <c r="A168" s="162" t="s">
        <v>238</v>
      </c>
      <c r="B168" s="102" t="s">
        <v>86</v>
      </c>
      <c r="C168" s="83"/>
      <c r="D168" s="84">
        <v>0</v>
      </c>
      <c r="E168" s="84">
        <v>0</v>
      </c>
      <c r="F168" s="84">
        <v>0</v>
      </c>
      <c r="G168" s="84">
        <v>0</v>
      </c>
      <c r="H168" s="84">
        <v>0</v>
      </c>
      <c r="I168" s="84"/>
      <c r="J168" s="84"/>
      <c r="K168" s="84"/>
      <c r="L168" s="84"/>
      <c r="M168" s="84"/>
      <c r="N168" s="84"/>
      <c r="O168" s="84"/>
      <c r="P168" s="84"/>
      <c r="Q168" s="84"/>
      <c r="R168" s="84"/>
      <c r="S168" s="84"/>
      <c r="T168" s="84"/>
      <c r="U168" s="84"/>
      <c r="V168" s="84"/>
      <c r="W168" s="84"/>
      <c r="X168" s="84"/>
      <c r="Y168" s="84"/>
      <c r="Z168" s="84">
        <f t="shared" si="77"/>
        <v>0</v>
      </c>
      <c r="AA168" s="85">
        <f>SUMIF('调整分录-上期'!$D:$D,$A168,'调整分录-上期'!F:F)</f>
        <v>0</v>
      </c>
      <c r="AB168" s="85">
        <f>SUMIF('调整分录-上期'!$D:$D,$A168,'调整分录-上期'!G:G)</f>
        <v>0</v>
      </c>
      <c r="AC168" s="86">
        <f t="shared" ref="AC168:AC173" si="99">Z168+AA168-AB168</f>
        <v>0</v>
      </c>
    </row>
    <row r="169" spans="1:31" ht="15" customHeight="1">
      <c r="A169" s="162" t="s">
        <v>239</v>
      </c>
      <c r="B169" s="102" t="s">
        <v>88</v>
      </c>
      <c r="C169" s="83"/>
      <c r="D169" s="84">
        <v>0</v>
      </c>
      <c r="E169" s="84">
        <v>0</v>
      </c>
      <c r="F169" s="84">
        <v>0</v>
      </c>
      <c r="G169" s="84">
        <v>0</v>
      </c>
      <c r="H169" s="84">
        <v>0</v>
      </c>
      <c r="I169" s="84"/>
      <c r="J169" s="84"/>
      <c r="K169" s="84"/>
      <c r="L169" s="84"/>
      <c r="M169" s="84"/>
      <c r="N169" s="84"/>
      <c r="O169" s="84"/>
      <c r="P169" s="84"/>
      <c r="Q169" s="84"/>
      <c r="R169" s="84"/>
      <c r="S169" s="84"/>
      <c r="T169" s="84"/>
      <c r="U169" s="84"/>
      <c r="V169" s="84"/>
      <c r="W169" s="84"/>
      <c r="X169" s="84"/>
      <c r="Y169" s="84"/>
      <c r="Z169" s="84">
        <f t="shared" ref="Z169:Z181" si="100">SUM(D169:Y169)</f>
        <v>0</v>
      </c>
      <c r="AA169" s="85">
        <f>SUMIF('调整分录-上期'!$D:$D,$A169,'调整分录-上期'!F:F)</f>
        <v>0</v>
      </c>
      <c r="AB169" s="85">
        <f>SUMIF('调整分录-上期'!$D:$D,$A169,'调整分录-上期'!G:G)</f>
        <v>0</v>
      </c>
      <c r="AC169" s="86">
        <f t="shared" si="99"/>
        <v>0</v>
      </c>
    </row>
    <row r="170" spans="1:31" ht="15" customHeight="1">
      <c r="A170" s="162" t="s">
        <v>240</v>
      </c>
      <c r="B170" s="102" t="s">
        <v>90</v>
      </c>
      <c r="C170" s="83"/>
      <c r="D170" s="84">
        <v>0</v>
      </c>
      <c r="E170" s="84">
        <v>0</v>
      </c>
      <c r="F170" s="84">
        <v>0</v>
      </c>
      <c r="G170" s="84">
        <v>0</v>
      </c>
      <c r="H170" s="84">
        <v>0</v>
      </c>
      <c r="I170" s="84"/>
      <c r="J170" s="84"/>
      <c r="K170" s="84"/>
      <c r="L170" s="84"/>
      <c r="M170" s="84"/>
      <c r="N170" s="84"/>
      <c r="O170" s="84"/>
      <c r="P170" s="84"/>
      <c r="Q170" s="84"/>
      <c r="R170" s="84"/>
      <c r="S170" s="84"/>
      <c r="T170" s="84"/>
      <c r="U170" s="84"/>
      <c r="V170" s="84"/>
      <c r="W170" s="84"/>
      <c r="X170" s="84"/>
      <c r="Y170" s="84"/>
      <c r="Z170" s="84">
        <f t="shared" si="100"/>
        <v>0</v>
      </c>
      <c r="AA170" s="85">
        <f>SUMIF('调整分录-上期'!$D:$D,$A170,'调整分录-上期'!F:F)</f>
        <v>0</v>
      </c>
      <c r="AB170" s="85">
        <f>SUMIF('调整分录-上期'!$D:$D,$A170,'调整分录-上期'!G:G)</f>
        <v>0</v>
      </c>
      <c r="AC170" s="86">
        <f t="shared" si="99"/>
        <v>0</v>
      </c>
    </row>
    <row r="171" spans="1:31" ht="15" customHeight="1">
      <c r="A171" s="162" t="s">
        <v>241</v>
      </c>
      <c r="B171" s="102" t="s">
        <v>91</v>
      </c>
      <c r="C171" s="83"/>
      <c r="D171" s="84">
        <v>0</v>
      </c>
      <c r="E171" s="84">
        <v>0</v>
      </c>
      <c r="F171" s="84">
        <v>0</v>
      </c>
      <c r="G171" s="84">
        <v>0</v>
      </c>
      <c r="H171" s="84">
        <v>0</v>
      </c>
      <c r="I171" s="84"/>
      <c r="J171" s="84"/>
      <c r="K171" s="84"/>
      <c r="L171" s="84"/>
      <c r="M171" s="84"/>
      <c r="N171" s="84"/>
      <c r="O171" s="84"/>
      <c r="P171" s="84"/>
      <c r="Q171" s="84"/>
      <c r="R171" s="84"/>
      <c r="S171" s="84"/>
      <c r="T171" s="84"/>
      <c r="U171" s="84"/>
      <c r="V171" s="84"/>
      <c r="W171" s="84"/>
      <c r="X171" s="84"/>
      <c r="Y171" s="84"/>
      <c r="Z171" s="84">
        <f t="shared" si="100"/>
        <v>0</v>
      </c>
      <c r="AA171" s="85">
        <f>SUMIF('调整分录-上期'!$D:$D,$A171,'调整分录-上期'!F:F)</f>
        <v>0</v>
      </c>
      <c r="AB171" s="85">
        <f>SUMIF('调整分录-上期'!$D:$D,$A171,'调整分录-上期'!G:G)</f>
        <v>0</v>
      </c>
      <c r="AC171" s="86">
        <f t="shared" si="99"/>
        <v>0</v>
      </c>
      <c r="AE171" s="165"/>
    </row>
    <row r="172" spans="1:31" ht="15" customHeight="1">
      <c r="A172" s="162" t="s">
        <v>242</v>
      </c>
      <c r="B172" s="102" t="s">
        <v>92</v>
      </c>
      <c r="C172" s="83"/>
      <c r="D172" s="84">
        <v>0</v>
      </c>
      <c r="E172" s="84">
        <v>0</v>
      </c>
      <c r="F172" s="84">
        <v>0</v>
      </c>
      <c r="G172" s="84">
        <v>0</v>
      </c>
      <c r="H172" s="84">
        <v>0</v>
      </c>
      <c r="I172" s="84"/>
      <c r="J172" s="84"/>
      <c r="K172" s="84"/>
      <c r="L172" s="84"/>
      <c r="M172" s="84"/>
      <c r="N172" s="84"/>
      <c r="O172" s="84"/>
      <c r="P172" s="84"/>
      <c r="Q172" s="84"/>
      <c r="R172" s="84"/>
      <c r="S172" s="84"/>
      <c r="T172" s="84"/>
      <c r="U172" s="84"/>
      <c r="V172" s="84"/>
      <c r="W172" s="84"/>
      <c r="X172" s="84"/>
      <c r="Y172" s="84"/>
      <c r="Z172" s="84">
        <f t="shared" si="100"/>
        <v>0</v>
      </c>
      <c r="AA172" s="85">
        <f>SUMIF('调整分录-上期'!$D:$D,$A172,'调整分录-上期'!F:F)</f>
        <v>0</v>
      </c>
      <c r="AB172" s="85">
        <f>SUMIF('调整分录-上期'!$D:$D,$A172,'调整分录-上期'!G:G)</f>
        <v>0</v>
      </c>
      <c r="AC172" s="86">
        <f t="shared" si="99"/>
        <v>0</v>
      </c>
    </row>
    <row r="173" spans="1:31" ht="15" customHeight="1">
      <c r="B173" s="102"/>
      <c r="C173" s="83"/>
      <c r="D173" s="84">
        <v>0</v>
      </c>
      <c r="E173" s="84">
        <v>0</v>
      </c>
      <c r="F173" s="84">
        <v>0</v>
      </c>
      <c r="G173" s="84">
        <v>0</v>
      </c>
      <c r="H173" s="84">
        <v>0</v>
      </c>
      <c r="I173" s="84"/>
      <c r="J173" s="84"/>
      <c r="K173" s="84"/>
      <c r="L173" s="84"/>
      <c r="M173" s="84"/>
      <c r="N173" s="84"/>
      <c r="O173" s="84"/>
      <c r="P173" s="84"/>
      <c r="Q173" s="84"/>
      <c r="R173" s="84"/>
      <c r="S173" s="84"/>
      <c r="T173" s="84"/>
      <c r="U173" s="84"/>
      <c r="V173" s="84"/>
      <c r="W173" s="84"/>
      <c r="X173" s="84"/>
      <c r="Y173" s="84"/>
      <c r="Z173" s="84">
        <f t="shared" si="100"/>
        <v>0</v>
      </c>
      <c r="AA173" s="85">
        <f>SUMIF('调整分录-上期'!$D:$D,$A173,'调整分录-上期'!F:F)</f>
        <v>0</v>
      </c>
      <c r="AB173" s="85">
        <f>SUMIF('调整分录-上期'!$D:$D,$A173,'调整分录-上期'!G:G)</f>
        <v>0</v>
      </c>
      <c r="AC173" s="86">
        <f t="shared" si="99"/>
        <v>0</v>
      </c>
    </row>
    <row r="174" spans="1:31" ht="15" customHeight="1">
      <c r="A174" s="162" t="s">
        <v>94</v>
      </c>
      <c r="B174" s="103" t="s">
        <v>94</v>
      </c>
      <c r="C174" s="91"/>
      <c r="D174" s="92">
        <f>D166-SUM(D167:D173)</f>
        <v>40000000</v>
      </c>
      <c r="E174" s="92">
        <f t="shared" ref="E174" si="101">E166-SUM(E167:E173)</f>
        <v>1000000</v>
      </c>
      <c r="F174" s="92">
        <f t="shared" ref="F174:H174" si="102">F166-SUM(F167:F173)</f>
        <v>1000000</v>
      </c>
      <c r="G174" s="92">
        <f t="shared" si="102"/>
        <v>1000000</v>
      </c>
      <c r="H174" s="92">
        <f t="shared" si="102"/>
        <v>1000000</v>
      </c>
      <c r="I174" s="92">
        <f t="shared" ref="I174:K174" si="103">I166-SUM(I167:I173)</f>
        <v>0</v>
      </c>
      <c r="J174" s="92">
        <f t="shared" si="103"/>
        <v>0</v>
      </c>
      <c r="K174" s="92">
        <f t="shared" si="103"/>
        <v>0</v>
      </c>
      <c r="L174" s="92"/>
      <c r="M174" s="92"/>
      <c r="N174" s="92"/>
      <c r="O174" s="92"/>
      <c r="P174" s="92"/>
      <c r="Q174" s="92"/>
      <c r="R174" s="92"/>
      <c r="S174" s="92"/>
      <c r="T174" s="92"/>
      <c r="U174" s="92"/>
      <c r="V174" s="92"/>
      <c r="W174" s="92"/>
      <c r="X174" s="92"/>
      <c r="Y174" s="92"/>
      <c r="Z174" s="88">
        <f t="shared" si="100"/>
        <v>44000000</v>
      </c>
      <c r="AA174" s="92"/>
      <c r="AB174" s="92"/>
      <c r="AC174" s="93">
        <f>AC166-SUM(AC167:AC173)</f>
        <v>57900000</v>
      </c>
    </row>
    <row r="175" spans="1:31" ht="15" customHeight="1">
      <c r="A175" s="162" t="s">
        <v>96</v>
      </c>
      <c r="B175" s="102" t="s">
        <v>96</v>
      </c>
      <c r="C175" s="83"/>
      <c r="D175" s="84">
        <v>0</v>
      </c>
      <c r="E175" s="84">
        <v>0</v>
      </c>
      <c r="F175" s="84">
        <v>0</v>
      </c>
      <c r="G175" s="84">
        <v>0</v>
      </c>
      <c r="H175" s="84">
        <v>0</v>
      </c>
      <c r="I175" s="84"/>
      <c r="J175" s="84"/>
      <c r="K175" s="84"/>
      <c r="L175" s="84"/>
      <c r="M175" s="84"/>
      <c r="N175" s="84"/>
      <c r="O175" s="84"/>
      <c r="P175" s="84"/>
      <c r="Q175" s="84"/>
      <c r="R175" s="84"/>
      <c r="S175" s="84"/>
      <c r="T175" s="84"/>
      <c r="U175" s="84"/>
      <c r="V175" s="84"/>
      <c r="W175" s="84"/>
      <c r="X175" s="84"/>
      <c r="Y175" s="84"/>
      <c r="Z175" s="84">
        <f t="shared" si="100"/>
        <v>0</v>
      </c>
      <c r="AA175" s="85">
        <f>SUMIF('调整分录-上期'!$D:$D,$A175,'调整分录-上期'!F:F)</f>
        <v>0</v>
      </c>
      <c r="AB175" s="85">
        <f>SUMIF('调整分录-上期'!$D:$D,$A175,'调整分录-上期'!G:G)</f>
        <v>0</v>
      </c>
      <c r="AC175" s="86">
        <f t="shared" ref="AC175:AC181" si="104">Z175+AA175-AB175</f>
        <v>0</v>
      </c>
    </row>
    <row r="176" spans="1:31" ht="15" customHeight="1">
      <c r="A176" s="162" t="s">
        <v>243</v>
      </c>
      <c r="B176" s="102" t="s">
        <v>98</v>
      </c>
      <c r="C176" s="83"/>
      <c r="D176" s="84">
        <v>0</v>
      </c>
      <c r="E176" s="84">
        <v>0</v>
      </c>
      <c r="F176" s="84">
        <v>0</v>
      </c>
      <c r="G176" s="84">
        <v>0</v>
      </c>
      <c r="H176" s="84">
        <v>0</v>
      </c>
      <c r="I176" s="84"/>
      <c r="J176" s="84"/>
      <c r="K176" s="84"/>
      <c r="L176" s="84"/>
      <c r="M176" s="84"/>
      <c r="N176" s="84"/>
      <c r="O176" s="84"/>
      <c r="P176" s="84"/>
      <c r="Q176" s="84"/>
      <c r="R176" s="84"/>
      <c r="S176" s="84"/>
      <c r="T176" s="84"/>
      <c r="U176" s="84"/>
      <c r="V176" s="84"/>
      <c r="W176" s="84"/>
      <c r="X176" s="84"/>
      <c r="Y176" s="84"/>
      <c r="Z176" s="84">
        <f t="shared" si="100"/>
        <v>0</v>
      </c>
      <c r="AA176" s="85">
        <f>SUMIF('调整分录-上期'!$D:$D,$A176,'调整分录-上期'!F:F)</f>
        <v>0</v>
      </c>
      <c r="AB176" s="85">
        <f>SUMIF('调整分录-上期'!$D:$D,$A176,'调整分录-上期'!G:G)</f>
        <v>0</v>
      </c>
      <c r="AC176" s="86">
        <f t="shared" si="104"/>
        <v>0</v>
      </c>
    </row>
    <row r="177" spans="1:30" s="169" customFormat="1" ht="15" customHeight="1">
      <c r="A177" s="169" t="s">
        <v>244</v>
      </c>
      <c r="B177" s="124" t="s">
        <v>100</v>
      </c>
      <c r="C177" s="125"/>
      <c r="D177" s="126">
        <v>0</v>
      </c>
      <c r="E177" s="126">
        <v>0</v>
      </c>
      <c r="F177" s="126">
        <v>0</v>
      </c>
      <c r="G177" s="126">
        <v>0</v>
      </c>
      <c r="H177" s="126">
        <v>0</v>
      </c>
      <c r="I177" s="126"/>
      <c r="J177" s="126"/>
      <c r="K177" s="126"/>
      <c r="L177" s="126"/>
      <c r="M177" s="126"/>
      <c r="N177" s="126"/>
      <c r="O177" s="126"/>
      <c r="P177" s="126"/>
      <c r="Q177" s="126"/>
      <c r="R177" s="126"/>
      <c r="S177" s="126"/>
      <c r="T177" s="126"/>
      <c r="U177" s="126"/>
      <c r="V177" s="126"/>
      <c r="W177" s="126"/>
      <c r="X177" s="126"/>
      <c r="Y177" s="126"/>
      <c r="Z177" s="126">
        <f t="shared" si="100"/>
        <v>0</v>
      </c>
      <c r="AA177" s="127">
        <f>SUMIF('调整分录-上期'!$D:$D,$A177,'调整分录-上期'!F:F)</f>
        <v>0</v>
      </c>
      <c r="AB177" s="127">
        <f>SUMIF('调整分录-上期'!$D:$D,$A177,'调整分录-上期'!G:G)</f>
        <v>0</v>
      </c>
      <c r="AC177" s="128">
        <f t="shared" si="104"/>
        <v>0</v>
      </c>
      <c r="AD177" s="170"/>
    </row>
    <row r="178" spans="1:30" ht="15" customHeight="1">
      <c r="A178" s="162" t="s">
        <v>245</v>
      </c>
      <c r="B178" s="102" t="s">
        <v>102</v>
      </c>
      <c r="C178" s="83"/>
      <c r="D178" s="84">
        <v>0</v>
      </c>
      <c r="E178" s="84">
        <v>0</v>
      </c>
      <c r="F178" s="84">
        <v>0</v>
      </c>
      <c r="G178" s="84">
        <v>0</v>
      </c>
      <c r="H178" s="84">
        <v>0</v>
      </c>
      <c r="I178" s="84"/>
      <c r="J178" s="84"/>
      <c r="K178" s="84"/>
      <c r="L178" s="84"/>
      <c r="M178" s="84"/>
      <c r="N178" s="84"/>
      <c r="O178" s="84"/>
      <c r="P178" s="84"/>
      <c r="Q178" s="84"/>
      <c r="R178" s="84"/>
      <c r="S178" s="84"/>
      <c r="T178" s="84"/>
      <c r="U178" s="84"/>
      <c r="V178" s="84"/>
      <c r="W178" s="84"/>
      <c r="X178" s="84"/>
      <c r="Y178" s="84"/>
      <c r="Z178" s="84">
        <f t="shared" si="100"/>
        <v>0</v>
      </c>
      <c r="AA178" s="85">
        <f>SUMIF('调整分录-上期'!$D:$D,$A178,'调整分录-上期'!F:F)</f>
        <v>0</v>
      </c>
      <c r="AB178" s="85">
        <f>SUMIF('调整分录-上期'!$D:$D,$A178,'调整分录-上期'!G:G)</f>
        <v>0</v>
      </c>
      <c r="AC178" s="86">
        <f t="shared" si="104"/>
        <v>0</v>
      </c>
    </row>
    <row r="179" spans="1:30" ht="15" customHeight="1">
      <c r="A179" s="162" t="s">
        <v>246</v>
      </c>
      <c r="B179" s="102" t="s">
        <v>104</v>
      </c>
      <c r="C179" s="83"/>
      <c r="D179" s="84">
        <v>0</v>
      </c>
      <c r="E179" s="84">
        <v>0</v>
      </c>
      <c r="F179" s="84">
        <v>0</v>
      </c>
      <c r="G179" s="84">
        <v>0</v>
      </c>
      <c r="H179" s="84">
        <v>0</v>
      </c>
      <c r="I179" s="84"/>
      <c r="J179" s="84"/>
      <c r="K179" s="84"/>
      <c r="L179" s="84"/>
      <c r="M179" s="84"/>
      <c r="N179" s="84"/>
      <c r="O179" s="84"/>
      <c r="P179" s="84"/>
      <c r="Q179" s="84"/>
      <c r="R179" s="84"/>
      <c r="S179" s="84"/>
      <c r="T179" s="84"/>
      <c r="U179" s="84"/>
      <c r="V179" s="84"/>
      <c r="W179" s="84"/>
      <c r="X179" s="84"/>
      <c r="Y179" s="84"/>
      <c r="Z179" s="84">
        <f t="shared" si="100"/>
        <v>0</v>
      </c>
      <c r="AA179" s="85">
        <f>SUMIF('调整分录-上期'!$D:$D,$A179,'调整分录-上期'!F:F)</f>
        <v>0</v>
      </c>
      <c r="AB179" s="85">
        <f>SUMIF('调整分录-上期'!$D:$D,$A179,'调整分录-上期'!G:G)</f>
        <v>0</v>
      </c>
      <c r="AC179" s="86">
        <f t="shared" si="104"/>
        <v>0</v>
      </c>
    </row>
    <row r="180" spans="1:30" ht="15" customHeight="1">
      <c r="A180" s="162" t="s">
        <v>247</v>
      </c>
      <c r="B180" s="102" t="s">
        <v>106</v>
      </c>
      <c r="C180" s="83"/>
      <c r="D180" s="84">
        <v>0</v>
      </c>
      <c r="E180" s="84">
        <v>0</v>
      </c>
      <c r="F180" s="84">
        <v>0</v>
      </c>
      <c r="G180" s="84">
        <v>0</v>
      </c>
      <c r="H180" s="84">
        <v>0</v>
      </c>
      <c r="I180" s="84"/>
      <c r="J180" s="84"/>
      <c r="K180" s="84"/>
      <c r="L180" s="84"/>
      <c r="M180" s="84"/>
      <c r="N180" s="84"/>
      <c r="O180" s="84"/>
      <c r="P180" s="84"/>
      <c r="Q180" s="84"/>
      <c r="R180" s="84"/>
      <c r="S180" s="84"/>
      <c r="T180" s="84"/>
      <c r="U180" s="84"/>
      <c r="V180" s="84"/>
      <c r="W180" s="84"/>
      <c r="X180" s="84"/>
      <c r="Y180" s="84"/>
      <c r="Z180" s="84">
        <f t="shared" si="100"/>
        <v>0</v>
      </c>
      <c r="AA180" s="85">
        <f>SUMIF('调整分录-上期'!$D:$D,$A180,'调整分录-上期'!F:F)</f>
        <v>0</v>
      </c>
      <c r="AB180" s="85">
        <f>SUMIF('调整分录-上期'!$D:$D,$A180,'调整分录-上期'!G:G)</f>
        <v>0</v>
      </c>
      <c r="AC180" s="86">
        <f t="shared" si="104"/>
        <v>0</v>
      </c>
    </row>
    <row r="181" spans="1:30" ht="15" customHeight="1">
      <c r="A181" s="162">
        <v>0</v>
      </c>
      <c r="B181" s="102"/>
      <c r="C181" s="83"/>
      <c r="D181" s="84">
        <v>0</v>
      </c>
      <c r="E181" s="84">
        <v>0</v>
      </c>
      <c r="F181" s="84">
        <v>0</v>
      </c>
      <c r="G181" s="84">
        <v>0</v>
      </c>
      <c r="H181" s="84">
        <v>0</v>
      </c>
      <c r="I181" s="84"/>
      <c r="J181" s="84"/>
      <c r="K181" s="84"/>
      <c r="L181" s="84"/>
      <c r="M181" s="84"/>
      <c r="N181" s="84"/>
      <c r="O181" s="84"/>
      <c r="P181" s="84"/>
      <c r="Q181" s="84"/>
      <c r="R181" s="84"/>
      <c r="S181" s="84"/>
      <c r="T181" s="84"/>
      <c r="U181" s="84"/>
      <c r="V181" s="84"/>
      <c r="W181" s="84"/>
      <c r="X181" s="84"/>
      <c r="Y181" s="84"/>
      <c r="Z181" s="84">
        <f t="shared" si="100"/>
        <v>0</v>
      </c>
      <c r="AA181" s="85">
        <f>SUMIF('调整分录-上期'!$D:$D,$A181,'调整分录-上期'!F:F)</f>
        <v>0</v>
      </c>
      <c r="AB181" s="85">
        <f>SUMIF('调整分录-上期'!$D:$D,$A181,'调整分录-上期'!G:G)</f>
        <v>0</v>
      </c>
      <c r="AC181" s="86">
        <f t="shared" si="104"/>
        <v>0</v>
      </c>
    </row>
    <row r="182" spans="1:30" ht="15" customHeight="1" thickBot="1">
      <c r="A182" s="162" t="s">
        <v>631</v>
      </c>
      <c r="B182" s="104" t="s">
        <v>109</v>
      </c>
      <c r="C182" s="105"/>
      <c r="D182" s="106">
        <f>D174-SUM(D175:D181)</f>
        <v>40000000</v>
      </c>
      <c r="E182" s="106">
        <f t="shared" ref="E182" si="105">E174-SUM(E175:E181)</f>
        <v>1000000</v>
      </c>
      <c r="F182" s="106">
        <f t="shared" ref="F182:H182" si="106">F174-SUM(F175:F181)</f>
        <v>1000000</v>
      </c>
      <c r="G182" s="106">
        <f t="shared" si="106"/>
        <v>1000000</v>
      </c>
      <c r="H182" s="106">
        <f t="shared" si="106"/>
        <v>1000000</v>
      </c>
      <c r="I182" s="106">
        <f t="shared" ref="I182:K182" si="107">I174-SUM(I175:I181)</f>
        <v>0</v>
      </c>
      <c r="J182" s="106">
        <f t="shared" si="107"/>
        <v>0</v>
      </c>
      <c r="K182" s="106">
        <f t="shared" si="107"/>
        <v>0</v>
      </c>
      <c r="L182" s="106"/>
      <c r="M182" s="106"/>
      <c r="N182" s="106"/>
      <c r="O182" s="106"/>
      <c r="P182" s="106"/>
      <c r="Q182" s="106"/>
      <c r="R182" s="106"/>
      <c r="S182" s="106"/>
      <c r="T182" s="106"/>
      <c r="U182" s="106"/>
      <c r="V182" s="106"/>
      <c r="W182" s="106"/>
      <c r="X182" s="106"/>
      <c r="Y182" s="106"/>
      <c r="Z182" s="106">
        <f>Z174-SUM(Z175:Z181)</f>
        <v>44000000</v>
      </c>
      <c r="AA182" s="106">
        <f>AA156+SUM(AA162:AA180)+SUMIF('调整分录-上期'!$D:$D,$A182,'调整分录-上期'!F:F)</f>
        <v>599999.99999999988</v>
      </c>
      <c r="AB182" s="106">
        <f>AB156+SUM(AB162:AB180)+SUMIF('调整分录-上期'!$D:$D,$A182,'调整分录-上期'!G:G)</f>
        <v>14500000</v>
      </c>
      <c r="AC182" s="107">
        <f>AC174-SUM(AC175:AC181)</f>
        <v>57900000</v>
      </c>
      <c r="AD182" s="165"/>
    </row>
    <row r="183" spans="1:30" ht="15">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row>
    <row r="184" spans="1:30" ht="15">
      <c r="D184" s="74">
        <f>D65-D120</f>
        <v>0</v>
      </c>
      <c r="E184" s="74">
        <f>E65-E120</f>
        <v>0</v>
      </c>
      <c r="F184" s="74">
        <f t="shared" ref="F184" si="108">F65-F120</f>
        <v>0</v>
      </c>
      <c r="G184" s="74">
        <f t="shared" ref="G184:H184" si="109">G65-G120</f>
        <v>0</v>
      </c>
      <c r="H184" s="74">
        <f t="shared" si="109"/>
        <v>0</v>
      </c>
      <c r="I184" s="74">
        <f t="shared" ref="I184:K184" si="110">I65-I120</f>
        <v>0</v>
      </c>
      <c r="J184" s="74">
        <f t="shared" si="110"/>
        <v>0</v>
      </c>
      <c r="K184" s="74">
        <f t="shared" si="110"/>
        <v>0</v>
      </c>
      <c r="L184" s="74"/>
      <c r="M184" s="74"/>
      <c r="N184" s="74"/>
      <c r="O184" s="74"/>
      <c r="P184" s="74"/>
      <c r="Q184" s="74"/>
      <c r="R184" s="74"/>
      <c r="S184" s="74"/>
      <c r="T184" s="74"/>
      <c r="U184" s="74"/>
      <c r="V184" s="74"/>
      <c r="W184" s="74"/>
      <c r="X184" s="74"/>
      <c r="Y184" s="74"/>
      <c r="Z184" s="74">
        <f t="shared" ref="Z184" si="111">Z65-Z120</f>
        <v>0</v>
      </c>
      <c r="AA184" s="74"/>
      <c r="AB184" s="74"/>
      <c r="AC184" s="74">
        <f t="shared" ref="AC184" si="112">AC65-AC120</f>
        <v>-300000</v>
      </c>
    </row>
    <row r="185" spans="1:30" ht="15">
      <c r="D185" s="74">
        <f>D182-D116</f>
        <v>0</v>
      </c>
      <c r="E185" s="74">
        <f>E182-E116</f>
        <v>0</v>
      </c>
      <c r="F185" s="74">
        <f t="shared" ref="F185" si="113">F182-F116</f>
        <v>0</v>
      </c>
      <c r="G185" s="74">
        <f t="shared" ref="G185:H185" si="114">G182-G116</f>
        <v>0</v>
      </c>
      <c r="H185" s="74">
        <f t="shared" si="114"/>
        <v>0</v>
      </c>
      <c r="I185" s="74">
        <f t="shared" ref="I185:K185" si="115">I182-I116</f>
        <v>0</v>
      </c>
      <c r="J185" s="74">
        <f t="shared" si="115"/>
        <v>0</v>
      </c>
      <c r="K185" s="74">
        <f t="shared" si="115"/>
        <v>0</v>
      </c>
      <c r="L185" s="74"/>
      <c r="M185" s="74"/>
      <c r="N185" s="74"/>
      <c r="O185" s="74"/>
      <c r="P185" s="74"/>
      <c r="Q185" s="74"/>
      <c r="R185" s="74"/>
      <c r="S185" s="74"/>
      <c r="T185" s="74"/>
      <c r="U185" s="74"/>
      <c r="V185" s="74"/>
      <c r="W185" s="74"/>
      <c r="X185" s="74"/>
      <c r="Y185" s="74"/>
      <c r="Z185" s="74">
        <f t="shared" ref="Z185" si="116">Z182-Z116</f>
        <v>0</v>
      </c>
      <c r="AA185" s="74"/>
      <c r="AB185" s="74"/>
      <c r="AC185" s="74">
        <f t="shared" ref="AC185" si="117">AC182-AC116</f>
        <v>0</v>
      </c>
    </row>
    <row r="186" spans="1:30">
      <c r="D186" s="163"/>
      <c r="F186" s="171"/>
      <c r="G186" s="171"/>
      <c r="H186" s="171"/>
      <c r="I186" s="171"/>
      <c r="J186" s="171"/>
      <c r="K186" s="171"/>
      <c r="L186" s="171"/>
      <c r="M186" s="171"/>
      <c r="N186" s="171"/>
      <c r="O186" s="171"/>
      <c r="P186" s="171"/>
      <c r="Q186" s="171"/>
      <c r="R186" s="165"/>
      <c r="S186" s="165"/>
    </row>
    <row r="187" spans="1:30" ht="15" hidden="1">
      <c r="B187" s="185" t="s">
        <v>635</v>
      </c>
      <c r="C187" s="184"/>
      <c r="D187" s="143"/>
      <c r="E187" s="143"/>
      <c r="F187" s="143"/>
      <c r="G187" s="143">
        <f>-G184</f>
        <v>0</v>
      </c>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row>
    <row r="188" spans="1:30" ht="15" hidden="1">
      <c r="B188" s="184" t="s">
        <v>636</v>
      </c>
      <c r="C188" s="184"/>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row>
    <row r="189" spans="1:30" ht="15" hidden="1">
      <c r="A189" s="162" t="s">
        <v>637</v>
      </c>
      <c r="B189" s="181" t="s">
        <v>698</v>
      </c>
      <c r="C189" s="181"/>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f t="shared" ref="Z189:Z250" si="118">SUM(D189:Y189)</f>
        <v>0</v>
      </c>
      <c r="AA189" s="113">
        <f>SUMIF('调整分录-上期'!$D:$D,$A189,'调整分录-上期'!F:F)</f>
        <v>0</v>
      </c>
      <c r="AB189" s="113">
        <f>SUMIF('调整分录-上期'!$D:$D,$A189,'调整分录-上期'!G:G)</f>
        <v>0</v>
      </c>
      <c r="AC189" s="113">
        <f>Z189+AA189-AB189</f>
        <v>0</v>
      </c>
    </row>
    <row r="190" spans="1:30" ht="15" hidden="1">
      <c r="A190" s="162" t="s">
        <v>638</v>
      </c>
      <c r="B190" s="181" t="s">
        <v>699</v>
      </c>
      <c r="C190" s="181"/>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f t="shared" si="118"/>
        <v>0</v>
      </c>
      <c r="AA190" s="113">
        <f>SUMIF('调整分录-上期'!$D:$D,$A190,'调整分录-上期'!F:F)</f>
        <v>0</v>
      </c>
      <c r="AB190" s="113">
        <f>SUMIF('调整分录-上期'!$D:$D,$A190,'调整分录-上期'!G:G)</f>
        <v>0</v>
      </c>
      <c r="AC190" s="113">
        <f t="shared" ref="AC190:AC191" si="119">Z190+AA190-AB190</f>
        <v>0</v>
      </c>
    </row>
    <row r="191" spans="1:30" ht="15" hidden="1">
      <c r="A191" s="162" t="s">
        <v>639</v>
      </c>
      <c r="B191" s="181" t="s">
        <v>700</v>
      </c>
      <c r="C191" s="181"/>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f t="shared" si="118"/>
        <v>0</v>
      </c>
      <c r="AA191" s="113">
        <f>SUMIF('调整分录-上期'!$D:$D,$A191,'调整分录-上期'!F:F)</f>
        <v>0</v>
      </c>
      <c r="AB191" s="113">
        <f>SUMIF('调整分录-上期'!$D:$D,$A191,'调整分录-上期'!G:G)</f>
        <v>0</v>
      </c>
      <c r="AC191" s="113">
        <f t="shared" si="119"/>
        <v>0</v>
      </c>
    </row>
    <row r="192" spans="1:30" ht="15" hidden="1">
      <c r="B192" s="182" t="s">
        <v>640</v>
      </c>
      <c r="C192" s="182"/>
      <c r="D192" s="186">
        <f>SUM(D189:D191)</f>
        <v>0</v>
      </c>
      <c r="E192" s="186">
        <f t="shared" ref="E192:F192" si="120">SUM(E189:E191)</f>
        <v>0</v>
      </c>
      <c r="F192" s="186">
        <f t="shared" si="120"/>
        <v>0</v>
      </c>
      <c r="G192" s="186"/>
      <c r="H192" s="186">
        <f t="shared" ref="H192" si="121">SUM(H189:H191)</f>
        <v>0</v>
      </c>
      <c r="I192" s="186"/>
      <c r="J192" s="186"/>
      <c r="K192" s="186"/>
      <c r="L192" s="186"/>
      <c r="M192" s="186"/>
      <c r="N192" s="186"/>
      <c r="O192" s="186"/>
      <c r="P192" s="186"/>
      <c r="Q192" s="186"/>
      <c r="R192" s="186"/>
      <c r="S192" s="186"/>
      <c r="T192" s="186"/>
      <c r="U192" s="186"/>
      <c r="V192" s="186"/>
      <c r="W192" s="186"/>
      <c r="X192" s="186"/>
      <c r="Y192" s="186"/>
      <c r="Z192" s="186">
        <f>SUM(Z189:Z191)</f>
        <v>0</v>
      </c>
      <c r="AA192" s="186">
        <f>SUM(AA189:AA191)</f>
        <v>0</v>
      </c>
      <c r="AB192" s="186">
        <f t="shared" ref="AB192" si="122">SUM(AB189:AB191)</f>
        <v>0</v>
      </c>
      <c r="AC192" s="186">
        <f>SUM(AC189:AC191)</f>
        <v>0</v>
      </c>
    </row>
    <row r="193" spans="1:29" ht="15" hidden="1">
      <c r="A193" s="162" t="s">
        <v>641</v>
      </c>
      <c r="B193" s="181" t="s">
        <v>701</v>
      </c>
      <c r="C193" s="181"/>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f t="shared" si="118"/>
        <v>0</v>
      </c>
      <c r="AA193" s="113">
        <f>SUMIF('调整分录-上期'!$D:$D,$A193,'调整分录-上期'!F:F)</f>
        <v>0</v>
      </c>
      <c r="AB193" s="113">
        <f>SUMIF('调整分录-上期'!$D:$D,$A193,'调整分录-上期'!G:G)</f>
        <v>0</v>
      </c>
      <c r="AC193" s="113">
        <f>Z193+AB193-AA193</f>
        <v>0</v>
      </c>
    </row>
    <row r="194" spans="1:29" ht="15" hidden="1">
      <c r="A194" s="162" t="s">
        <v>642</v>
      </c>
      <c r="B194" s="181" t="s">
        <v>702</v>
      </c>
      <c r="C194" s="181"/>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f t="shared" si="118"/>
        <v>0</v>
      </c>
      <c r="AA194" s="113">
        <f>SUMIF('调整分录-上期'!$D:$D,$A194,'调整分录-上期'!F:F)</f>
        <v>0</v>
      </c>
      <c r="AB194" s="113">
        <f>SUMIF('调整分录-上期'!$D:$D,$A194,'调整分录-上期'!G:G)</f>
        <v>0</v>
      </c>
      <c r="AC194" s="113">
        <f t="shared" ref="AC194:AC196" si="123">Z194+AB194-AA194</f>
        <v>0</v>
      </c>
    </row>
    <row r="195" spans="1:29" ht="15" hidden="1">
      <c r="A195" s="162" t="s">
        <v>643</v>
      </c>
      <c r="B195" s="181" t="s">
        <v>703</v>
      </c>
      <c r="C195" s="181"/>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f t="shared" si="118"/>
        <v>0</v>
      </c>
      <c r="AA195" s="113">
        <f>SUMIF('调整分录-上期'!$D:$D,$A195,'调整分录-上期'!F:F)</f>
        <v>0</v>
      </c>
      <c r="AB195" s="113">
        <f>SUMIF('调整分录-上期'!$D:$D,$A195,'调整分录-上期'!G:G)</f>
        <v>0</v>
      </c>
      <c r="AC195" s="113">
        <f t="shared" si="123"/>
        <v>0</v>
      </c>
    </row>
    <row r="196" spans="1:29" ht="15" hidden="1">
      <c r="A196" s="162" t="s">
        <v>644</v>
      </c>
      <c r="B196" s="181" t="s">
        <v>704</v>
      </c>
      <c r="C196" s="181"/>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f t="shared" si="118"/>
        <v>0</v>
      </c>
      <c r="AA196" s="113">
        <f>SUMIF('调整分录-上期'!$D:$D,$A196,'调整分录-上期'!F:F)</f>
        <v>0</v>
      </c>
      <c r="AB196" s="113">
        <f>SUMIF('调整分录-上期'!$D:$D,$A196,'调整分录-上期'!G:G)</f>
        <v>0</v>
      </c>
      <c r="AC196" s="113">
        <f t="shared" si="123"/>
        <v>0</v>
      </c>
    </row>
    <row r="197" spans="1:29" ht="15" hidden="1">
      <c r="B197" s="182" t="s">
        <v>645</v>
      </c>
      <c r="C197" s="182"/>
      <c r="D197" s="186">
        <f>SUM(D193:D196)</f>
        <v>0</v>
      </c>
      <c r="E197" s="186">
        <f t="shared" ref="E197:F197" si="124">SUM(E193:E196)</f>
        <v>0</v>
      </c>
      <c r="F197" s="186">
        <f t="shared" si="124"/>
        <v>0</v>
      </c>
      <c r="G197" s="186"/>
      <c r="H197" s="186">
        <f t="shared" ref="H197" si="125">SUM(H193:H196)</f>
        <v>0</v>
      </c>
      <c r="I197" s="186"/>
      <c r="J197" s="186"/>
      <c r="K197" s="186"/>
      <c r="L197" s="186"/>
      <c r="M197" s="186"/>
      <c r="N197" s="186"/>
      <c r="O197" s="186"/>
      <c r="P197" s="186"/>
      <c r="Q197" s="186"/>
      <c r="R197" s="186"/>
      <c r="S197" s="186"/>
      <c r="T197" s="186"/>
      <c r="U197" s="186"/>
      <c r="V197" s="186"/>
      <c r="W197" s="186"/>
      <c r="X197" s="186"/>
      <c r="Y197" s="186"/>
      <c r="Z197" s="186">
        <f>SUM(D197:Y197)</f>
        <v>0</v>
      </c>
      <c r="AA197" s="186">
        <f t="shared" ref="AA197:AB197" si="126">SUM(AA193:AA196)</f>
        <v>0</v>
      </c>
      <c r="AB197" s="186">
        <f t="shared" si="126"/>
        <v>0</v>
      </c>
      <c r="AC197" s="186">
        <f>SUM(AC193:AC196)</f>
        <v>0</v>
      </c>
    </row>
    <row r="198" spans="1:29" ht="15" hidden="1">
      <c r="B198" s="182" t="s">
        <v>646</v>
      </c>
      <c r="C198" s="182"/>
      <c r="D198" s="186">
        <f>D192-D197</f>
        <v>0</v>
      </c>
      <c r="E198" s="186">
        <f t="shared" ref="E198:F198" si="127">E192-E197</f>
        <v>0</v>
      </c>
      <c r="F198" s="186">
        <f t="shared" si="127"/>
        <v>0</v>
      </c>
      <c r="G198" s="186"/>
      <c r="H198" s="186">
        <f t="shared" ref="H198" si="128">H192-H197</f>
        <v>0</v>
      </c>
      <c r="I198" s="186"/>
      <c r="J198" s="186"/>
      <c r="K198" s="186"/>
      <c r="L198" s="186"/>
      <c r="M198" s="186"/>
      <c r="N198" s="186"/>
      <c r="O198" s="186"/>
      <c r="P198" s="186"/>
      <c r="Q198" s="186"/>
      <c r="R198" s="186"/>
      <c r="S198" s="186"/>
      <c r="T198" s="186"/>
      <c r="U198" s="186"/>
      <c r="V198" s="186"/>
      <c r="W198" s="186"/>
      <c r="X198" s="186"/>
      <c r="Y198" s="186"/>
      <c r="Z198" s="186">
        <f t="shared" si="118"/>
        <v>0</v>
      </c>
      <c r="AA198" s="186">
        <f>AA192+AA197</f>
        <v>0</v>
      </c>
      <c r="AB198" s="186">
        <f t="shared" ref="AB198:AC198" si="129">AB192+AB197</f>
        <v>0</v>
      </c>
      <c r="AC198" s="186">
        <f t="shared" si="129"/>
        <v>0</v>
      </c>
    </row>
    <row r="199" spans="1:29" ht="15" hidden="1">
      <c r="B199" s="184" t="s">
        <v>647</v>
      </c>
      <c r="C199" s="184"/>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f t="shared" si="118"/>
        <v>0</v>
      </c>
      <c r="AA199" s="143"/>
      <c r="AB199" s="143"/>
      <c r="AC199" s="143"/>
    </row>
    <row r="200" spans="1:29" ht="15" hidden="1">
      <c r="A200" s="162" t="s">
        <v>648</v>
      </c>
      <c r="B200" s="181" t="s">
        <v>705</v>
      </c>
      <c r="C200" s="181"/>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f t="shared" si="118"/>
        <v>0</v>
      </c>
      <c r="AA200" s="113">
        <f>SUMIF('调整分录-上期'!$D:$D,$A200,'调整分录-上期'!F:F)</f>
        <v>0</v>
      </c>
      <c r="AB200" s="113">
        <f>SUMIF('调整分录-上期'!$D:$D,$A200,'调整分录-上期'!G:G)</f>
        <v>0</v>
      </c>
      <c r="AC200" s="113">
        <f>Z200+AA200-AB200</f>
        <v>0</v>
      </c>
    </row>
    <row r="201" spans="1:29" ht="15" hidden="1">
      <c r="A201" s="162" t="s">
        <v>649</v>
      </c>
      <c r="B201" s="181" t="s">
        <v>706</v>
      </c>
      <c r="C201" s="181"/>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f t="shared" si="118"/>
        <v>0</v>
      </c>
      <c r="AA201" s="113">
        <f>SUMIF('调整分录-上期'!$D:$D,$A201,'调整分录-上期'!F:F)</f>
        <v>0</v>
      </c>
      <c r="AB201" s="113">
        <f>SUMIF('调整分录-上期'!$D:$D,$A201,'调整分录-上期'!G:G)</f>
        <v>0</v>
      </c>
      <c r="AC201" s="113">
        <f t="shared" ref="AC201:AC204" si="130">Z201+AA201-AB201</f>
        <v>0</v>
      </c>
    </row>
    <row r="202" spans="1:29" ht="15" hidden="1">
      <c r="A202" s="162" t="s">
        <v>650</v>
      </c>
      <c r="B202" s="181" t="s">
        <v>707</v>
      </c>
      <c r="C202" s="181"/>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f t="shared" si="118"/>
        <v>0</v>
      </c>
      <c r="AA202" s="113">
        <f>SUMIF('调整分录-上期'!$D:$D,$A202,'调整分录-上期'!F:F)</f>
        <v>0</v>
      </c>
      <c r="AB202" s="113">
        <f>SUMIF('调整分录-上期'!$D:$D,$A202,'调整分录-上期'!G:G)</f>
        <v>0</v>
      </c>
      <c r="AC202" s="113">
        <f t="shared" si="130"/>
        <v>0</v>
      </c>
    </row>
    <row r="203" spans="1:29" ht="15" hidden="1">
      <c r="A203" s="162" t="s">
        <v>651</v>
      </c>
      <c r="B203" s="181" t="s">
        <v>708</v>
      </c>
      <c r="C203" s="181"/>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f t="shared" si="118"/>
        <v>0</v>
      </c>
      <c r="AA203" s="113">
        <f>SUMIF('调整分录-上期'!$D:$D,$A203,'调整分录-上期'!F:F)</f>
        <v>0</v>
      </c>
      <c r="AB203" s="113">
        <f>SUMIF('调整分录-上期'!$D:$D,$A203,'调整分录-上期'!G:G)</f>
        <v>0</v>
      </c>
      <c r="AC203" s="113">
        <f t="shared" si="130"/>
        <v>0</v>
      </c>
    </row>
    <row r="204" spans="1:29" ht="15" hidden="1">
      <c r="A204" s="162" t="s">
        <v>652</v>
      </c>
      <c r="B204" s="181" t="s">
        <v>709</v>
      </c>
      <c r="C204" s="181"/>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f t="shared" si="118"/>
        <v>0</v>
      </c>
      <c r="AA204" s="113">
        <f>SUMIF('调整分录-上期'!$D:$D,$A204,'调整分录-上期'!F:F)</f>
        <v>0</v>
      </c>
      <c r="AB204" s="113">
        <f>SUMIF('调整分录-上期'!$D:$D,$A204,'调整分录-上期'!G:G)</f>
        <v>0</v>
      </c>
      <c r="AC204" s="113">
        <f t="shared" si="130"/>
        <v>0</v>
      </c>
    </row>
    <row r="205" spans="1:29" ht="15" hidden="1">
      <c r="B205" s="182" t="s">
        <v>640</v>
      </c>
      <c r="C205" s="182"/>
      <c r="D205" s="186">
        <f>SUM(D200:D204)</f>
        <v>0</v>
      </c>
      <c r="E205" s="186">
        <f t="shared" ref="E205:F205" si="131">SUM(E200:E204)</f>
        <v>0</v>
      </c>
      <c r="F205" s="186">
        <f t="shared" si="131"/>
        <v>0</v>
      </c>
      <c r="G205" s="186"/>
      <c r="H205" s="186">
        <f t="shared" ref="H205" si="132">SUM(H200:H204)</f>
        <v>0</v>
      </c>
      <c r="I205" s="186"/>
      <c r="J205" s="186"/>
      <c r="K205" s="186"/>
      <c r="L205" s="186"/>
      <c r="M205" s="186"/>
      <c r="N205" s="186"/>
      <c r="O205" s="186"/>
      <c r="P205" s="186"/>
      <c r="Q205" s="186"/>
      <c r="R205" s="186"/>
      <c r="S205" s="186"/>
      <c r="T205" s="186"/>
      <c r="U205" s="186"/>
      <c r="V205" s="186"/>
      <c r="W205" s="186"/>
      <c r="X205" s="186"/>
      <c r="Y205" s="186"/>
      <c r="Z205" s="186">
        <f t="shared" si="118"/>
        <v>0</v>
      </c>
      <c r="AA205" s="186">
        <f t="shared" ref="AA205:AB205" si="133">SUM(AA200:AA204)</f>
        <v>0</v>
      </c>
      <c r="AB205" s="186">
        <f t="shared" si="133"/>
        <v>0</v>
      </c>
      <c r="AC205" s="186">
        <f>SUM(AC200:AC204)</f>
        <v>0</v>
      </c>
    </row>
    <row r="206" spans="1:29" ht="15" hidden="1">
      <c r="A206" s="162" t="s">
        <v>653</v>
      </c>
      <c r="B206" s="181" t="s">
        <v>710</v>
      </c>
      <c r="C206" s="181"/>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f t="shared" si="118"/>
        <v>0</v>
      </c>
      <c r="AA206" s="113">
        <f>SUMIF('调整分录-上期'!$D:$D,$A206,'调整分录-上期'!F:F)</f>
        <v>0</v>
      </c>
      <c r="AB206" s="113">
        <f>SUMIF('调整分录-上期'!$D:$D,$A206,'调整分录-上期'!G:G)</f>
        <v>0</v>
      </c>
      <c r="AC206" s="113">
        <f>Z206+AB206-AA206</f>
        <v>0</v>
      </c>
    </row>
    <row r="207" spans="1:29" ht="15" hidden="1">
      <c r="A207" s="162" t="s">
        <v>654</v>
      </c>
      <c r="B207" s="181" t="s">
        <v>711</v>
      </c>
      <c r="C207" s="181"/>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f t="shared" si="118"/>
        <v>0</v>
      </c>
      <c r="AA207" s="113">
        <f>SUMIF('调整分录-上期'!$D:$D,$A207,'调整分录-上期'!F:F)</f>
        <v>0</v>
      </c>
      <c r="AB207" s="113">
        <f>SUMIF('调整分录-上期'!$D:$D,$A207,'调整分录-上期'!G:G)</f>
        <v>0</v>
      </c>
      <c r="AC207" s="113">
        <f t="shared" ref="AC207:AC209" si="134">Z207+AB207-AA207</f>
        <v>0</v>
      </c>
    </row>
    <row r="208" spans="1:29" ht="15" hidden="1">
      <c r="A208" s="162" t="s">
        <v>655</v>
      </c>
      <c r="B208" s="181" t="s">
        <v>712</v>
      </c>
      <c r="C208" s="181"/>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f t="shared" si="118"/>
        <v>0</v>
      </c>
      <c r="AA208" s="113">
        <f>SUMIF('调整分录-上期'!$D:$D,$A208,'调整分录-上期'!F:F)</f>
        <v>0</v>
      </c>
      <c r="AB208" s="113">
        <f>SUMIF('调整分录-上期'!$D:$D,$A208,'调整分录-上期'!G:G)</f>
        <v>0</v>
      </c>
      <c r="AC208" s="113">
        <f t="shared" si="134"/>
        <v>0</v>
      </c>
    </row>
    <row r="209" spans="1:29" ht="15" hidden="1">
      <c r="A209" s="162" t="s">
        <v>656</v>
      </c>
      <c r="B209" s="181" t="s">
        <v>713</v>
      </c>
      <c r="C209" s="181"/>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f t="shared" si="118"/>
        <v>0</v>
      </c>
      <c r="AA209" s="113">
        <f>SUMIF('调整分录-上期'!$D:$D,$A209,'调整分录-上期'!F:F)</f>
        <v>0</v>
      </c>
      <c r="AB209" s="113">
        <f>SUMIF('调整分录-上期'!$D:$D,$A209,'调整分录-上期'!G:G)</f>
        <v>0</v>
      </c>
      <c r="AC209" s="113">
        <f t="shared" si="134"/>
        <v>0</v>
      </c>
    </row>
    <row r="210" spans="1:29" ht="15" hidden="1">
      <c r="B210" s="182" t="s">
        <v>645</v>
      </c>
      <c r="C210" s="182"/>
      <c r="D210" s="186">
        <f>SUM(D206:D209)</f>
        <v>0</v>
      </c>
      <c r="E210" s="186">
        <f t="shared" ref="E210:F210" si="135">SUM(E206:E209)</f>
        <v>0</v>
      </c>
      <c r="F210" s="186">
        <f t="shared" si="135"/>
        <v>0</v>
      </c>
      <c r="G210" s="186"/>
      <c r="H210" s="186">
        <f t="shared" ref="H210" si="136">SUM(H206:H209)</f>
        <v>0</v>
      </c>
      <c r="I210" s="186"/>
      <c r="J210" s="186"/>
      <c r="K210" s="186"/>
      <c r="L210" s="186"/>
      <c r="M210" s="186"/>
      <c r="N210" s="186"/>
      <c r="O210" s="186"/>
      <c r="P210" s="186"/>
      <c r="Q210" s="186"/>
      <c r="R210" s="186"/>
      <c r="S210" s="186"/>
      <c r="T210" s="186"/>
      <c r="U210" s="186"/>
      <c r="V210" s="186"/>
      <c r="W210" s="186"/>
      <c r="X210" s="186"/>
      <c r="Y210" s="186"/>
      <c r="Z210" s="186">
        <f t="shared" si="118"/>
        <v>0</v>
      </c>
      <c r="AA210" s="186">
        <f t="shared" ref="AA210:AB210" si="137">SUM(AA206:AA209)</f>
        <v>0</v>
      </c>
      <c r="AB210" s="186">
        <f t="shared" si="137"/>
        <v>0</v>
      </c>
      <c r="AC210" s="186">
        <f>SUM(AC206:AC209)</f>
        <v>0</v>
      </c>
    </row>
    <row r="211" spans="1:29" ht="15" hidden="1">
      <c r="B211" s="182" t="s">
        <v>657</v>
      </c>
      <c r="C211" s="182"/>
      <c r="D211" s="186">
        <f>D205-D210</f>
        <v>0</v>
      </c>
      <c r="E211" s="186">
        <f t="shared" ref="E211:F211" si="138">E205-E210</f>
        <v>0</v>
      </c>
      <c r="F211" s="186">
        <f t="shared" si="138"/>
        <v>0</v>
      </c>
      <c r="G211" s="186"/>
      <c r="H211" s="186">
        <f t="shared" ref="H211" si="139">H205-H210</f>
        <v>0</v>
      </c>
      <c r="I211" s="186"/>
      <c r="J211" s="186"/>
      <c r="K211" s="186"/>
      <c r="L211" s="186"/>
      <c r="M211" s="186"/>
      <c r="N211" s="186"/>
      <c r="O211" s="186"/>
      <c r="P211" s="186"/>
      <c r="Q211" s="186"/>
      <c r="R211" s="186"/>
      <c r="S211" s="186"/>
      <c r="T211" s="186"/>
      <c r="U211" s="186"/>
      <c r="V211" s="186"/>
      <c r="W211" s="186"/>
      <c r="X211" s="186"/>
      <c r="Y211" s="186"/>
      <c r="Z211" s="186">
        <f t="shared" si="118"/>
        <v>0</v>
      </c>
      <c r="AA211" s="186">
        <f t="shared" ref="AA211:AB211" si="140">AA205-AA210</f>
        <v>0</v>
      </c>
      <c r="AB211" s="186">
        <f t="shared" si="140"/>
        <v>0</v>
      </c>
      <c r="AC211" s="186">
        <f>AC205-AC210</f>
        <v>0</v>
      </c>
    </row>
    <row r="212" spans="1:29" ht="15" hidden="1">
      <c r="B212" s="184" t="s">
        <v>658</v>
      </c>
      <c r="C212" s="184"/>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f t="shared" si="118"/>
        <v>0</v>
      </c>
      <c r="AA212" s="143"/>
      <c r="AB212" s="143"/>
      <c r="AC212" s="143"/>
    </row>
    <row r="213" spans="1:29" ht="15" hidden="1">
      <c r="A213" s="162" t="s">
        <v>659</v>
      </c>
      <c r="B213" s="181" t="s">
        <v>714</v>
      </c>
      <c r="C213" s="181"/>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f t="shared" si="118"/>
        <v>0</v>
      </c>
      <c r="AA213" s="113">
        <f>SUMIF('调整分录-上期'!$D:$D,$A213,'调整分录-上期'!F:F)</f>
        <v>0</v>
      </c>
      <c r="AB213" s="113">
        <f>SUMIF('调整分录-上期'!$D:$D,$A213,'调整分录-上期'!G:G)</f>
        <v>0</v>
      </c>
      <c r="AC213" s="113">
        <f>Z213+AA213-AB213</f>
        <v>0</v>
      </c>
    </row>
    <row r="214" spans="1:29" ht="15" hidden="1">
      <c r="A214" s="162" t="s">
        <v>660</v>
      </c>
      <c r="B214" s="181" t="s">
        <v>715</v>
      </c>
      <c r="C214" s="181"/>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f t="shared" si="118"/>
        <v>0</v>
      </c>
      <c r="AA214" s="113">
        <f>SUMIF('调整分录-上期'!$D:$D,$A214,'调整分录-上期'!F:F)</f>
        <v>0</v>
      </c>
      <c r="AB214" s="113">
        <f>SUMIF('调整分录-上期'!$D:$D,$A214,'调整分录-上期'!G:G)</f>
        <v>0</v>
      </c>
      <c r="AC214" s="113">
        <f t="shared" ref="AC214:AC215" si="141">Z214+AA214-AB214</f>
        <v>0</v>
      </c>
    </row>
    <row r="215" spans="1:29" ht="15" hidden="1">
      <c r="A215" s="162" t="s">
        <v>661</v>
      </c>
      <c r="B215" s="181" t="s">
        <v>716</v>
      </c>
      <c r="C215" s="181"/>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f t="shared" si="118"/>
        <v>0</v>
      </c>
      <c r="AA215" s="113">
        <f>SUMIF('调整分录-上期'!$D:$D,$A215,'调整分录-上期'!F:F)</f>
        <v>0</v>
      </c>
      <c r="AB215" s="113">
        <f>SUMIF('调整分录-上期'!$D:$D,$A215,'调整分录-上期'!G:G)</f>
        <v>0</v>
      </c>
      <c r="AC215" s="113">
        <f t="shared" si="141"/>
        <v>0</v>
      </c>
    </row>
    <row r="216" spans="1:29" ht="15" hidden="1">
      <c r="B216" s="182" t="s">
        <v>640</v>
      </c>
      <c r="C216" s="182"/>
      <c r="D216" s="186">
        <f>SUM(D213:D215)</f>
        <v>0</v>
      </c>
      <c r="E216" s="186">
        <f t="shared" ref="E216:F216" si="142">SUM(E213:E215)</f>
        <v>0</v>
      </c>
      <c r="F216" s="186">
        <f t="shared" si="142"/>
        <v>0</v>
      </c>
      <c r="G216" s="186"/>
      <c r="H216" s="186">
        <f t="shared" ref="H216" si="143">SUM(H213:H215)</f>
        <v>0</v>
      </c>
      <c r="I216" s="186"/>
      <c r="J216" s="186"/>
      <c r="K216" s="186"/>
      <c r="L216" s="186"/>
      <c r="M216" s="186"/>
      <c r="N216" s="186"/>
      <c r="O216" s="186"/>
      <c r="P216" s="186"/>
      <c r="Q216" s="186"/>
      <c r="R216" s="186"/>
      <c r="S216" s="186"/>
      <c r="T216" s="186"/>
      <c r="U216" s="186"/>
      <c r="V216" s="186"/>
      <c r="W216" s="186"/>
      <c r="X216" s="186"/>
      <c r="Y216" s="186"/>
      <c r="Z216" s="186">
        <f t="shared" si="118"/>
        <v>0</v>
      </c>
      <c r="AA216" s="186">
        <f t="shared" ref="AA216:AB216" si="144">SUM(AA213:AA215)</f>
        <v>0</v>
      </c>
      <c r="AB216" s="186">
        <f t="shared" si="144"/>
        <v>0</v>
      </c>
      <c r="AC216" s="186">
        <f>SUM(AC213:AC215)</f>
        <v>0</v>
      </c>
    </row>
    <row r="217" spans="1:29" ht="15" hidden="1">
      <c r="A217" s="162" t="s">
        <v>662</v>
      </c>
      <c r="B217" s="181" t="s">
        <v>717</v>
      </c>
      <c r="C217" s="181"/>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f t="shared" si="118"/>
        <v>0</v>
      </c>
      <c r="AA217" s="113">
        <f>SUMIF('调整分录-上期'!$D:$D,$A217,'调整分录-上期'!F:F)</f>
        <v>0</v>
      </c>
      <c r="AB217" s="113">
        <f>SUMIF('调整分录-上期'!$D:$D,$A217,'调整分录-上期'!G:G)</f>
        <v>0</v>
      </c>
      <c r="AC217" s="113">
        <f>Z217+AB217-AA217</f>
        <v>0</v>
      </c>
    </row>
    <row r="218" spans="1:29" ht="15" hidden="1">
      <c r="A218" s="162" t="s">
        <v>663</v>
      </c>
      <c r="B218" s="181" t="s">
        <v>888</v>
      </c>
      <c r="C218" s="181"/>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f t="shared" si="118"/>
        <v>0</v>
      </c>
      <c r="AA218" s="113">
        <f>SUMIF('调整分录-上期'!$D:$D,$A218,'调整分录-上期'!F:F)</f>
        <v>0</v>
      </c>
      <c r="AB218" s="113">
        <f>SUMIF('调整分录-上期'!$D:$D,$A218,'调整分录-上期'!G:G)</f>
        <v>0</v>
      </c>
      <c r="AC218" s="113">
        <f t="shared" ref="AC218:AC219" si="145">Z218+AB218-AA218</f>
        <v>0</v>
      </c>
    </row>
    <row r="219" spans="1:29" ht="15" hidden="1">
      <c r="A219" s="162" t="s">
        <v>664</v>
      </c>
      <c r="B219" s="181" t="s">
        <v>718</v>
      </c>
      <c r="C219" s="181"/>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f t="shared" si="118"/>
        <v>0</v>
      </c>
      <c r="AA219" s="113">
        <f>SUMIF('调整分录-上期'!$D:$D,$A219,'调整分录-上期'!F:F)</f>
        <v>0</v>
      </c>
      <c r="AB219" s="113">
        <f>SUMIF('调整分录-上期'!$D:$D,$A219,'调整分录-上期'!G:G)</f>
        <v>0</v>
      </c>
      <c r="AC219" s="113">
        <f t="shared" si="145"/>
        <v>0</v>
      </c>
    </row>
    <row r="220" spans="1:29" ht="15" hidden="1">
      <c r="B220" s="182" t="s">
        <v>645</v>
      </c>
      <c r="C220" s="182"/>
      <c r="D220" s="186">
        <f>SUM(D217:D219)</f>
        <v>0</v>
      </c>
      <c r="E220" s="186">
        <f>SUM(E217:E219)</f>
        <v>0</v>
      </c>
      <c r="F220" s="186">
        <f>SUM(F217:F219)</f>
        <v>0</v>
      </c>
      <c r="G220" s="186"/>
      <c r="H220" s="186">
        <f>SUM(H217:H219)</f>
        <v>0</v>
      </c>
      <c r="I220" s="186"/>
      <c r="J220" s="186"/>
      <c r="K220" s="186"/>
      <c r="L220" s="186"/>
      <c r="M220" s="186"/>
      <c r="N220" s="186"/>
      <c r="O220" s="186"/>
      <c r="P220" s="186"/>
      <c r="Q220" s="186"/>
      <c r="R220" s="186"/>
      <c r="S220" s="186"/>
      <c r="T220" s="186"/>
      <c r="U220" s="186"/>
      <c r="V220" s="186"/>
      <c r="W220" s="186"/>
      <c r="X220" s="186"/>
      <c r="Y220" s="186"/>
      <c r="Z220" s="186">
        <f t="shared" si="118"/>
        <v>0</v>
      </c>
      <c r="AA220" s="186">
        <f>SUM(AA217:AA219)</f>
        <v>0</v>
      </c>
      <c r="AB220" s="186">
        <f>SUM(AB217:AB219)</f>
        <v>0</v>
      </c>
      <c r="AC220" s="186">
        <f>SUM(AC217:AC219)</f>
        <v>0</v>
      </c>
    </row>
    <row r="221" spans="1:29" ht="15" hidden="1">
      <c r="B221" s="182" t="s">
        <v>665</v>
      </c>
      <c r="C221" s="182"/>
      <c r="D221" s="186">
        <f>D216-D220</f>
        <v>0</v>
      </c>
      <c r="E221" s="186">
        <f>E216-E220</f>
        <v>0</v>
      </c>
      <c r="F221" s="186">
        <f>F216-F220</f>
        <v>0</v>
      </c>
      <c r="G221" s="186"/>
      <c r="H221" s="186">
        <f>H216-H220</f>
        <v>0</v>
      </c>
      <c r="I221" s="186"/>
      <c r="J221" s="186"/>
      <c r="K221" s="186"/>
      <c r="L221" s="186"/>
      <c r="M221" s="186"/>
      <c r="N221" s="186"/>
      <c r="O221" s="186"/>
      <c r="P221" s="186"/>
      <c r="Q221" s="186"/>
      <c r="R221" s="186"/>
      <c r="S221" s="186"/>
      <c r="T221" s="186"/>
      <c r="U221" s="186"/>
      <c r="V221" s="186"/>
      <c r="W221" s="186"/>
      <c r="X221" s="186"/>
      <c r="Y221" s="186"/>
      <c r="Z221" s="186">
        <f t="shared" si="118"/>
        <v>0</v>
      </c>
      <c r="AA221" s="186">
        <f>AA216-AA220</f>
        <v>0</v>
      </c>
      <c r="AB221" s="186">
        <f>AB216-AB220</f>
        <v>0</v>
      </c>
      <c r="AC221" s="186">
        <f>AC216-AC220</f>
        <v>0</v>
      </c>
    </row>
    <row r="222" spans="1:29" ht="15" hidden="1">
      <c r="A222" s="162" t="s">
        <v>666</v>
      </c>
      <c r="B222" s="181" t="s">
        <v>719</v>
      </c>
      <c r="C222" s="181"/>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f t="shared" si="118"/>
        <v>0</v>
      </c>
      <c r="AA222" s="113">
        <f>SUMIF('调整分录-上期'!$D:$D,$A222,'调整分录-上期'!F:F)</f>
        <v>0</v>
      </c>
      <c r="AB222" s="113">
        <f>SUMIF('调整分录-上期'!$D:$D,$A222,'调整分录-上期'!G:G)</f>
        <v>0</v>
      </c>
      <c r="AC222" s="113">
        <f>Z222+AA222-AB222</f>
        <v>0</v>
      </c>
    </row>
    <row r="223" spans="1:29" ht="15" hidden="1">
      <c r="B223" s="182" t="s">
        <v>721</v>
      </c>
      <c r="C223" s="182"/>
      <c r="D223" s="186">
        <f>D198+D211+D221+D222</f>
        <v>0</v>
      </c>
      <c r="E223" s="186">
        <f>E198+E211+E221+E222</f>
        <v>0</v>
      </c>
      <c r="F223" s="186">
        <f>F198+F211+F221+F222</f>
        <v>0</v>
      </c>
      <c r="G223" s="186"/>
      <c r="H223" s="186">
        <f>H198+H211+H221+H222</f>
        <v>0</v>
      </c>
      <c r="I223" s="186"/>
      <c r="J223" s="186"/>
      <c r="K223" s="186"/>
      <c r="L223" s="186"/>
      <c r="M223" s="186"/>
      <c r="N223" s="186"/>
      <c r="O223" s="186"/>
      <c r="P223" s="186"/>
      <c r="Q223" s="186"/>
      <c r="R223" s="186"/>
      <c r="S223" s="186"/>
      <c r="T223" s="186"/>
      <c r="U223" s="186"/>
      <c r="V223" s="186"/>
      <c r="W223" s="186"/>
      <c r="X223" s="186"/>
      <c r="Y223" s="186"/>
      <c r="Z223" s="186">
        <f t="shared" si="118"/>
        <v>0</v>
      </c>
      <c r="AA223" s="186">
        <f>AA198+AA211+AA221+AA222</f>
        <v>0</v>
      </c>
      <c r="AB223" s="186">
        <f>AB198+AB211+AB221+AB222</f>
        <v>0</v>
      </c>
      <c r="AC223" s="186">
        <f>AC198+AC211+AC221+AC222</f>
        <v>0</v>
      </c>
    </row>
    <row r="224" spans="1:29" ht="15" hidden="1">
      <c r="A224" s="162" t="s">
        <v>667</v>
      </c>
      <c r="B224" s="181" t="s">
        <v>720</v>
      </c>
      <c r="C224" s="181"/>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f t="shared" si="118"/>
        <v>0</v>
      </c>
      <c r="AA224" s="113">
        <f>SUMIF('调整分录-上期'!$D:$D,$A224,'调整分录-上期'!F:F)</f>
        <v>0</v>
      </c>
      <c r="AB224" s="113">
        <f>SUMIF('调整分录-上期'!$D:$D,$A224,'调整分录-上期'!G:G)</f>
        <v>0</v>
      </c>
      <c r="AC224" s="113"/>
    </row>
    <row r="225" spans="1:29" ht="15" hidden="1">
      <c r="B225" s="182" t="s">
        <v>668</v>
      </c>
      <c r="C225" s="182"/>
      <c r="D225" s="186">
        <f>D223+D224</f>
        <v>0</v>
      </c>
      <c r="E225" s="186">
        <f t="shared" ref="E225:F225" si="146">E223+E224</f>
        <v>0</v>
      </c>
      <c r="F225" s="186">
        <f t="shared" si="146"/>
        <v>0</v>
      </c>
      <c r="G225" s="186"/>
      <c r="H225" s="186">
        <f t="shared" ref="H225" si="147">H223+H224</f>
        <v>0</v>
      </c>
      <c r="I225" s="186"/>
      <c r="J225" s="186"/>
      <c r="K225" s="186"/>
      <c r="L225" s="186"/>
      <c r="M225" s="186"/>
      <c r="N225" s="186"/>
      <c r="O225" s="186"/>
      <c r="P225" s="186"/>
      <c r="Q225" s="186"/>
      <c r="R225" s="186"/>
      <c r="S225" s="186"/>
      <c r="T225" s="186"/>
      <c r="U225" s="186"/>
      <c r="V225" s="186"/>
      <c r="W225" s="186"/>
      <c r="X225" s="186"/>
      <c r="Y225" s="186"/>
      <c r="Z225" s="186">
        <f t="shared" si="118"/>
        <v>0</v>
      </c>
      <c r="AA225" s="186">
        <f t="shared" ref="AA225" si="148">AA223+AA224</f>
        <v>0</v>
      </c>
      <c r="AB225" s="186">
        <f t="shared" ref="AB225" si="149">AB223+AB224</f>
        <v>0</v>
      </c>
      <c r="AC225" s="186">
        <f t="shared" ref="AC225" si="150">AC223+AC224</f>
        <v>0</v>
      </c>
    </row>
    <row r="226" spans="1:29" s="169" customFormat="1" ht="15" hidden="1">
      <c r="B226" s="183"/>
      <c r="C226" s="183"/>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f t="shared" si="118"/>
        <v>0</v>
      </c>
      <c r="AA226" s="132"/>
      <c r="AB226" s="132"/>
      <c r="AC226" s="132"/>
    </row>
    <row r="227" spans="1:29" ht="15" hidden="1">
      <c r="B227" s="184" t="s">
        <v>669</v>
      </c>
      <c r="C227" s="184"/>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f t="shared" si="118"/>
        <v>0</v>
      </c>
      <c r="AA227" s="143">
        <f>SUMIF('调整分录-上期'!$D:$D,$A227,'调整分录-上期'!F:F)</f>
        <v>0</v>
      </c>
      <c r="AB227" s="143">
        <f>SUMIF('调整分录-上期'!$D:$D,$A227,'调整分录-上期'!G:G)</f>
        <v>0</v>
      </c>
      <c r="AC227" s="143"/>
    </row>
    <row r="228" spans="1:29" ht="15" hidden="1">
      <c r="A228" s="162" t="s">
        <v>722</v>
      </c>
      <c r="B228" s="188" t="s">
        <v>723</v>
      </c>
      <c r="C228" s="181"/>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f t="shared" si="118"/>
        <v>0</v>
      </c>
      <c r="AA228" s="113">
        <f>SUMIF('调整分录-上期'!$D:$D,$A228,'调整分录-上期'!F:F)</f>
        <v>0</v>
      </c>
      <c r="AB228" s="113">
        <f>SUMIF('调整分录-上期'!$D:$D,$A228,'调整分录-上期'!G:G)</f>
        <v>0</v>
      </c>
      <c r="AC228" s="113">
        <f>Z228+AA228-AB228</f>
        <v>0</v>
      </c>
    </row>
    <row r="229" spans="1:29" ht="15" hidden="1">
      <c r="A229" s="162" t="s">
        <v>724</v>
      </c>
      <c r="B229" s="181" t="s">
        <v>670</v>
      </c>
      <c r="C229" s="181"/>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f t="shared" si="118"/>
        <v>0</v>
      </c>
      <c r="AA229" s="113">
        <f>SUMIF('调整分录-上期'!$D:$D,$A229,'调整分录-上期'!F:F)</f>
        <v>0</v>
      </c>
      <c r="AB229" s="113">
        <f>SUMIF('调整分录-上期'!$D:$D,$A229,'调整分录-上期'!G:G)</f>
        <v>0</v>
      </c>
      <c r="AC229" s="113">
        <f t="shared" ref="AC229:AC243" si="151">Z229+AA229-AB229</f>
        <v>0</v>
      </c>
    </row>
    <row r="230" spans="1:29" ht="15" hidden="1">
      <c r="A230" s="162" t="s">
        <v>725</v>
      </c>
      <c r="B230" s="181" t="s">
        <v>889</v>
      </c>
      <c r="C230" s="181"/>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f t="shared" si="118"/>
        <v>0</v>
      </c>
      <c r="AA230" s="113">
        <f>SUMIF('调整分录-上期'!$D:$D,$A230,'调整分录-上期'!F:F)</f>
        <v>0</v>
      </c>
      <c r="AB230" s="113">
        <f>SUMIF('调整分录-上期'!$D:$D,$A230,'调整分录-上期'!G:G)</f>
        <v>0</v>
      </c>
      <c r="AC230" s="113">
        <f t="shared" si="151"/>
        <v>0</v>
      </c>
    </row>
    <row r="231" spans="1:29" ht="15" hidden="1">
      <c r="A231" s="162" t="s">
        <v>726</v>
      </c>
      <c r="B231" s="181" t="s">
        <v>890</v>
      </c>
      <c r="C231" s="181"/>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f t="shared" si="118"/>
        <v>0</v>
      </c>
      <c r="AA231" s="113">
        <f>SUMIF('调整分录-上期'!$D:$D,$A231,'调整分录-上期'!F:F)</f>
        <v>0</v>
      </c>
      <c r="AB231" s="113">
        <f>SUMIF('调整分录-上期'!$D:$D,$A231,'调整分录-上期'!G:G)</f>
        <v>0</v>
      </c>
      <c r="AC231" s="113">
        <f t="shared" si="151"/>
        <v>0</v>
      </c>
    </row>
    <row r="232" spans="1:29" ht="15" hidden="1">
      <c r="A232" s="162" t="s">
        <v>727</v>
      </c>
      <c r="B232" s="181" t="s">
        <v>672</v>
      </c>
      <c r="C232" s="181"/>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f t="shared" si="118"/>
        <v>0</v>
      </c>
      <c r="AA232" s="113">
        <f>SUMIF('调整分录-上期'!$D:$D,$A232,'调整分录-上期'!F:F)</f>
        <v>0</v>
      </c>
      <c r="AB232" s="113">
        <f>SUMIF('调整分录-上期'!$D:$D,$A232,'调整分录-上期'!G:G)</f>
        <v>0</v>
      </c>
      <c r="AC232" s="113">
        <f t="shared" si="151"/>
        <v>0</v>
      </c>
    </row>
    <row r="233" spans="1:29" ht="15" hidden="1">
      <c r="A233" s="162" t="s">
        <v>728</v>
      </c>
      <c r="B233" s="181" t="s">
        <v>673</v>
      </c>
      <c r="C233" s="181"/>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f t="shared" si="118"/>
        <v>0</v>
      </c>
      <c r="AA233" s="113">
        <f>SUMIF('调整分录-上期'!$D:$D,$A233,'调整分录-上期'!F:F)</f>
        <v>0</v>
      </c>
      <c r="AB233" s="113">
        <f>SUMIF('调整分录-上期'!$D:$D,$A233,'调整分录-上期'!G:G)</f>
        <v>0</v>
      </c>
      <c r="AC233" s="113">
        <f t="shared" si="151"/>
        <v>0</v>
      </c>
    </row>
    <row r="234" spans="1:29" ht="15" hidden="1">
      <c r="A234" s="162" t="s">
        <v>729</v>
      </c>
      <c r="B234" s="181" t="s">
        <v>674</v>
      </c>
      <c r="C234" s="181"/>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f t="shared" si="118"/>
        <v>0</v>
      </c>
      <c r="AA234" s="113">
        <f>SUMIF('调整分录-上期'!$D:$D,$A234,'调整分录-上期'!F:F)</f>
        <v>0</v>
      </c>
      <c r="AB234" s="113">
        <f>SUMIF('调整分录-上期'!$D:$D,$A234,'调整分录-上期'!G:G)</f>
        <v>0</v>
      </c>
      <c r="AC234" s="113">
        <f t="shared" si="151"/>
        <v>0</v>
      </c>
    </row>
    <row r="235" spans="1:29" ht="15" hidden="1">
      <c r="A235" s="162" t="s">
        <v>230</v>
      </c>
      <c r="B235" s="181" t="s">
        <v>675</v>
      </c>
      <c r="C235" s="181"/>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f t="shared" si="118"/>
        <v>0</v>
      </c>
      <c r="AA235" s="113">
        <f>SUMIF('调整分录-上期'!$D:$D,$A235,'调整分录-上期'!F:F)</f>
        <v>0</v>
      </c>
      <c r="AB235" s="113">
        <f>SUMIF('调整分录-上期'!$D:$D,$A235,'调整分录-上期'!G:G)</f>
        <v>0</v>
      </c>
      <c r="AC235" s="113">
        <f t="shared" si="151"/>
        <v>0</v>
      </c>
    </row>
    <row r="236" spans="1:29" ht="15" hidden="1">
      <c r="A236" s="162" t="s">
        <v>730</v>
      </c>
      <c r="B236" s="181" t="s">
        <v>676</v>
      </c>
      <c r="C236" s="181"/>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f t="shared" si="118"/>
        <v>0</v>
      </c>
      <c r="AA236" s="113">
        <f>SUMIF('调整分录-上期'!$D:$D,$A236,'调整分录-上期'!F:F)</f>
        <v>0</v>
      </c>
      <c r="AB236" s="113">
        <f>SUMIF('调整分录-上期'!$D:$D,$A236,'调整分录-上期'!G:G)</f>
        <v>0</v>
      </c>
      <c r="AC236" s="113">
        <f t="shared" si="151"/>
        <v>0</v>
      </c>
    </row>
    <row r="237" spans="1:29" ht="15" hidden="1">
      <c r="A237" s="162" t="s">
        <v>731</v>
      </c>
      <c r="B237" s="181" t="s">
        <v>677</v>
      </c>
      <c r="C237" s="181"/>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f t="shared" si="118"/>
        <v>0</v>
      </c>
      <c r="AA237" s="113">
        <f>SUMIF('调整分录-上期'!$D:$D,$A237,'调整分录-上期'!F:F)</f>
        <v>0</v>
      </c>
      <c r="AB237" s="113">
        <f>SUMIF('调整分录-上期'!$D:$D,$A237,'调整分录-上期'!G:G)</f>
        <v>0</v>
      </c>
      <c r="AC237" s="113">
        <f t="shared" si="151"/>
        <v>0</v>
      </c>
    </row>
    <row r="238" spans="1:29" ht="15" hidden="1">
      <c r="A238" s="162" t="s">
        <v>732</v>
      </c>
      <c r="B238" s="181" t="s">
        <v>678</v>
      </c>
      <c r="C238" s="181"/>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f t="shared" si="118"/>
        <v>0</v>
      </c>
      <c r="AA238" s="113">
        <f>SUMIF('调整分录-上期'!$D:$D,$A238,'调整分录-上期'!F:F)</f>
        <v>0</v>
      </c>
      <c r="AB238" s="113">
        <f>SUMIF('调整分录-上期'!$D:$D,$A238,'调整分录-上期'!G:G)</f>
        <v>0</v>
      </c>
      <c r="AC238" s="113">
        <f t="shared" si="151"/>
        <v>0</v>
      </c>
    </row>
    <row r="239" spans="1:29" ht="15" hidden="1">
      <c r="A239" s="162" t="s">
        <v>733</v>
      </c>
      <c r="B239" s="181" t="s">
        <v>679</v>
      </c>
      <c r="C239" s="181"/>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f t="shared" si="118"/>
        <v>0</v>
      </c>
      <c r="AA239" s="113">
        <f>SUMIF('调整分录-上期'!$D:$D,$A239,'调整分录-上期'!F:F)</f>
        <v>0</v>
      </c>
      <c r="AB239" s="113">
        <f>SUMIF('调整分录-上期'!$D:$D,$A239,'调整分录-上期'!G:G)</f>
        <v>0</v>
      </c>
      <c r="AC239" s="113">
        <f t="shared" si="151"/>
        <v>0</v>
      </c>
    </row>
    <row r="240" spans="1:29" ht="15" hidden="1">
      <c r="A240" s="162" t="s">
        <v>734</v>
      </c>
      <c r="B240" s="181" t="s">
        <v>680</v>
      </c>
      <c r="C240" s="181"/>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f t="shared" si="118"/>
        <v>0</v>
      </c>
      <c r="AA240" s="113">
        <f>SUMIF('调整分录-上期'!$D:$D,$A240,'调整分录-上期'!F:F)</f>
        <v>0</v>
      </c>
      <c r="AB240" s="113">
        <f>SUMIF('调整分录-上期'!$D:$D,$A240,'调整分录-上期'!G:G)</f>
        <v>0</v>
      </c>
      <c r="AC240" s="113">
        <f t="shared" si="151"/>
        <v>0</v>
      </c>
    </row>
    <row r="241" spans="1:29" ht="15" hidden="1">
      <c r="A241" s="162" t="s">
        <v>735</v>
      </c>
      <c r="B241" s="181" t="s">
        <v>681</v>
      </c>
      <c r="C241" s="181"/>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f t="shared" si="118"/>
        <v>0</v>
      </c>
      <c r="AA241" s="113">
        <f>SUMIF('调整分录-上期'!$D:$D,$A241,'调整分录-上期'!F:F)</f>
        <v>0</v>
      </c>
      <c r="AB241" s="113">
        <f>SUMIF('调整分录-上期'!$D:$D,$A241,'调整分录-上期'!G:G)</f>
        <v>0</v>
      </c>
      <c r="AC241" s="113">
        <f t="shared" si="151"/>
        <v>0</v>
      </c>
    </row>
    <row r="242" spans="1:29" ht="15" hidden="1">
      <c r="A242" s="162" t="s">
        <v>736</v>
      </c>
      <c r="B242" s="181" t="s">
        <v>682</v>
      </c>
      <c r="C242" s="181"/>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f t="shared" si="118"/>
        <v>0</v>
      </c>
      <c r="AA242" s="113">
        <f>SUMIF('调整分录-上期'!$D:$D,$A242,'调整分录-上期'!F:F)</f>
        <v>0</v>
      </c>
      <c r="AB242" s="113">
        <f>SUMIF('调整分录-上期'!$D:$D,$A242,'调整分录-上期'!G:G)</f>
        <v>0</v>
      </c>
      <c r="AC242" s="113">
        <f t="shared" si="151"/>
        <v>0</v>
      </c>
    </row>
    <row r="243" spans="1:29" ht="15" hidden="1">
      <c r="A243" s="162" t="s">
        <v>737</v>
      </c>
      <c r="B243" s="181" t="s">
        <v>683</v>
      </c>
      <c r="C243" s="181"/>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f t="shared" si="118"/>
        <v>0</v>
      </c>
      <c r="AA243" s="113">
        <f>SUMIF('调整分录-上期'!$D:$D,$A243,'调整分录-上期'!F:F)</f>
        <v>0</v>
      </c>
      <c r="AB243" s="113">
        <f>SUMIF('调整分录-上期'!$D:$D,$A243,'调整分录-上期'!G:G)</f>
        <v>0</v>
      </c>
      <c r="AC243" s="113">
        <f t="shared" si="151"/>
        <v>0</v>
      </c>
    </row>
    <row r="244" spans="1:29" ht="15" hidden="1">
      <c r="B244" s="182" t="s">
        <v>684</v>
      </c>
      <c r="C244" s="182"/>
      <c r="D244" s="186">
        <f>SUM(D228:D243)</f>
        <v>0</v>
      </c>
      <c r="E244" s="186">
        <f>SUM(E228:E243)</f>
        <v>0</v>
      </c>
      <c r="F244" s="186">
        <f>SUM(F228:F243)</f>
        <v>0</v>
      </c>
      <c r="G244" s="186"/>
      <c r="H244" s="186">
        <f>SUM(H228:H243)</f>
        <v>0</v>
      </c>
      <c r="I244" s="186"/>
      <c r="J244" s="186"/>
      <c r="K244" s="186"/>
      <c r="L244" s="186"/>
      <c r="M244" s="186"/>
      <c r="N244" s="186"/>
      <c r="O244" s="186"/>
      <c r="P244" s="186"/>
      <c r="Q244" s="186"/>
      <c r="R244" s="186"/>
      <c r="S244" s="186"/>
      <c r="T244" s="186"/>
      <c r="U244" s="186"/>
      <c r="V244" s="186"/>
      <c r="W244" s="186"/>
      <c r="X244" s="186"/>
      <c r="Y244" s="186"/>
      <c r="Z244" s="186">
        <f t="shared" si="118"/>
        <v>0</v>
      </c>
      <c r="AA244" s="186">
        <f>SUM(AA228:AA243)</f>
        <v>0</v>
      </c>
      <c r="AB244" s="186">
        <f>SUM(AB228:AB243)</f>
        <v>0</v>
      </c>
      <c r="AC244" s="186">
        <f>SUM(AC228:AC243)</f>
        <v>0</v>
      </c>
    </row>
    <row r="245" spans="1:29" ht="15" hidden="1">
      <c r="B245" s="185" t="s">
        <v>685</v>
      </c>
      <c r="C245" s="184"/>
      <c r="D245" s="143">
        <f>D244-D198</f>
        <v>0</v>
      </c>
      <c r="E245" s="143">
        <f>E244-E198</f>
        <v>0</v>
      </c>
      <c r="F245" s="143">
        <f>F244-F198</f>
        <v>0</v>
      </c>
      <c r="G245" s="143"/>
      <c r="H245" s="143">
        <f>H244-H198</f>
        <v>0</v>
      </c>
      <c r="I245" s="143"/>
      <c r="J245" s="143"/>
      <c r="K245" s="143"/>
      <c r="L245" s="143"/>
      <c r="M245" s="143"/>
      <c r="N245" s="143"/>
      <c r="O245" s="143"/>
      <c r="P245" s="143"/>
      <c r="Q245" s="143"/>
      <c r="R245" s="143"/>
      <c r="S245" s="143"/>
      <c r="T245" s="143"/>
      <c r="U245" s="143"/>
      <c r="V245" s="143"/>
      <c r="W245" s="143"/>
      <c r="X245" s="143"/>
      <c r="Y245" s="143"/>
      <c r="Z245" s="143">
        <f t="shared" si="118"/>
        <v>0</v>
      </c>
      <c r="AA245" s="143">
        <f>AA244-AA198</f>
        <v>0</v>
      </c>
      <c r="AB245" s="143">
        <f>AB244-AB198</f>
        <v>0</v>
      </c>
      <c r="AC245" s="143">
        <f>AC244-AC198</f>
        <v>0</v>
      </c>
    </row>
    <row r="246" spans="1:29" ht="15" hidden="1">
      <c r="B246" s="181" t="s">
        <v>686</v>
      </c>
      <c r="C246" s="181"/>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f t="shared" si="118"/>
        <v>0</v>
      </c>
      <c r="AA246" s="113">
        <f>SUMIF('调整分录-上期'!$D:$D,$A246,'调整分录-上期'!F:F)</f>
        <v>0</v>
      </c>
      <c r="AB246" s="113">
        <f>SUMIF('调整分录-上期'!$D:$D,$A246,'调整分录-上期'!G:G)</f>
        <v>0</v>
      </c>
      <c r="AC246" s="113">
        <f t="shared" ref="AC246:AC256" si="152">Z246+AA246-AB246</f>
        <v>0</v>
      </c>
    </row>
    <row r="247" spans="1:29" ht="15" hidden="1">
      <c r="B247" s="181" t="s">
        <v>687</v>
      </c>
      <c r="C247" s="181"/>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f t="shared" si="118"/>
        <v>0</v>
      </c>
      <c r="AA247" s="113">
        <f>SUMIF('调整分录-上期'!$D:$D,$A247,'调整分录-上期'!F:F)</f>
        <v>0</v>
      </c>
      <c r="AB247" s="113">
        <f>SUMIF('调整分录-上期'!$D:$D,$A247,'调整分录-上期'!G:G)</f>
        <v>0</v>
      </c>
      <c r="AC247" s="113">
        <f t="shared" si="152"/>
        <v>0</v>
      </c>
    </row>
    <row r="248" spans="1:29" ht="15" hidden="1">
      <c r="B248" s="181" t="s">
        <v>688</v>
      </c>
      <c r="C248" s="181"/>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f t="shared" si="118"/>
        <v>0</v>
      </c>
      <c r="AA248" s="113">
        <f>SUMIF('调整分录-上期'!$D:$D,$A248,'调整分录-上期'!F:F)</f>
        <v>0</v>
      </c>
      <c r="AB248" s="113">
        <f>SUMIF('调整分录-上期'!$D:$D,$A248,'调整分录-上期'!G:G)</f>
        <v>0</v>
      </c>
      <c r="AC248" s="113">
        <f t="shared" si="152"/>
        <v>0</v>
      </c>
    </row>
    <row r="249" spans="1:29" ht="15" hidden="1">
      <c r="B249" s="181" t="s">
        <v>689</v>
      </c>
      <c r="C249" s="181"/>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f t="shared" si="118"/>
        <v>0</v>
      </c>
      <c r="AA249" s="113">
        <f>SUMIF('调整分录-上期'!$D:$D,$A249,'调整分录-上期'!F:F)</f>
        <v>0</v>
      </c>
      <c r="AB249" s="113">
        <f>SUMIF('调整分录-上期'!$D:$D,$A249,'调整分录-上期'!G:G)</f>
        <v>0</v>
      </c>
      <c r="AC249" s="113">
        <f t="shared" si="152"/>
        <v>0</v>
      </c>
    </row>
    <row r="250" spans="1:29" ht="15" hidden="1">
      <c r="B250" s="181" t="s">
        <v>690</v>
      </c>
      <c r="C250" s="181"/>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f t="shared" si="118"/>
        <v>0</v>
      </c>
      <c r="AA250" s="113">
        <f>SUMIF('调整分录-上期'!$D:$D,$A250,'调整分录-上期'!F:F)</f>
        <v>0</v>
      </c>
      <c r="AB250" s="113">
        <f>SUMIF('调整分录-上期'!$D:$D,$A250,'调整分录-上期'!G:G)</f>
        <v>0</v>
      </c>
      <c r="AC250" s="113">
        <f t="shared" si="152"/>
        <v>0</v>
      </c>
    </row>
    <row r="251" spans="1:29" ht="15" hidden="1">
      <c r="B251" s="181" t="s">
        <v>691</v>
      </c>
      <c r="C251" s="181"/>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f t="shared" ref="Z251:Z258" si="153">SUM(D251:Y251)</f>
        <v>0</v>
      </c>
      <c r="AA251" s="113">
        <f>SUMIF('调整分录-上期'!$D:$D,$A251,'调整分录-上期'!F:F)</f>
        <v>0</v>
      </c>
      <c r="AB251" s="113">
        <f>SUMIF('调整分录-上期'!$D:$D,$A251,'调整分录-上期'!G:G)</f>
        <v>0</v>
      </c>
      <c r="AC251" s="113">
        <f t="shared" si="152"/>
        <v>0</v>
      </c>
    </row>
    <row r="252" spans="1:29" ht="15" hidden="1">
      <c r="B252" s="181" t="s">
        <v>692</v>
      </c>
      <c r="C252" s="181"/>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f t="shared" si="153"/>
        <v>0</v>
      </c>
      <c r="AA252" s="113">
        <f>SUMIF('调整分录-上期'!$D:$D,$A252,'调整分录-上期'!F:F)</f>
        <v>0</v>
      </c>
      <c r="AB252" s="113">
        <f>SUMIF('调整分录-上期'!$D:$D,$A252,'调整分录-上期'!G:G)</f>
        <v>0</v>
      </c>
      <c r="AC252" s="113">
        <f t="shared" si="152"/>
        <v>0</v>
      </c>
    </row>
    <row r="253" spans="1:29" ht="15" hidden="1">
      <c r="B253" s="181" t="s">
        <v>693</v>
      </c>
      <c r="C253" s="181"/>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f t="shared" si="153"/>
        <v>0</v>
      </c>
      <c r="AA253" s="113">
        <f>SUMIF('调整分录-上期'!$D:$D,$A253,'调整分录-上期'!F:F)</f>
        <v>0</v>
      </c>
      <c r="AB253" s="113">
        <f>SUMIF('调整分录-上期'!$D:$D,$A253,'调整分录-上期'!G:G)</f>
        <v>0</v>
      </c>
      <c r="AC253" s="113">
        <f t="shared" si="152"/>
        <v>0</v>
      </c>
    </row>
    <row r="254" spans="1:29" ht="15" hidden="1">
      <c r="B254" s="181" t="s">
        <v>694</v>
      </c>
      <c r="C254" s="181"/>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f t="shared" si="153"/>
        <v>0</v>
      </c>
      <c r="AA254" s="113">
        <f>SUMIF('调整分录-上期'!$D:$D,$A254,'调整分录-上期'!F:F)</f>
        <v>0</v>
      </c>
      <c r="AB254" s="113">
        <f>SUMIF('调整分录-上期'!$D:$D,$A254,'调整分录-上期'!G:G)</f>
        <v>0</v>
      </c>
      <c r="AC254" s="113">
        <f t="shared" si="152"/>
        <v>0</v>
      </c>
    </row>
    <row r="255" spans="1:29" ht="15" hidden="1">
      <c r="B255" s="181" t="s">
        <v>695</v>
      </c>
      <c r="C255" s="181"/>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f t="shared" si="153"/>
        <v>0</v>
      </c>
      <c r="AA255" s="113">
        <f>SUMIF('调整分录-上期'!$D:$D,$A255,'调整分录-上期'!F:F)</f>
        <v>0</v>
      </c>
      <c r="AB255" s="113">
        <f>SUMIF('调整分录-上期'!$D:$D,$A255,'调整分录-上期'!G:G)</f>
        <v>0</v>
      </c>
      <c r="AC255" s="113">
        <f t="shared" si="152"/>
        <v>0</v>
      </c>
    </row>
    <row r="256" spans="1:29" ht="15" hidden="1">
      <c r="B256" s="181" t="s">
        <v>696</v>
      </c>
      <c r="C256" s="181"/>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f t="shared" si="153"/>
        <v>0</v>
      </c>
      <c r="AA256" s="113">
        <f>SUMIF('调整分录-上期'!$D:$D,$A256,'调整分录-上期'!F:F)</f>
        <v>0</v>
      </c>
      <c r="AB256" s="113">
        <f>SUMIF('调整分录-上期'!$D:$D,$A256,'调整分录-上期'!G:G)</f>
        <v>0</v>
      </c>
      <c r="AC256" s="113">
        <f t="shared" si="152"/>
        <v>0</v>
      </c>
    </row>
    <row r="257" spans="2:29" ht="15" hidden="1">
      <c r="B257" s="182" t="s">
        <v>697</v>
      </c>
      <c r="C257" s="182"/>
      <c r="D257" s="186">
        <f>D253-D254+D255-D256</f>
        <v>0</v>
      </c>
      <c r="E257" s="186">
        <f t="shared" ref="E257:F257" si="154">E253-E254+E255-E256</f>
        <v>0</v>
      </c>
      <c r="F257" s="186">
        <f t="shared" si="154"/>
        <v>0</v>
      </c>
      <c r="G257" s="186"/>
      <c r="H257" s="186">
        <f t="shared" ref="H257" si="155">H253-H254+H255-H256</f>
        <v>0</v>
      </c>
      <c r="I257" s="186"/>
      <c r="J257" s="186"/>
      <c r="K257" s="186"/>
      <c r="L257" s="186"/>
      <c r="M257" s="186"/>
      <c r="N257" s="186"/>
      <c r="O257" s="186"/>
      <c r="P257" s="186"/>
      <c r="Q257" s="186"/>
      <c r="R257" s="186"/>
      <c r="S257" s="186"/>
      <c r="T257" s="186"/>
      <c r="U257" s="186"/>
      <c r="V257" s="186"/>
      <c r="W257" s="186"/>
      <c r="X257" s="186"/>
      <c r="Y257" s="186"/>
      <c r="Z257" s="186">
        <f t="shared" si="153"/>
        <v>0</v>
      </c>
      <c r="AA257" s="186">
        <f t="shared" ref="AA257" si="156">AA253-AA254+AA255-AA256</f>
        <v>0</v>
      </c>
      <c r="AB257" s="186">
        <f t="shared" ref="AB257" si="157">AB253-AB254+AB255-AB256</f>
        <v>0</v>
      </c>
      <c r="AC257" s="186">
        <f t="shared" ref="AC257" si="158">AC253-AC254+AC255-AC256</f>
        <v>0</v>
      </c>
    </row>
    <row r="258" spans="2:29" ht="15" hidden="1">
      <c r="B258" s="185" t="s">
        <v>685</v>
      </c>
      <c r="C258" s="184"/>
      <c r="D258" s="143">
        <f>D257-D223</f>
        <v>0</v>
      </c>
      <c r="E258" s="143">
        <f>E257-E223</f>
        <v>0</v>
      </c>
      <c r="F258" s="143">
        <f>F257-F223</f>
        <v>0</v>
      </c>
      <c r="G258" s="143"/>
      <c r="H258" s="143">
        <f>H257-H223</f>
        <v>0</v>
      </c>
      <c r="I258" s="143"/>
      <c r="J258" s="143"/>
      <c r="K258" s="143"/>
      <c r="L258" s="143"/>
      <c r="M258" s="143"/>
      <c r="N258" s="143"/>
      <c r="O258" s="143"/>
      <c r="P258" s="143"/>
      <c r="Q258" s="143"/>
      <c r="R258" s="143"/>
      <c r="S258" s="143"/>
      <c r="T258" s="143"/>
      <c r="U258" s="143"/>
      <c r="V258" s="143"/>
      <c r="W258" s="143"/>
      <c r="X258" s="143"/>
      <c r="Y258" s="143"/>
      <c r="Z258" s="143">
        <f t="shared" si="153"/>
        <v>0</v>
      </c>
      <c r="AA258" s="143">
        <f>AA257-AA223</f>
        <v>0</v>
      </c>
      <c r="AB258" s="143">
        <f>AB257-AB223</f>
        <v>0</v>
      </c>
      <c r="AC258" s="143">
        <f>AC257-AC223</f>
        <v>0</v>
      </c>
    </row>
    <row r="259" spans="2:29" hidden="1"/>
    <row r="260" spans="2:29" hidden="1"/>
    <row r="261" spans="2:29" hidden="1"/>
    <row r="262" spans="2:29" hidden="1"/>
    <row r="263" spans="2:29" hidden="1"/>
  </sheetData>
  <autoFilter ref="A5:AE182" xr:uid="{7FFBB5F4-B4F7-461E-8671-102BB2E2054E}"/>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A4C27-9443-4BCE-891F-2DE8285F8233}">
  <dimension ref="A1:O339"/>
  <sheetViews>
    <sheetView topLeftCell="B142" workbookViewId="0">
      <pane xSplit="2" ySplit="1" topLeftCell="D228" activePane="bottomRight" state="frozen"/>
      <selection activeCell="B142" sqref="B142"/>
      <selection pane="topRight" activeCell="D142" sqref="D142"/>
      <selection pane="bottomLeft" activeCell="B143" sqref="B143"/>
      <selection pane="bottomRight" activeCell="I253" sqref="I253"/>
    </sheetView>
  </sheetViews>
  <sheetFormatPr defaultRowHeight="15"/>
  <cols>
    <col min="1" max="1" width="13" style="5" hidden="1" customWidth="1"/>
    <col min="2" max="2" width="13.25" style="193" customWidth="1"/>
    <col min="3" max="4" width="19.375" style="108" customWidth="1"/>
    <col min="5" max="5" width="17.25" style="108" customWidth="1"/>
    <col min="6" max="6" width="16.25" style="113" customWidth="1"/>
    <col min="7" max="7" width="16.625" style="113" customWidth="1"/>
    <col min="8" max="8" width="19.125" style="5" customWidth="1"/>
    <col min="9" max="9" width="12.75" style="5" customWidth="1"/>
    <col min="10" max="10" width="15.125" style="5" customWidth="1"/>
    <col min="11" max="11" width="15.75" style="5" customWidth="1"/>
    <col min="12" max="12" width="18.375" style="5" customWidth="1"/>
    <col min="13" max="14" width="18.875" style="5" customWidth="1"/>
    <col min="15" max="15" width="16.5" style="5" customWidth="1"/>
    <col min="16" max="16384" width="9" style="5"/>
  </cols>
  <sheetData>
    <row r="1" spans="1:2" customFormat="1" ht="14.25" hidden="1">
      <c r="A1" s="1" t="s">
        <v>146</v>
      </c>
      <c r="B1" s="123"/>
    </row>
    <row r="2" spans="1:2" customFormat="1" ht="14.25" hidden="1">
      <c r="A2" s="1" t="s">
        <v>533</v>
      </c>
      <c r="B2" s="123"/>
    </row>
    <row r="3" spans="1:2" customFormat="1" ht="14.25" hidden="1">
      <c r="A3" s="1" t="s">
        <v>559</v>
      </c>
      <c r="B3" s="123"/>
    </row>
    <row r="4" spans="1:2" customFormat="1" ht="14.25" hidden="1">
      <c r="A4" s="1" t="s">
        <v>583</v>
      </c>
      <c r="B4" s="123"/>
    </row>
    <row r="5" spans="1:2" customFormat="1" ht="14.25" hidden="1">
      <c r="A5" s="1" t="s">
        <v>147</v>
      </c>
      <c r="B5" s="123"/>
    </row>
    <row r="6" spans="1:2" customFormat="1" ht="14.25" hidden="1">
      <c r="A6" s="1" t="s">
        <v>616</v>
      </c>
      <c r="B6" s="123"/>
    </row>
    <row r="7" spans="1:2" customFormat="1" ht="14.25" hidden="1">
      <c r="A7" s="1" t="s">
        <v>615</v>
      </c>
      <c r="B7" s="123"/>
    </row>
    <row r="8" spans="1:2" customFormat="1" ht="14.25" hidden="1">
      <c r="A8" s="1" t="s">
        <v>614</v>
      </c>
      <c r="B8" s="123"/>
    </row>
    <row r="9" spans="1:2" customFormat="1" ht="14.25" hidden="1">
      <c r="A9" s="1" t="s">
        <v>148</v>
      </c>
      <c r="B9" s="123"/>
    </row>
    <row r="10" spans="1:2" customFormat="1" ht="14.25" hidden="1">
      <c r="A10" s="1" t="s">
        <v>149</v>
      </c>
      <c r="B10" s="123"/>
    </row>
    <row r="11" spans="1:2" customFormat="1" ht="14.25" hidden="1">
      <c r="A11" s="1" t="s">
        <v>560</v>
      </c>
      <c r="B11" s="123"/>
    </row>
    <row r="12" spans="1:2" customFormat="1" ht="14.25" hidden="1">
      <c r="A12" s="1" t="s">
        <v>561</v>
      </c>
      <c r="B12" s="123"/>
    </row>
    <row r="13" spans="1:2" customFormat="1" ht="14.25" hidden="1">
      <c r="A13" s="1" t="s">
        <v>562</v>
      </c>
      <c r="B13" s="123"/>
    </row>
    <row r="14" spans="1:2" customFormat="1" ht="14.25" hidden="1">
      <c r="A14" s="1" t="s">
        <v>150</v>
      </c>
      <c r="B14" s="123"/>
    </row>
    <row r="15" spans="1:2" customFormat="1" ht="14.25" hidden="1">
      <c r="A15" s="1" t="s">
        <v>151</v>
      </c>
      <c r="B15" s="123"/>
    </row>
    <row r="16" spans="1:2" customFormat="1" ht="14.25" hidden="1">
      <c r="A16" s="1" t="s">
        <v>152</v>
      </c>
      <c r="B16" s="123"/>
    </row>
    <row r="17" spans="1:2" customFormat="1" ht="14.25" hidden="1">
      <c r="A17" s="1" t="s">
        <v>563</v>
      </c>
      <c r="B17" s="123"/>
    </row>
    <row r="18" spans="1:2" customFormat="1" ht="14.25" hidden="1">
      <c r="A18" s="1" t="s">
        <v>153</v>
      </c>
      <c r="B18" s="123"/>
    </row>
    <row r="19" spans="1:2" customFormat="1" ht="14.25" hidden="1">
      <c r="A19" s="1" t="s">
        <v>154</v>
      </c>
      <c r="B19" s="123"/>
    </row>
    <row r="20" spans="1:2" customFormat="1" ht="14.25" hidden="1">
      <c r="A20" s="1" t="s">
        <v>155</v>
      </c>
      <c r="B20" s="123"/>
    </row>
    <row r="21" spans="1:2" customFormat="1" ht="14.25" hidden="1">
      <c r="A21" s="1" t="s">
        <v>564</v>
      </c>
      <c r="B21" s="123"/>
    </row>
    <row r="22" spans="1:2" customFormat="1" ht="14.25" hidden="1">
      <c r="A22" s="1" t="s">
        <v>156</v>
      </c>
      <c r="B22" s="123"/>
    </row>
    <row r="23" spans="1:2" customFormat="1" ht="14.25" hidden="1">
      <c r="A23" s="1" t="s">
        <v>157</v>
      </c>
      <c r="B23" s="123"/>
    </row>
    <row r="24" spans="1:2" customFormat="1" ht="14.25" hidden="1">
      <c r="A24" s="1" t="s">
        <v>158</v>
      </c>
      <c r="B24" s="123"/>
    </row>
    <row r="25" spans="1:2" customFormat="1" ht="14.25" hidden="1">
      <c r="A25" s="1" t="s">
        <v>584</v>
      </c>
      <c r="B25" s="123"/>
    </row>
    <row r="26" spans="1:2" customFormat="1" ht="14.25" hidden="1">
      <c r="A26" s="1" t="s">
        <v>585</v>
      </c>
      <c r="B26" s="123"/>
    </row>
    <row r="27" spans="1:2" customFormat="1" ht="14.25" hidden="1">
      <c r="A27" s="1" t="s">
        <v>586</v>
      </c>
      <c r="B27" s="123"/>
    </row>
    <row r="28" spans="1:2" customFormat="1" ht="14.25" hidden="1">
      <c r="A28" s="1" t="s">
        <v>159</v>
      </c>
      <c r="B28" s="123"/>
    </row>
    <row r="29" spans="1:2" customFormat="1" ht="14.25" hidden="1">
      <c r="A29" s="1" t="s">
        <v>160</v>
      </c>
      <c r="B29" s="123"/>
    </row>
    <row r="30" spans="1:2" customFormat="1" ht="14.25" hidden="1">
      <c r="A30" s="1" t="s">
        <v>161</v>
      </c>
      <c r="B30" s="123"/>
    </row>
    <row r="31" spans="1:2" customFormat="1" ht="14.25" hidden="1">
      <c r="A31" s="1" t="s">
        <v>162</v>
      </c>
      <c r="B31" s="123"/>
    </row>
    <row r="32" spans="1:2" customFormat="1" ht="14.25" hidden="1">
      <c r="A32" s="1" t="s">
        <v>163</v>
      </c>
      <c r="B32" s="123"/>
    </row>
    <row r="33" spans="1:2" customFormat="1" ht="14.25" hidden="1">
      <c r="A33" s="1" t="s">
        <v>164</v>
      </c>
      <c r="B33" s="123"/>
    </row>
    <row r="34" spans="1:2" customFormat="1" ht="14.25" hidden="1">
      <c r="A34" s="1" t="s">
        <v>165</v>
      </c>
      <c r="B34" s="123"/>
    </row>
    <row r="35" spans="1:2" customFormat="1" ht="14.25" hidden="1">
      <c r="A35" s="1" t="s">
        <v>166</v>
      </c>
      <c r="B35" s="123"/>
    </row>
    <row r="36" spans="1:2" customFormat="1" ht="14.25" hidden="1">
      <c r="A36" s="1" t="s">
        <v>167</v>
      </c>
      <c r="B36" s="123"/>
    </row>
    <row r="37" spans="1:2" customFormat="1" ht="14.25" hidden="1">
      <c r="A37" s="1" t="s">
        <v>168</v>
      </c>
      <c r="B37" s="123"/>
    </row>
    <row r="38" spans="1:2" customFormat="1" ht="14.25" hidden="1">
      <c r="A38" s="1" t="s">
        <v>169</v>
      </c>
      <c r="B38" s="123"/>
    </row>
    <row r="39" spans="1:2" customFormat="1" ht="14.25" hidden="1">
      <c r="A39" s="1" t="s">
        <v>170</v>
      </c>
      <c r="B39" s="123"/>
    </row>
    <row r="40" spans="1:2" customFormat="1" ht="14.25" hidden="1">
      <c r="A40" s="1" t="s">
        <v>171</v>
      </c>
      <c r="B40" s="123"/>
    </row>
    <row r="41" spans="1:2" customFormat="1" ht="14.25" hidden="1">
      <c r="A41" s="1" t="s">
        <v>172</v>
      </c>
      <c r="B41" s="123"/>
    </row>
    <row r="42" spans="1:2" customFormat="1" ht="14.25" hidden="1">
      <c r="A42" s="1" t="s">
        <v>173</v>
      </c>
      <c r="B42" s="123"/>
    </row>
    <row r="43" spans="1:2" customFormat="1" ht="14.25" hidden="1">
      <c r="A43" s="1" t="s">
        <v>174</v>
      </c>
      <c r="B43" s="123"/>
    </row>
    <row r="44" spans="1:2" customFormat="1" ht="14.25" hidden="1">
      <c r="A44" s="1" t="s">
        <v>175</v>
      </c>
      <c r="B44" s="123"/>
    </row>
    <row r="45" spans="1:2" customFormat="1" ht="14.25" hidden="1">
      <c r="A45" s="1" t="s">
        <v>176</v>
      </c>
      <c r="B45" s="123"/>
    </row>
    <row r="46" spans="1:2" customFormat="1" ht="14.25" hidden="1">
      <c r="A46" s="1" t="s">
        <v>177</v>
      </c>
      <c r="B46" s="123"/>
    </row>
    <row r="47" spans="1:2" customFormat="1" ht="14.25" hidden="1">
      <c r="A47" s="1" t="s">
        <v>178</v>
      </c>
      <c r="B47" s="123"/>
    </row>
    <row r="48" spans="1:2" customFormat="1" ht="14.25" hidden="1">
      <c r="A48" s="1" t="s">
        <v>179</v>
      </c>
      <c r="B48" s="123"/>
    </row>
    <row r="49" spans="1:2" customFormat="1" ht="14.25" hidden="1">
      <c r="A49" s="1" t="s">
        <v>180</v>
      </c>
      <c r="B49" s="123"/>
    </row>
    <row r="50" spans="1:2" customFormat="1" ht="14.25" hidden="1">
      <c r="A50" s="1" t="s">
        <v>181</v>
      </c>
      <c r="B50" s="123"/>
    </row>
    <row r="51" spans="1:2" customFormat="1" ht="14.25" hidden="1">
      <c r="A51" s="1" t="s">
        <v>182</v>
      </c>
      <c r="B51" s="123"/>
    </row>
    <row r="52" spans="1:2" customFormat="1" ht="14.25" hidden="1">
      <c r="A52" s="1" t="s">
        <v>183</v>
      </c>
      <c r="B52" s="123"/>
    </row>
    <row r="53" spans="1:2" customFormat="1" ht="14.25" hidden="1">
      <c r="A53" s="1" t="s">
        <v>184</v>
      </c>
      <c r="B53" s="123"/>
    </row>
    <row r="54" spans="1:2" customFormat="1" ht="14.25" hidden="1">
      <c r="A54" s="1" t="s">
        <v>185</v>
      </c>
      <c r="B54" s="123"/>
    </row>
    <row r="55" spans="1:2" customFormat="1" ht="14.25" hidden="1">
      <c r="A55" s="1" t="s">
        <v>186</v>
      </c>
      <c r="B55" s="123"/>
    </row>
    <row r="56" spans="1:2" customFormat="1" ht="14.25" hidden="1">
      <c r="A56" s="1" t="s">
        <v>188</v>
      </c>
      <c r="B56" s="123"/>
    </row>
    <row r="57" spans="1:2" customFormat="1" ht="14.25" hidden="1">
      <c r="A57" s="1" t="s">
        <v>565</v>
      </c>
      <c r="B57" s="123"/>
    </row>
    <row r="58" spans="1:2" customFormat="1" ht="14.25" hidden="1">
      <c r="A58" s="1" t="s">
        <v>566</v>
      </c>
      <c r="B58" s="123"/>
    </row>
    <row r="59" spans="1:2" customFormat="1" ht="14.25" hidden="1">
      <c r="A59" s="1" t="s">
        <v>567</v>
      </c>
      <c r="B59" s="123"/>
    </row>
    <row r="60" spans="1:2" customFormat="1" ht="14.25" hidden="1">
      <c r="A60" s="1" t="s">
        <v>587</v>
      </c>
      <c r="B60" s="123"/>
    </row>
    <row r="61" spans="1:2" customFormat="1" ht="14.25" hidden="1">
      <c r="A61" s="1" t="s">
        <v>568</v>
      </c>
      <c r="B61" s="123"/>
    </row>
    <row r="62" spans="1:2" customFormat="1" ht="14.25" hidden="1">
      <c r="A62" s="1" t="s">
        <v>617</v>
      </c>
      <c r="B62" s="123"/>
    </row>
    <row r="63" spans="1:2" customFormat="1" ht="14.25" hidden="1">
      <c r="A63" s="1" t="s">
        <v>618</v>
      </c>
      <c r="B63" s="123"/>
    </row>
    <row r="64" spans="1:2" customFormat="1" ht="14.25" hidden="1">
      <c r="A64" s="1" t="s">
        <v>189</v>
      </c>
      <c r="B64" s="123"/>
    </row>
    <row r="65" spans="1:2" customFormat="1" ht="14.25" hidden="1">
      <c r="A65" s="1" t="s">
        <v>569</v>
      </c>
      <c r="B65" s="123"/>
    </row>
    <row r="66" spans="1:2" customFormat="1" ht="14.25" hidden="1">
      <c r="A66" s="1" t="s">
        <v>570</v>
      </c>
      <c r="B66" s="123"/>
    </row>
    <row r="67" spans="1:2" customFormat="1" ht="14.25" hidden="1">
      <c r="A67" s="1" t="s">
        <v>190</v>
      </c>
      <c r="B67" s="123"/>
    </row>
    <row r="68" spans="1:2" customFormat="1" ht="14.25" hidden="1">
      <c r="A68" s="1" t="s">
        <v>191</v>
      </c>
      <c r="B68" s="123"/>
    </row>
    <row r="69" spans="1:2" customFormat="1" ht="14.25" hidden="1">
      <c r="A69" s="1" t="s">
        <v>192</v>
      </c>
      <c r="B69" s="123"/>
    </row>
    <row r="70" spans="1:2" customFormat="1" ht="14.25" hidden="1">
      <c r="A70" s="1" t="s">
        <v>571</v>
      </c>
      <c r="B70" s="123"/>
    </row>
    <row r="71" spans="1:2" customFormat="1" ht="14.25" hidden="1">
      <c r="A71" s="1" t="s">
        <v>572</v>
      </c>
      <c r="B71" s="123"/>
    </row>
    <row r="72" spans="1:2" customFormat="1" ht="14.25" hidden="1">
      <c r="A72" s="1" t="s">
        <v>573</v>
      </c>
      <c r="B72" s="123"/>
    </row>
    <row r="73" spans="1:2" customFormat="1" ht="14.25" hidden="1">
      <c r="A73" s="1" t="s">
        <v>574</v>
      </c>
      <c r="B73" s="123"/>
    </row>
    <row r="74" spans="1:2" customFormat="1" ht="14.25" hidden="1">
      <c r="A74" s="1" t="s">
        <v>575</v>
      </c>
      <c r="B74" s="123"/>
    </row>
    <row r="75" spans="1:2" customFormat="1" ht="14.25" hidden="1">
      <c r="A75" s="1" t="s">
        <v>193</v>
      </c>
      <c r="B75" s="123"/>
    </row>
    <row r="76" spans="1:2" customFormat="1" ht="14.25" hidden="1">
      <c r="A76" s="1" t="s">
        <v>194</v>
      </c>
      <c r="B76" s="123"/>
    </row>
    <row r="77" spans="1:2" customFormat="1" ht="14.25" hidden="1">
      <c r="A77" s="1" t="s">
        <v>195</v>
      </c>
      <c r="B77" s="123"/>
    </row>
    <row r="78" spans="1:2" customFormat="1" ht="14.25" hidden="1">
      <c r="A78" s="1" t="s">
        <v>196</v>
      </c>
      <c r="B78" s="123"/>
    </row>
    <row r="79" spans="1:2" customFormat="1" ht="14.25" hidden="1">
      <c r="A79" s="1" t="s">
        <v>197</v>
      </c>
      <c r="B79" s="123"/>
    </row>
    <row r="80" spans="1:2" customFormat="1" ht="14.25" hidden="1">
      <c r="A80" s="1" t="s">
        <v>198</v>
      </c>
      <c r="B80" s="123"/>
    </row>
    <row r="81" spans="1:2" customFormat="1" ht="14.25" hidden="1">
      <c r="A81" s="1" t="s">
        <v>199</v>
      </c>
      <c r="B81" s="123"/>
    </row>
    <row r="82" spans="1:2" customFormat="1" ht="14.25" hidden="1">
      <c r="A82" s="1" t="s">
        <v>200</v>
      </c>
      <c r="B82" s="123"/>
    </row>
    <row r="83" spans="1:2" customFormat="1" ht="14.25" hidden="1">
      <c r="A83" s="1" t="s">
        <v>558</v>
      </c>
      <c r="B83" s="123"/>
    </row>
    <row r="84" spans="1:2" customFormat="1" ht="14.25" hidden="1">
      <c r="A84" s="1" t="s">
        <v>201</v>
      </c>
      <c r="B84" s="123"/>
    </row>
    <row r="85" spans="1:2" customFormat="1" ht="14.25" hidden="1">
      <c r="A85" s="1" t="s">
        <v>202</v>
      </c>
      <c r="B85" s="123"/>
    </row>
    <row r="86" spans="1:2" customFormat="1" ht="14.25" hidden="1">
      <c r="A86" s="1" t="s">
        <v>203</v>
      </c>
      <c r="B86" s="123"/>
    </row>
    <row r="87" spans="1:2" customFormat="1" ht="14.25" hidden="1">
      <c r="A87" s="1" t="s">
        <v>204</v>
      </c>
      <c r="B87" s="123"/>
    </row>
    <row r="88" spans="1:2" customFormat="1" ht="14.25" hidden="1">
      <c r="A88" s="1" t="s">
        <v>205</v>
      </c>
      <c r="B88" s="123"/>
    </row>
    <row r="89" spans="1:2" customFormat="1" ht="14.25" hidden="1">
      <c r="A89" s="1" t="s">
        <v>206</v>
      </c>
      <c r="B89" s="123"/>
    </row>
    <row r="90" spans="1:2" customFormat="1" ht="14.25" hidden="1">
      <c r="A90" s="1" t="s">
        <v>198</v>
      </c>
      <c r="B90" s="123"/>
    </row>
    <row r="91" spans="1:2" customFormat="1" ht="14.25" hidden="1">
      <c r="A91" s="1" t="s">
        <v>199</v>
      </c>
      <c r="B91" s="123"/>
    </row>
    <row r="92" spans="1:2" customFormat="1" ht="14.25" hidden="1">
      <c r="A92" s="1" t="s">
        <v>207</v>
      </c>
      <c r="B92" s="123"/>
    </row>
    <row r="93" spans="1:2" customFormat="1" ht="14.25" hidden="1">
      <c r="A93" s="1" t="s">
        <v>208</v>
      </c>
      <c r="B93" s="123"/>
    </row>
    <row r="94" spans="1:2" customFormat="1" ht="14.25" hidden="1">
      <c r="A94" s="1" t="s">
        <v>209</v>
      </c>
      <c r="B94" s="123"/>
    </row>
    <row r="95" spans="1:2" customFormat="1" ht="14.25" hidden="1">
      <c r="A95" s="1" t="s">
        <v>210</v>
      </c>
      <c r="B95" s="123"/>
    </row>
    <row r="96" spans="1:2" customFormat="1" ht="14.25" hidden="1">
      <c r="A96" s="1" t="s">
        <v>211</v>
      </c>
      <c r="B96" s="123"/>
    </row>
    <row r="97" spans="1:2" customFormat="1" ht="14.25" hidden="1">
      <c r="A97" s="1" t="s">
        <v>212</v>
      </c>
      <c r="B97" s="123"/>
    </row>
    <row r="98" spans="1:2" customFormat="1" ht="14.25" hidden="1">
      <c r="A98" s="1" t="s">
        <v>213</v>
      </c>
      <c r="B98" s="123"/>
    </row>
    <row r="99" spans="1:2" customFormat="1" ht="14.25" hidden="1">
      <c r="A99" s="1" t="s">
        <v>215</v>
      </c>
      <c r="B99" s="123"/>
    </row>
    <row r="100" spans="1:2" customFormat="1" ht="14.25" hidden="1">
      <c r="A100" s="1" t="s">
        <v>579</v>
      </c>
      <c r="B100" s="123"/>
    </row>
    <row r="101" spans="1:2" customFormat="1" ht="14.25" hidden="1">
      <c r="A101" s="1" t="s">
        <v>216</v>
      </c>
      <c r="B101" s="123"/>
    </row>
    <row r="102" spans="1:2" customFormat="1" ht="14.25" hidden="1">
      <c r="A102" s="1" t="s">
        <v>217</v>
      </c>
      <c r="B102" s="123"/>
    </row>
    <row r="103" spans="1:2" customFormat="1" ht="14.25" hidden="1">
      <c r="A103" s="1" t="s">
        <v>218</v>
      </c>
      <c r="B103" s="123"/>
    </row>
    <row r="104" spans="1:2" customFormat="1" ht="14.25" hidden="1">
      <c r="A104" s="1" t="s">
        <v>580</v>
      </c>
      <c r="B104" s="123"/>
    </row>
    <row r="105" spans="1:2" customFormat="1" ht="14.25" hidden="1">
      <c r="A105" s="1" t="s">
        <v>219</v>
      </c>
      <c r="B105" s="123"/>
    </row>
    <row r="106" spans="1:2" customFormat="1" ht="14.25" hidden="1">
      <c r="A106" s="1" t="s">
        <v>220</v>
      </c>
      <c r="B106" s="123"/>
    </row>
    <row r="107" spans="1:2" customFormat="1" ht="14.25" hidden="1">
      <c r="A107" s="1" t="s">
        <v>221</v>
      </c>
      <c r="B107" s="123"/>
    </row>
    <row r="108" spans="1:2" customFormat="1" ht="14.25" hidden="1">
      <c r="A108" s="1" t="s">
        <v>222</v>
      </c>
      <c r="B108" s="123"/>
    </row>
    <row r="109" spans="1:2" customFormat="1" ht="14.25" hidden="1">
      <c r="A109" s="1" t="s">
        <v>223</v>
      </c>
      <c r="B109" s="123"/>
    </row>
    <row r="110" spans="1:2" customFormat="1" ht="14.25" hidden="1">
      <c r="A110" s="1" t="s">
        <v>224</v>
      </c>
      <c r="B110" s="123"/>
    </row>
    <row r="111" spans="1:2" customFormat="1" ht="14.25" hidden="1">
      <c r="A111" s="1" t="s">
        <v>225</v>
      </c>
      <c r="B111" s="123"/>
    </row>
    <row r="112" spans="1:2" customFormat="1" ht="14.25" hidden="1">
      <c r="A112" s="1" t="s">
        <v>226</v>
      </c>
      <c r="B112" s="123"/>
    </row>
    <row r="113" spans="1:2" customFormat="1" ht="14.25" hidden="1">
      <c r="A113" s="1" t="s">
        <v>227</v>
      </c>
      <c r="B113" s="123"/>
    </row>
    <row r="114" spans="1:2" customFormat="1" ht="14.25" hidden="1">
      <c r="A114" s="1" t="s">
        <v>228</v>
      </c>
      <c r="B114" s="123"/>
    </row>
    <row r="115" spans="1:2" customFormat="1" ht="14.25" hidden="1">
      <c r="A115" s="1" t="s">
        <v>229</v>
      </c>
      <c r="B115" s="123"/>
    </row>
    <row r="116" spans="1:2" customFormat="1" ht="14.25" hidden="1">
      <c r="A116" s="1" t="s">
        <v>230</v>
      </c>
      <c r="B116" s="123"/>
    </row>
    <row r="117" spans="1:2" customFormat="1" ht="14.25" hidden="1">
      <c r="A117" s="1" t="s">
        <v>232</v>
      </c>
      <c r="B117" s="123"/>
    </row>
    <row r="118" spans="1:2" customFormat="1" ht="14.25" hidden="1">
      <c r="A118" s="1" t="s">
        <v>115</v>
      </c>
      <c r="B118" s="123"/>
    </row>
    <row r="119" spans="1:2" customFormat="1" ht="14.25" hidden="1">
      <c r="A119" s="1" t="s">
        <v>141</v>
      </c>
      <c r="B119" s="123"/>
    </row>
    <row r="120" spans="1:2" customFormat="1" ht="14.25" hidden="1">
      <c r="A120" s="1" t="s">
        <v>137</v>
      </c>
      <c r="B120" s="123"/>
    </row>
    <row r="121" spans="1:2" customFormat="1" ht="14.25" hidden="1">
      <c r="A121" s="1" t="s">
        <v>235</v>
      </c>
      <c r="B121" s="123"/>
    </row>
    <row r="122" spans="1:2" customFormat="1" ht="14.25" hidden="1">
      <c r="A122" s="1" t="s">
        <v>233</v>
      </c>
      <c r="B122" s="123"/>
    </row>
    <row r="123" spans="1:2" customFormat="1" ht="14.25" hidden="1">
      <c r="A123" s="1" t="s">
        <v>234</v>
      </c>
      <c r="B123" s="123"/>
    </row>
    <row r="124" spans="1:2" customFormat="1" ht="14.25" hidden="1">
      <c r="A124" s="1" t="s">
        <v>581</v>
      </c>
      <c r="B124" s="123"/>
    </row>
    <row r="125" spans="1:2" customFormat="1" ht="14.25" hidden="1">
      <c r="A125" s="1" t="s">
        <v>582</v>
      </c>
      <c r="B125" s="123"/>
    </row>
    <row r="126" spans="1:2" customFormat="1" ht="14.25" hidden="1">
      <c r="A126" s="1" t="s">
        <v>236</v>
      </c>
      <c r="B126" s="123"/>
    </row>
    <row r="127" spans="1:2" customFormat="1" ht="14.25" hidden="1">
      <c r="A127" s="1" t="s">
        <v>594</v>
      </c>
      <c r="B127" s="123"/>
    </row>
    <row r="128" spans="1:2" customFormat="1" ht="14.25" hidden="1">
      <c r="A128" s="1" t="s">
        <v>597</v>
      </c>
      <c r="B128" s="123"/>
    </row>
    <row r="129" spans="1:15" customFormat="1" ht="14.25" hidden="1">
      <c r="A129" s="1" t="s">
        <v>237</v>
      </c>
      <c r="B129" s="123"/>
    </row>
    <row r="130" spans="1:15" customFormat="1" ht="14.25" hidden="1">
      <c r="A130" s="1" t="s">
        <v>84</v>
      </c>
      <c r="B130" s="123"/>
    </row>
    <row r="131" spans="1:15" customFormat="1" ht="14.25" hidden="1">
      <c r="A131" s="1" t="s">
        <v>238</v>
      </c>
      <c r="B131" s="123"/>
    </row>
    <row r="132" spans="1:15" customFormat="1" ht="14.25" hidden="1">
      <c r="A132" s="1" t="s">
        <v>239</v>
      </c>
      <c r="B132" s="123"/>
    </row>
    <row r="133" spans="1:15" customFormat="1" ht="14.25" hidden="1">
      <c r="A133" s="1" t="s">
        <v>240</v>
      </c>
      <c r="B133" s="123"/>
    </row>
    <row r="134" spans="1:15" customFormat="1" ht="14.25" hidden="1">
      <c r="A134" s="1" t="s">
        <v>241</v>
      </c>
      <c r="B134" s="123"/>
    </row>
    <row r="135" spans="1:15" customFormat="1" ht="14.25" hidden="1">
      <c r="A135" s="1" t="s">
        <v>242</v>
      </c>
      <c r="B135" s="123"/>
    </row>
    <row r="136" spans="1:15" customFormat="1" ht="14.25" hidden="1">
      <c r="A136" s="1" t="s">
        <v>96</v>
      </c>
      <c r="B136" s="123"/>
    </row>
    <row r="137" spans="1:15" customFormat="1" ht="14.25" hidden="1">
      <c r="A137" s="1" t="s">
        <v>243</v>
      </c>
      <c r="B137" s="123"/>
    </row>
    <row r="138" spans="1:15" customFormat="1" ht="14.25" hidden="1">
      <c r="A138" s="1" t="s">
        <v>244</v>
      </c>
      <c r="B138" s="123"/>
    </row>
    <row r="139" spans="1:15" customFormat="1" ht="14.25" hidden="1">
      <c r="A139" s="1" t="s">
        <v>245</v>
      </c>
      <c r="B139" s="123"/>
    </row>
    <row r="140" spans="1:15" customFormat="1" ht="14.25" hidden="1">
      <c r="A140" s="1" t="s">
        <v>246</v>
      </c>
      <c r="B140" s="123"/>
    </row>
    <row r="141" spans="1:15" customFormat="1" ht="14.25" hidden="1">
      <c r="A141" s="1" t="s">
        <v>247</v>
      </c>
      <c r="B141" s="123"/>
    </row>
    <row r="142" spans="1:15" customFormat="1" ht="29.25" customHeight="1">
      <c r="A142" s="3"/>
      <c r="B142" s="4" t="s">
        <v>248</v>
      </c>
      <c r="C142" s="4" t="s">
        <v>249</v>
      </c>
      <c r="D142" s="4" t="s">
        <v>250</v>
      </c>
      <c r="E142" s="4" t="s">
        <v>251</v>
      </c>
      <c r="F142" s="4" t="s">
        <v>252</v>
      </c>
      <c r="G142" s="4" t="s">
        <v>253</v>
      </c>
      <c r="J142" s="133" t="s">
        <v>606</v>
      </c>
      <c r="K142" s="133" t="s">
        <v>607</v>
      </c>
      <c r="L142" s="133" t="s">
        <v>608</v>
      </c>
      <c r="M142" s="133" t="s">
        <v>609</v>
      </c>
      <c r="N142" s="133" t="s">
        <v>610</v>
      </c>
      <c r="O142" s="133" t="s">
        <v>611</v>
      </c>
    </row>
    <row r="143" spans="1:15">
      <c r="A143" s="108"/>
      <c r="B143" s="378" t="s">
        <v>739</v>
      </c>
      <c r="C143" s="131"/>
      <c r="D143" s="131"/>
      <c r="E143" s="131"/>
      <c r="F143" s="132"/>
      <c r="G143" s="132"/>
      <c r="I143" s="5" t="s">
        <v>892</v>
      </c>
      <c r="J143" s="78">
        <v>0.9</v>
      </c>
      <c r="K143" s="134">
        <v>13000000</v>
      </c>
      <c r="L143" s="5">
        <f>'TB-本期'!$E$119</f>
        <v>19500000</v>
      </c>
      <c r="M143" s="5">
        <f>'TB-本期'!$E$156</f>
        <v>1500000</v>
      </c>
      <c r="N143" s="5">
        <f>ROUND(L143*(1-$J143),2)</f>
        <v>1950000</v>
      </c>
    </row>
    <row r="144" spans="1:15">
      <c r="A144" s="108"/>
      <c r="B144" s="112"/>
      <c r="C144" s="77"/>
      <c r="D144" s="77"/>
      <c r="E144" s="77"/>
      <c r="H144" s="129"/>
      <c r="I144" s="5" t="s">
        <v>903</v>
      </c>
      <c r="J144" s="78">
        <v>0.7</v>
      </c>
      <c r="K144" s="134"/>
      <c r="L144" s="5">
        <f>'TB-本期'!$F$119</f>
        <v>19500000</v>
      </c>
      <c r="M144" s="5">
        <f>'TB-本期'!$F$156</f>
        <v>1500000</v>
      </c>
      <c r="N144" s="5">
        <f>ROUND(L144*(1-$J144),2)</f>
        <v>5850000</v>
      </c>
    </row>
    <row r="145" spans="1:14">
      <c r="A145" s="108"/>
      <c r="B145" s="377">
        <v>1</v>
      </c>
      <c r="C145" s="190" t="s">
        <v>906</v>
      </c>
      <c r="D145" s="77"/>
      <c r="E145" s="77"/>
      <c r="H145" s="129"/>
      <c r="I145" s="129" t="s">
        <v>904</v>
      </c>
      <c r="J145" s="78">
        <v>0.7</v>
      </c>
      <c r="K145" s="134">
        <v>10000000</v>
      </c>
      <c r="L145" s="5">
        <f>'TB-本期'!$G$119</f>
        <v>24500000</v>
      </c>
      <c r="M145" s="5">
        <f>'TB-本期'!$G$156</f>
        <v>1500000</v>
      </c>
      <c r="N145" s="5">
        <f>ROUND(L145*(1-$J145),2)</f>
        <v>7350000</v>
      </c>
    </row>
    <row r="146" spans="1:14">
      <c r="A146" s="108"/>
      <c r="B146" s="112"/>
      <c r="C146" s="77" t="s">
        <v>912</v>
      </c>
      <c r="D146" s="77" t="s">
        <v>205</v>
      </c>
      <c r="E146" s="77"/>
      <c r="F146" s="113">
        <v>5000000</v>
      </c>
      <c r="H146" s="129"/>
      <c r="I146" s="129" t="s">
        <v>909</v>
      </c>
      <c r="J146" s="78">
        <v>0.9</v>
      </c>
      <c r="K146" s="134"/>
      <c r="L146" s="5">
        <f>'TB-本期'!$H$119</f>
        <v>24500000</v>
      </c>
      <c r="M146" s="5">
        <f>'TB-本期'!$H$156</f>
        <v>1500000</v>
      </c>
      <c r="N146" s="5">
        <f>ROUND(L146*(1-$J146),2)</f>
        <v>2450000</v>
      </c>
    </row>
    <row r="147" spans="1:14">
      <c r="A147" s="108"/>
      <c r="B147" s="112"/>
      <c r="C147" s="77"/>
      <c r="D147" s="77" t="s">
        <v>207</v>
      </c>
      <c r="E147" s="77"/>
      <c r="F147" s="113">
        <v>6000000</v>
      </c>
      <c r="H147" s="129">
        <f>M143/2</f>
        <v>750000</v>
      </c>
      <c r="I147" s="129"/>
      <c r="J147" s="78"/>
      <c r="K147" s="134"/>
    </row>
    <row r="148" spans="1:14">
      <c r="A148" s="108"/>
      <c r="B148" s="112"/>
      <c r="C148" s="77"/>
      <c r="D148" s="77" t="s">
        <v>209</v>
      </c>
      <c r="E148" s="77"/>
      <c r="F148" s="113">
        <v>2000000</v>
      </c>
      <c r="H148" s="129"/>
      <c r="I148" s="129"/>
      <c r="J148" s="78"/>
      <c r="K148" s="134"/>
    </row>
    <row r="149" spans="1:14">
      <c r="A149" s="108"/>
      <c r="B149" s="112"/>
      <c r="C149" s="77"/>
      <c r="D149" s="77" t="s">
        <v>211</v>
      </c>
      <c r="E149" s="77"/>
      <c r="F149" s="113">
        <v>4000000</v>
      </c>
      <c r="H149" s="129"/>
      <c r="I149" s="129"/>
      <c r="J149" s="78"/>
      <c r="K149" s="134"/>
    </row>
    <row r="150" spans="1:14">
      <c r="A150" s="108"/>
      <c r="B150" s="112"/>
      <c r="C150" s="77"/>
      <c r="D150" s="77" t="s">
        <v>913</v>
      </c>
      <c r="E150" s="77"/>
      <c r="F150" s="113">
        <v>149999.99999999997</v>
      </c>
      <c r="H150" s="152"/>
      <c r="I150" s="129">
        <f>K145/80%</f>
        <v>12500000</v>
      </c>
      <c r="J150" s="78"/>
      <c r="K150" s="134"/>
    </row>
    <row r="151" spans="1:14">
      <c r="A151" s="108"/>
      <c r="B151" s="112"/>
      <c r="C151" s="77"/>
      <c r="D151" s="77" t="s">
        <v>160</v>
      </c>
      <c r="E151" s="77"/>
      <c r="G151" s="113">
        <v>10000000</v>
      </c>
      <c r="H151" s="129"/>
      <c r="I151" s="129">
        <f>I150*10%</f>
        <v>1250000</v>
      </c>
      <c r="J151" s="78"/>
      <c r="K151" s="134"/>
    </row>
    <row r="152" spans="1:14">
      <c r="A152" s="108"/>
      <c r="B152" s="112"/>
      <c r="C152" s="77"/>
      <c r="D152" s="77" t="s">
        <v>215</v>
      </c>
      <c r="E152" s="77"/>
      <c r="G152" s="113">
        <v>3599999.9999999991</v>
      </c>
      <c r="H152" s="129"/>
      <c r="I152" s="129"/>
      <c r="J152" s="78"/>
      <c r="K152" s="134"/>
    </row>
    <row r="153" spans="1:14">
      <c r="A153" s="108"/>
      <c r="B153" s="112"/>
      <c r="C153" s="77"/>
      <c r="D153" s="77" t="s">
        <v>913</v>
      </c>
      <c r="E153" s="77"/>
      <c r="G153" s="113">
        <v>75000</v>
      </c>
      <c r="H153" s="129"/>
      <c r="I153" s="129"/>
      <c r="J153" s="78"/>
      <c r="K153" s="134"/>
    </row>
    <row r="154" spans="1:14">
      <c r="A154" s="108"/>
      <c r="B154" s="112"/>
      <c r="C154" s="77"/>
      <c r="D154" s="77" t="s">
        <v>597</v>
      </c>
      <c r="E154" s="77"/>
      <c r="G154" s="113">
        <v>3475000</v>
      </c>
      <c r="H154" s="129" t="s">
        <v>922</v>
      </c>
      <c r="I154" s="129">
        <v>18000000</v>
      </c>
      <c r="J154" s="78"/>
      <c r="K154" s="134"/>
    </row>
    <row r="155" spans="1:14">
      <c r="A155" s="108"/>
      <c r="B155" s="112"/>
      <c r="C155" s="77"/>
      <c r="D155" s="77"/>
      <c r="E155" s="77"/>
      <c r="H155" s="129" t="s">
        <v>923</v>
      </c>
      <c r="I155" s="129">
        <f>M143/2</f>
        <v>750000</v>
      </c>
      <c r="K155" s="134"/>
    </row>
    <row r="156" spans="1:14">
      <c r="A156" s="108"/>
      <c r="B156" s="112"/>
      <c r="C156" s="77" t="s">
        <v>915</v>
      </c>
      <c r="D156" s="77"/>
      <c r="E156" s="77"/>
      <c r="H156" s="129" t="s">
        <v>924</v>
      </c>
      <c r="I156" s="129">
        <f>I154+I155</f>
        <v>18750000</v>
      </c>
      <c r="K156" s="134"/>
    </row>
    <row r="157" spans="1:14">
      <c r="A157" s="108"/>
      <c r="B157" s="112"/>
      <c r="C157" s="77"/>
      <c r="D157" s="77" t="s">
        <v>916</v>
      </c>
      <c r="E157" s="77"/>
      <c r="F157" s="113">
        <f>M143/2*20%</f>
        <v>150000</v>
      </c>
      <c r="H157" s="129" t="s">
        <v>933</v>
      </c>
      <c r="I157" s="129">
        <f>I156*10%</f>
        <v>1875000</v>
      </c>
    </row>
    <row r="158" spans="1:14">
      <c r="A158" s="108"/>
      <c r="B158" s="112"/>
      <c r="C158" s="131"/>
      <c r="D158" s="131" t="s">
        <v>917</v>
      </c>
      <c r="E158" s="131"/>
      <c r="F158" s="132"/>
      <c r="G158" s="132">
        <f>F157</f>
        <v>150000</v>
      </c>
      <c r="H158" s="129"/>
      <c r="I158" s="374"/>
      <c r="K158" s="134"/>
    </row>
    <row r="159" spans="1:14">
      <c r="A159" s="108"/>
      <c r="B159" s="112"/>
      <c r="C159" s="77"/>
      <c r="D159" s="77"/>
      <c r="E159" s="77"/>
      <c r="H159" s="129" t="s">
        <v>930</v>
      </c>
      <c r="I159" s="129">
        <f>G152+G158-F162+G167</f>
        <v>1949999.9999999991</v>
      </c>
      <c r="J159" s="74">
        <f>I159-N143</f>
        <v>0</v>
      </c>
    </row>
    <row r="160" spans="1:14">
      <c r="A160" s="108"/>
      <c r="B160" s="112"/>
      <c r="C160" s="77" t="s">
        <v>919</v>
      </c>
      <c r="D160" s="77"/>
      <c r="E160" s="77"/>
      <c r="H160" s="129"/>
      <c r="I160" s="129"/>
      <c r="J160" s="74"/>
    </row>
    <row r="161" spans="1:11">
      <c r="A161" s="108"/>
      <c r="B161" s="112"/>
      <c r="C161" s="77"/>
      <c r="D161" s="77" t="s">
        <v>920</v>
      </c>
      <c r="E161" s="77"/>
      <c r="F161" s="113">
        <f>G163-F162</f>
        <v>1125000</v>
      </c>
      <c r="H161" s="129">
        <f>F157+F166</f>
        <v>225000</v>
      </c>
      <c r="I161" s="129">
        <f>H147*20%+H147*10%</f>
        <v>225000</v>
      </c>
      <c r="J161" s="74"/>
    </row>
    <row r="162" spans="1:11">
      <c r="A162" s="108"/>
      <c r="B162" s="112"/>
      <c r="C162" s="77"/>
      <c r="D162" s="77" t="s">
        <v>917</v>
      </c>
      <c r="E162" s="77"/>
      <c r="F162" s="113">
        <v>1875000</v>
      </c>
      <c r="H162" s="129"/>
      <c r="I162" s="129"/>
      <c r="J162" s="74"/>
    </row>
    <row r="163" spans="1:11">
      <c r="A163" s="108"/>
      <c r="B163" s="112"/>
      <c r="C163" s="77"/>
      <c r="D163" s="77" t="s">
        <v>921</v>
      </c>
      <c r="E163" s="77"/>
      <c r="G163" s="113">
        <v>3000000</v>
      </c>
      <c r="H163" s="129"/>
      <c r="I163" s="129"/>
      <c r="J163" s="161"/>
      <c r="K163" s="134"/>
    </row>
    <row r="164" spans="1:11">
      <c r="A164" s="108"/>
      <c r="B164" s="112"/>
      <c r="C164" s="77"/>
      <c r="D164" s="77"/>
      <c r="E164" s="77"/>
      <c r="H164" s="129"/>
      <c r="I164" s="129"/>
    </row>
    <row r="165" spans="1:11" ht="15.75">
      <c r="A165" s="108"/>
      <c r="B165" s="112"/>
      <c r="C165" s="77" t="s">
        <v>926</v>
      </c>
      <c r="D165" s="77"/>
      <c r="E165" s="77"/>
      <c r="H165" s="376">
        <f>3600000+150000-1875000+75000</f>
        <v>1950000</v>
      </c>
      <c r="I165" s="129"/>
    </row>
    <row r="166" spans="1:11">
      <c r="A166" s="108"/>
      <c r="B166" s="112"/>
      <c r="C166" s="77"/>
      <c r="D166" s="77" t="s">
        <v>916</v>
      </c>
      <c r="E166" s="77"/>
      <c r="F166" s="113">
        <f>M143/2*10%</f>
        <v>75000</v>
      </c>
      <c r="H166" s="129"/>
      <c r="I166" s="129"/>
    </row>
    <row r="167" spans="1:11">
      <c r="A167" s="108"/>
      <c r="B167" s="112"/>
      <c r="C167" s="77"/>
      <c r="D167" s="131" t="s">
        <v>917</v>
      </c>
      <c r="E167" s="77"/>
      <c r="G167" s="113">
        <f>F166</f>
        <v>75000</v>
      </c>
      <c r="H167" s="129"/>
      <c r="I167" s="129"/>
    </row>
    <row r="168" spans="1:11">
      <c r="A168" s="108"/>
      <c r="B168" s="112"/>
      <c r="C168" s="77"/>
      <c r="D168" s="77"/>
      <c r="E168" s="77"/>
      <c r="H168" s="129"/>
      <c r="I168" s="129"/>
    </row>
    <row r="169" spans="1:11">
      <c r="A169" s="108"/>
      <c r="B169" s="112"/>
      <c r="C169" s="77" t="s">
        <v>928</v>
      </c>
      <c r="D169" s="77" t="s">
        <v>929</v>
      </c>
      <c r="E169" s="77"/>
      <c r="F169" s="113">
        <f>'TB-本期'!E167</f>
        <v>150000</v>
      </c>
      <c r="H169" s="129"/>
      <c r="I169" s="129"/>
    </row>
    <row r="170" spans="1:11">
      <c r="A170" s="108"/>
      <c r="B170" s="112"/>
      <c r="C170" s="77"/>
      <c r="D170" s="77" t="s">
        <v>84</v>
      </c>
      <c r="E170" s="77"/>
      <c r="G170" s="113">
        <f>F169</f>
        <v>150000</v>
      </c>
      <c r="H170" s="129"/>
      <c r="I170" s="129"/>
    </row>
    <row r="171" spans="1:11">
      <c r="A171" s="108"/>
      <c r="B171" s="112"/>
      <c r="C171" s="77"/>
      <c r="D171" s="77"/>
      <c r="E171" s="77"/>
      <c r="H171" s="129"/>
      <c r="I171" s="129"/>
    </row>
    <row r="172" spans="1:11">
      <c r="A172" s="108"/>
      <c r="B172" s="189">
        <v>2</v>
      </c>
      <c r="C172" s="190" t="s">
        <v>931</v>
      </c>
      <c r="D172" s="77"/>
      <c r="E172" s="77"/>
      <c r="H172" s="129"/>
      <c r="I172" s="129"/>
    </row>
    <row r="173" spans="1:11">
      <c r="A173" s="108"/>
      <c r="B173" s="112"/>
      <c r="C173" s="77" t="s">
        <v>911</v>
      </c>
      <c r="D173" s="77" t="s">
        <v>205</v>
      </c>
      <c r="E173" s="77"/>
      <c r="F173" s="113">
        <v>5000000</v>
      </c>
      <c r="H173" s="129"/>
      <c r="I173" s="129"/>
    </row>
    <row r="174" spans="1:11">
      <c r="A174" s="108"/>
      <c r="B174" s="112"/>
      <c r="C174" s="77"/>
      <c r="D174" s="77" t="s">
        <v>207</v>
      </c>
      <c r="E174" s="77"/>
      <c r="F174" s="113">
        <v>6000000</v>
      </c>
      <c r="H174" s="129"/>
      <c r="I174" s="129"/>
    </row>
    <row r="175" spans="1:11">
      <c r="A175" s="108"/>
      <c r="B175" s="112"/>
      <c r="C175" s="77"/>
      <c r="D175" s="77" t="s">
        <v>209</v>
      </c>
      <c r="E175" s="77"/>
      <c r="F175" s="113">
        <v>2000000</v>
      </c>
      <c r="H175" s="129"/>
      <c r="I175" s="129"/>
    </row>
    <row r="176" spans="1:11">
      <c r="A176" s="108"/>
      <c r="B176" s="112"/>
      <c r="C176" s="77"/>
      <c r="D176" s="77" t="s">
        <v>211</v>
      </c>
      <c r="E176" s="77"/>
      <c r="F176" s="113">
        <v>4000000</v>
      </c>
      <c r="H176" s="129"/>
      <c r="I176" s="129"/>
    </row>
    <row r="177" spans="1:9">
      <c r="A177" s="108"/>
      <c r="B177" s="112"/>
      <c r="C177" s="77"/>
      <c r="D177" s="77" t="s">
        <v>597</v>
      </c>
      <c r="E177" s="77"/>
      <c r="F177" s="113">
        <v>149999.99999999997</v>
      </c>
    </row>
    <row r="178" spans="1:9">
      <c r="A178" s="108"/>
      <c r="B178" s="112"/>
      <c r="C178" s="77"/>
      <c r="D178" s="77" t="s">
        <v>160</v>
      </c>
      <c r="E178" s="77"/>
      <c r="G178" s="113">
        <v>10000000</v>
      </c>
    </row>
    <row r="179" spans="1:9">
      <c r="A179" s="108"/>
      <c r="B179" s="112"/>
      <c r="C179" s="77"/>
      <c r="D179" s="77" t="s">
        <v>215</v>
      </c>
      <c r="E179" s="77"/>
      <c r="G179" s="113">
        <v>3599999.9999999991</v>
      </c>
      <c r="H179" s="129"/>
      <c r="I179" s="129"/>
    </row>
    <row r="180" spans="1:9">
      <c r="A180" s="108"/>
      <c r="B180" s="112"/>
      <c r="C180" s="77"/>
      <c r="D180" s="77" t="s">
        <v>597</v>
      </c>
      <c r="E180" s="77"/>
      <c r="G180" s="113">
        <v>75000</v>
      </c>
      <c r="H180" s="129"/>
      <c r="I180" s="129"/>
    </row>
    <row r="181" spans="1:9">
      <c r="A181" s="108"/>
      <c r="B181" s="112"/>
      <c r="C181" s="77"/>
      <c r="D181" s="77" t="s">
        <v>597</v>
      </c>
      <c r="E181" s="77"/>
      <c r="G181" s="113">
        <v>3475000</v>
      </c>
      <c r="H181" s="129"/>
      <c r="I181" s="129"/>
    </row>
    <row r="182" spans="1:9">
      <c r="A182" s="108"/>
      <c r="B182" s="112"/>
      <c r="C182" s="77"/>
      <c r="D182" s="77"/>
      <c r="E182" s="77"/>
      <c r="H182" s="129"/>
      <c r="I182" s="129"/>
    </row>
    <row r="183" spans="1:9">
      <c r="A183" s="108"/>
      <c r="B183" s="112"/>
      <c r="C183" s="77" t="s">
        <v>914</v>
      </c>
      <c r="D183" s="77"/>
      <c r="E183" s="77"/>
      <c r="H183" s="129"/>
      <c r="I183" s="129"/>
    </row>
    <row r="184" spans="1:9">
      <c r="A184" s="108"/>
      <c r="B184" s="112"/>
      <c r="C184" s="77"/>
      <c r="D184" s="77" t="s">
        <v>594</v>
      </c>
      <c r="E184" s="77"/>
      <c r="F184" s="113">
        <v>150000</v>
      </c>
      <c r="H184" s="129"/>
      <c r="I184" s="129"/>
    </row>
    <row r="185" spans="1:9">
      <c r="A185" s="108"/>
      <c r="B185" s="112"/>
      <c r="C185" s="77"/>
      <c r="D185" s="77" t="s">
        <v>215</v>
      </c>
      <c r="E185" s="77"/>
      <c r="G185" s="113">
        <v>150000</v>
      </c>
    </row>
    <row r="186" spans="1:9">
      <c r="A186" s="108"/>
      <c r="B186" s="112"/>
      <c r="C186" s="77"/>
      <c r="D186" s="77"/>
      <c r="E186" s="77"/>
    </row>
    <row r="187" spans="1:9">
      <c r="A187" s="108"/>
      <c r="B187" s="112"/>
      <c r="C187" s="77" t="s">
        <v>918</v>
      </c>
      <c r="D187" s="77"/>
      <c r="E187" s="77"/>
      <c r="H187" s="129" t="s">
        <v>934</v>
      </c>
      <c r="I187" s="129">
        <f>G179+G185+G190+G195</f>
        <v>5849999.9999999991</v>
      </c>
    </row>
    <row r="188" spans="1:9">
      <c r="A188" s="108"/>
      <c r="B188" s="112"/>
      <c r="C188" s="77"/>
      <c r="D188" s="77" t="s">
        <v>160</v>
      </c>
      <c r="E188" s="77"/>
      <c r="F188" s="113">
        <f>G178/8</f>
        <v>1250000</v>
      </c>
      <c r="H188" s="129"/>
      <c r="I188" s="159">
        <f>I187-N144</f>
        <v>0</v>
      </c>
    </row>
    <row r="189" spans="1:9">
      <c r="A189" s="108"/>
      <c r="B189" s="112"/>
      <c r="C189" s="77"/>
      <c r="D189" s="77" t="s">
        <v>932</v>
      </c>
      <c r="E189" s="77"/>
      <c r="F189" s="113">
        <v>1750000</v>
      </c>
      <c r="H189" s="129"/>
      <c r="I189" s="129"/>
    </row>
    <row r="190" spans="1:9">
      <c r="A190" s="108"/>
      <c r="B190" s="112"/>
      <c r="C190" s="77"/>
      <c r="D190" s="77" t="s">
        <v>215</v>
      </c>
      <c r="E190" s="77"/>
      <c r="G190" s="113">
        <f>I157</f>
        <v>1875000</v>
      </c>
      <c r="H190" s="129"/>
      <c r="I190" s="129"/>
    </row>
    <row r="191" spans="1:9">
      <c r="A191" s="108"/>
      <c r="B191" s="112"/>
      <c r="C191" s="77"/>
      <c r="D191" s="77" t="s">
        <v>207</v>
      </c>
      <c r="E191" s="77"/>
      <c r="G191" s="113">
        <f>F188+F189-G190</f>
        <v>1125000</v>
      </c>
      <c r="H191" s="129"/>
      <c r="I191" s="129"/>
    </row>
    <row r="192" spans="1:9">
      <c r="A192" s="108"/>
      <c r="B192" s="112"/>
      <c r="C192" s="77"/>
      <c r="D192" s="77"/>
      <c r="E192" s="77"/>
      <c r="H192" s="129"/>
      <c r="I192" s="129"/>
    </row>
    <row r="193" spans="1:9">
      <c r="A193" s="108"/>
      <c r="B193" s="112"/>
      <c r="C193" s="77" t="s">
        <v>925</v>
      </c>
      <c r="D193" s="77"/>
      <c r="E193" s="77"/>
      <c r="H193" s="129"/>
      <c r="I193" s="129"/>
    </row>
    <row r="194" spans="1:9">
      <c r="A194" s="108"/>
      <c r="B194" s="112"/>
      <c r="C194" s="77"/>
      <c r="D194" s="77" t="s">
        <v>594</v>
      </c>
      <c r="E194" s="77"/>
      <c r="F194" s="113">
        <f>H147*30%</f>
        <v>225000</v>
      </c>
      <c r="H194" s="129"/>
      <c r="I194" s="129"/>
    </row>
    <row r="195" spans="1:9">
      <c r="A195" s="108"/>
      <c r="B195" s="112"/>
      <c r="C195" s="77"/>
      <c r="D195" s="77" t="s">
        <v>215</v>
      </c>
      <c r="E195" s="77"/>
      <c r="G195" s="113">
        <f>F194</f>
        <v>225000</v>
      </c>
      <c r="H195" s="129"/>
      <c r="I195" s="129"/>
    </row>
    <row r="196" spans="1:9">
      <c r="A196" s="108"/>
      <c r="B196" s="112"/>
      <c r="C196" s="77"/>
      <c r="D196" s="77"/>
      <c r="E196" s="77"/>
      <c r="H196" s="129"/>
      <c r="I196" s="129"/>
    </row>
    <row r="197" spans="1:9">
      <c r="A197" s="108"/>
      <c r="B197" s="112"/>
      <c r="C197" s="77" t="s">
        <v>927</v>
      </c>
      <c r="D197" s="77" t="s">
        <v>211</v>
      </c>
      <c r="E197" s="77"/>
      <c r="F197" s="113">
        <v>150000</v>
      </c>
      <c r="G197" s="132"/>
      <c r="H197" s="129"/>
      <c r="I197" s="129"/>
    </row>
    <row r="198" spans="1:9">
      <c r="A198" s="108"/>
      <c r="B198" s="112"/>
      <c r="C198" s="77"/>
      <c r="D198" s="77" t="s">
        <v>84</v>
      </c>
      <c r="E198" s="77"/>
      <c r="G198" s="113">
        <v>150000</v>
      </c>
      <c r="H198" s="129"/>
      <c r="I198" s="129"/>
    </row>
    <row r="199" spans="1:9">
      <c r="A199" s="108"/>
      <c r="B199" s="112"/>
      <c r="C199" s="77"/>
      <c r="D199" s="77"/>
      <c r="E199" s="77"/>
      <c r="H199" s="129"/>
      <c r="I199" s="129"/>
    </row>
    <row r="200" spans="1:9">
      <c r="A200" s="108"/>
      <c r="B200" s="112"/>
      <c r="C200" s="77"/>
      <c r="D200" s="77"/>
      <c r="E200" s="77"/>
      <c r="H200" s="129"/>
      <c r="I200" s="129"/>
    </row>
    <row r="201" spans="1:9">
      <c r="A201" s="108"/>
      <c r="B201" s="189">
        <v>3</v>
      </c>
      <c r="C201" s="190" t="s">
        <v>908</v>
      </c>
      <c r="D201" s="77"/>
      <c r="E201" s="77"/>
      <c r="H201" s="129"/>
      <c r="I201" s="129"/>
    </row>
    <row r="202" spans="1:9">
      <c r="A202" s="108"/>
      <c r="B202" s="112"/>
      <c r="C202" s="77" t="s">
        <v>911</v>
      </c>
      <c r="D202" s="77" t="s">
        <v>205</v>
      </c>
      <c r="E202" s="77"/>
      <c r="F202" s="113">
        <v>5000000</v>
      </c>
      <c r="H202" s="129"/>
      <c r="I202" s="129"/>
    </row>
    <row r="203" spans="1:9">
      <c r="A203" s="108"/>
      <c r="B203" s="112"/>
      <c r="C203" s="77"/>
      <c r="D203" s="77" t="s">
        <v>207</v>
      </c>
      <c r="E203" s="77"/>
      <c r="F203" s="113">
        <v>6000000</v>
      </c>
      <c r="H203" s="129"/>
      <c r="I203" s="129"/>
    </row>
    <row r="204" spans="1:9">
      <c r="A204" s="108"/>
      <c r="B204" s="112"/>
      <c r="C204" s="77"/>
      <c r="D204" s="77" t="s">
        <v>209</v>
      </c>
      <c r="E204" s="77"/>
      <c r="F204" s="113">
        <v>2000000</v>
      </c>
      <c r="H204" s="129"/>
      <c r="I204" s="129"/>
    </row>
    <row r="205" spans="1:9">
      <c r="A205" s="108"/>
      <c r="B205" s="112"/>
      <c r="C205" s="77"/>
      <c r="D205" s="77" t="s">
        <v>211</v>
      </c>
      <c r="E205" s="77"/>
      <c r="F205" s="113">
        <v>4000000</v>
      </c>
      <c r="H205" s="129"/>
      <c r="I205" s="129"/>
    </row>
    <row r="206" spans="1:9">
      <c r="A206" s="108"/>
      <c r="B206" s="112"/>
      <c r="C206" s="77"/>
      <c r="D206" s="77" t="s">
        <v>597</v>
      </c>
      <c r="E206" s="77"/>
      <c r="F206" s="113">
        <v>149999.99999999997</v>
      </c>
      <c r="H206" s="129"/>
      <c r="I206" s="129"/>
    </row>
    <row r="207" spans="1:9">
      <c r="A207" s="108"/>
      <c r="B207" s="112"/>
      <c r="C207" s="77"/>
      <c r="D207" s="77" t="s">
        <v>160</v>
      </c>
      <c r="E207" s="77"/>
      <c r="G207" s="113">
        <v>10000000</v>
      </c>
      <c r="H207" s="129"/>
      <c r="I207" s="129"/>
    </row>
    <row r="208" spans="1:9">
      <c r="A208" s="108"/>
      <c r="B208" s="112"/>
      <c r="C208" s="77"/>
      <c r="D208" s="77" t="s">
        <v>215</v>
      </c>
      <c r="E208" s="77"/>
      <c r="G208" s="113">
        <v>3599999.9999999991</v>
      </c>
      <c r="H208" s="129"/>
      <c r="I208" s="129"/>
    </row>
    <row r="209" spans="1:9">
      <c r="A209" s="108"/>
      <c r="B209" s="112"/>
      <c r="C209" s="77"/>
      <c r="D209" s="77" t="s">
        <v>597</v>
      </c>
      <c r="E209" s="77"/>
      <c r="G209" s="113">
        <v>75000</v>
      </c>
      <c r="H209" s="129"/>
      <c r="I209" s="129"/>
    </row>
    <row r="210" spans="1:9">
      <c r="A210" s="108"/>
      <c r="B210" s="112"/>
      <c r="C210" s="77"/>
      <c r="D210" s="77" t="s">
        <v>597</v>
      </c>
      <c r="E210" s="77"/>
      <c r="G210" s="113">
        <v>3475000</v>
      </c>
      <c r="H210" s="129"/>
      <c r="I210" s="129"/>
    </row>
    <row r="211" spans="1:9">
      <c r="A211" s="108"/>
      <c r="B211" s="112"/>
      <c r="C211" s="77"/>
      <c r="D211" s="77"/>
      <c r="E211" s="77"/>
      <c r="H211" s="129"/>
      <c r="I211" s="129"/>
    </row>
    <row r="212" spans="1:9">
      <c r="A212" s="108"/>
      <c r="B212" s="112"/>
      <c r="C212" s="77" t="s">
        <v>914</v>
      </c>
      <c r="D212" s="77"/>
      <c r="E212" s="77"/>
      <c r="H212" s="129"/>
      <c r="I212" s="129"/>
    </row>
    <row r="213" spans="1:9">
      <c r="A213" s="108"/>
      <c r="B213" s="112"/>
      <c r="C213" s="77"/>
      <c r="D213" s="77" t="s">
        <v>594</v>
      </c>
      <c r="E213" s="77"/>
      <c r="F213" s="113">
        <v>150000</v>
      </c>
      <c r="H213" s="129"/>
      <c r="I213" s="129"/>
    </row>
    <row r="214" spans="1:9">
      <c r="A214" s="108"/>
      <c r="B214" s="112"/>
      <c r="C214" s="77"/>
      <c r="D214" s="77" t="s">
        <v>215</v>
      </c>
      <c r="E214" s="77"/>
      <c r="G214" s="113">
        <v>150000</v>
      </c>
      <c r="H214" s="129" t="s">
        <v>937</v>
      </c>
      <c r="I214" s="129">
        <v>18750000</v>
      </c>
    </row>
    <row r="215" spans="1:9">
      <c r="A215" s="108"/>
      <c r="B215" s="112"/>
      <c r="C215" s="77"/>
      <c r="D215" s="77"/>
      <c r="E215" s="77"/>
      <c r="H215" s="129" t="s">
        <v>939</v>
      </c>
      <c r="I215" s="129">
        <f>I214+5000000</f>
        <v>23750000</v>
      </c>
    </row>
    <row r="216" spans="1:9">
      <c r="A216" s="108"/>
      <c r="B216" s="112"/>
      <c r="C216" s="77" t="s">
        <v>940</v>
      </c>
      <c r="D216" s="77"/>
      <c r="E216" s="77"/>
      <c r="H216" s="129"/>
      <c r="I216" s="129"/>
    </row>
    <row r="217" spans="1:9">
      <c r="A217" s="108"/>
      <c r="B217" s="112"/>
      <c r="C217" s="77"/>
      <c r="D217" s="77" t="s">
        <v>205</v>
      </c>
      <c r="E217" s="77"/>
      <c r="F217" s="113">
        <v>714285.71</v>
      </c>
      <c r="H217" s="129"/>
      <c r="I217" s="129"/>
    </row>
    <row r="218" spans="1:9">
      <c r="A218" s="108"/>
      <c r="B218" s="112"/>
      <c r="C218" s="77"/>
      <c r="D218" s="77" t="s">
        <v>935</v>
      </c>
      <c r="E218" s="77"/>
      <c r="F218" s="113">
        <v>4285714.29</v>
      </c>
      <c r="H218" s="129"/>
      <c r="I218" s="129"/>
    </row>
    <row r="219" spans="1:9">
      <c r="A219" s="108"/>
      <c r="B219" s="112"/>
      <c r="C219" s="77"/>
      <c r="D219" s="77" t="s">
        <v>215</v>
      </c>
      <c r="E219" s="77"/>
      <c r="G219" s="113">
        <f>(I156+5000000)*30%-I156*20%</f>
        <v>3375000</v>
      </c>
      <c r="H219" s="129">
        <f>I215*30%-I214*20%</f>
        <v>3375000</v>
      </c>
      <c r="I219" s="159">
        <f>G219-H219</f>
        <v>0</v>
      </c>
    </row>
    <row r="220" spans="1:9">
      <c r="A220" s="108"/>
      <c r="B220" s="112"/>
      <c r="C220" s="77"/>
      <c r="D220" s="77" t="s">
        <v>207</v>
      </c>
      <c r="E220" s="77"/>
      <c r="G220" s="113">
        <f>F217+F218-G219</f>
        <v>1625000</v>
      </c>
      <c r="H220" s="129">
        <f>I215*70%-I214*80%</f>
        <v>1624999.9999999981</v>
      </c>
      <c r="I220" s="159">
        <f>G220-H220</f>
        <v>1.862645149230957E-9</v>
      </c>
    </row>
    <row r="221" spans="1:9">
      <c r="A221" s="108"/>
      <c r="B221" s="112"/>
      <c r="C221" s="77"/>
      <c r="D221" s="77"/>
      <c r="E221" s="77"/>
      <c r="H221" s="129"/>
      <c r="I221" s="129"/>
    </row>
    <row r="222" spans="1:9">
      <c r="A222" s="108"/>
      <c r="B222" s="112"/>
      <c r="C222" s="77" t="s">
        <v>925</v>
      </c>
      <c r="D222" s="77"/>
      <c r="E222" s="77"/>
      <c r="H222" s="129">
        <f>G208+G214+G219+G224</f>
        <v>7349999.9999999991</v>
      </c>
      <c r="I222" s="129"/>
    </row>
    <row r="223" spans="1:9">
      <c r="A223" s="108"/>
      <c r="B223" s="112"/>
      <c r="C223" s="77"/>
      <c r="D223" s="77" t="s">
        <v>594</v>
      </c>
      <c r="E223" s="77"/>
      <c r="F223" s="113">
        <f>H147*30%</f>
        <v>225000</v>
      </c>
      <c r="H223" s="159">
        <f>H222-N145</f>
        <v>0</v>
      </c>
      <c r="I223" s="129"/>
    </row>
    <row r="224" spans="1:9">
      <c r="A224" s="108"/>
      <c r="B224" s="112"/>
      <c r="C224" s="77"/>
      <c r="D224" s="77" t="s">
        <v>215</v>
      </c>
      <c r="E224" s="77"/>
      <c r="G224" s="113">
        <f>F223</f>
        <v>225000</v>
      </c>
      <c r="H224" s="129"/>
      <c r="I224" s="129"/>
    </row>
    <row r="225" spans="1:9">
      <c r="A225" s="108"/>
      <c r="B225" s="112"/>
      <c r="C225" s="77"/>
      <c r="D225" s="77"/>
      <c r="E225" s="77"/>
      <c r="H225" s="129"/>
      <c r="I225" s="129"/>
    </row>
    <row r="226" spans="1:9">
      <c r="A226" s="108"/>
      <c r="B226" s="112"/>
      <c r="C226" s="77" t="s">
        <v>927</v>
      </c>
      <c r="D226" s="77" t="s">
        <v>211</v>
      </c>
      <c r="E226" s="77"/>
      <c r="F226" s="113">
        <v>150000</v>
      </c>
      <c r="G226" s="132"/>
      <c r="H226" s="129"/>
      <c r="I226" s="129"/>
    </row>
    <row r="227" spans="1:9">
      <c r="A227" s="108"/>
      <c r="B227" s="112"/>
      <c r="C227" s="77"/>
      <c r="D227" s="77" t="s">
        <v>84</v>
      </c>
      <c r="E227" s="77"/>
      <c r="G227" s="113">
        <v>150000</v>
      </c>
      <c r="H227" s="129"/>
      <c r="I227" s="129"/>
    </row>
    <row r="228" spans="1:9">
      <c r="A228" s="108"/>
      <c r="B228" s="112"/>
      <c r="C228" s="77"/>
      <c r="D228" s="77"/>
      <c r="E228" s="77"/>
      <c r="H228" s="129"/>
      <c r="I228" s="129"/>
    </row>
    <row r="229" spans="1:9">
      <c r="A229" s="108"/>
      <c r="B229" s="112"/>
      <c r="C229" s="77"/>
      <c r="D229" s="77"/>
      <c r="E229" s="77"/>
      <c r="H229" s="129"/>
      <c r="I229" s="129"/>
    </row>
    <row r="230" spans="1:9">
      <c r="A230" s="108"/>
      <c r="B230" s="189">
        <v>4</v>
      </c>
      <c r="C230" s="190" t="s">
        <v>910</v>
      </c>
      <c r="D230" s="77"/>
      <c r="E230" s="77"/>
      <c r="H230" s="129"/>
      <c r="I230" s="129"/>
    </row>
    <row r="231" spans="1:9">
      <c r="A231" s="108"/>
      <c r="B231" s="112"/>
      <c r="C231" s="77" t="s">
        <v>911</v>
      </c>
      <c r="D231" s="77" t="s">
        <v>205</v>
      </c>
      <c r="E231" s="77"/>
      <c r="F231" s="113">
        <v>5000000</v>
      </c>
      <c r="H231" s="129"/>
      <c r="I231" s="129"/>
    </row>
    <row r="232" spans="1:9">
      <c r="A232" s="108"/>
      <c r="B232" s="112"/>
      <c r="C232" s="77"/>
      <c r="D232" s="77" t="s">
        <v>207</v>
      </c>
      <c r="E232" s="77"/>
      <c r="F232" s="113">
        <v>6000000</v>
      </c>
      <c r="H232" s="129"/>
      <c r="I232" s="129"/>
    </row>
    <row r="233" spans="1:9">
      <c r="A233" s="108"/>
      <c r="B233" s="112"/>
      <c r="C233" s="77"/>
      <c r="D233" s="77" t="s">
        <v>209</v>
      </c>
      <c r="E233" s="77"/>
      <c r="F233" s="113">
        <v>2000000</v>
      </c>
      <c r="H233" s="129"/>
      <c r="I233" s="129"/>
    </row>
    <row r="234" spans="1:9">
      <c r="A234" s="108"/>
      <c r="B234" s="112"/>
      <c r="C234" s="77"/>
      <c r="D234" s="77" t="s">
        <v>211</v>
      </c>
      <c r="E234" s="77"/>
      <c r="F234" s="113">
        <v>4000000</v>
      </c>
      <c r="H234" s="129"/>
      <c r="I234" s="129">
        <f>7000/1.06</f>
        <v>6603.7735849056598</v>
      </c>
    </row>
    <row r="235" spans="1:9">
      <c r="A235" s="108"/>
      <c r="B235" s="112"/>
      <c r="C235" s="77"/>
      <c r="D235" s="77" t="s">
        <v>597</v>
      </c>
      <c r="E235" s="77"/>
      <c r="F235" s="113">
        <v>149999.99999999997</v>
      </c>
      <c r="H235" s="129"/>
      <c r="I235" s="129">
        <f>I234*5%</f>
        <v>330.18867924528303</v>
      </c>
    </row>
    <row r="236" spans="1:9">
      <c r="A236" s="108"/>
      <c r="B236" s="112"/>
      <c r="C236" s="77"/>
      <c r="D236" s="77" t="s">
        <v>160</v>
      </c>
      <c r="E236" s="77"/>
      <c r="G236" s="113">
        <v>10000000</v>
      </c>
      <c r="H236" s="129"/>
      <c r="I236" s="129">
        <f>7000-I235</f>
        <v>6669.8113207547167</v>
      </c>
    </row>
    <row r="237" spans="1:9">
      <c r="A237" s="108"/>
      <c r="B237" s="112"/>
      <c r="C237" s="77"/>
      <c r="D237" s="77" t="s">
        <v>215</v>
      </c>
      <c r="E237" s="77"/>
      <c r="G237" s="113">
        <v>3599999.9999999991</v>
      </c>
      <c r="H237" s="129"/>
      <c r="I237" s="129"/>
    </row>
    <row r="238" spans="1:9">
      <c r="A238" s="108"/>
      <c r="B238" s="112"/>
      <c r="C238" s="77"/>
      <c r="D238" s="77" t="s">
        <v>597</v>
      </c>
      <c r="E238" s="77"/>
      <c r="G238" s="113">
        <v>75000</v>
      </c>
      <c r="H238" s="129"/>
      <c r="I238" s="129"/>
    </row>
    <row r="239" spans="1:9">
      <c r="A239" s="108"/>
      <c r="B239" s="112"/>
      <c r="C239" s="77"/>
      <c r="D239" s="77" t="s">
        <v>597</v>
      </c>
      <c r="E239" s="77"/>
      <c r="G239" s="113">
        <v>3475000</v>
      </c>
      <c r="H239" s="129"/>
      <c r="I239" s="129"/>
    </row>
    <row r="240" spans="1:9">
      <c r="A240" s="108"/>
      <c r="B240" s="112"/>
      <c r="C240" s="77"/>
      <c r="D240" s="77"/>
      <c r="E240" s="77"/>
      <c r="H240" s="129"/>
      <c r="I240" s="129"/>
    </row>
    <row r="241" spans="1:9">
      <c r="A241" s="108"/>
      <c r="B241" s="112"/>
      <c r="C241" s="77" t="s">
        <v>914</v>
      </c>
      <c r="D241" s="77"/>
      <c r="E241" s="77"/>
      <c r="H241" s="129" t="s">
        <v>936</v>
      </c>
      <c r="I241" s="129">
        <v>18750000</v>
      </c>
    </row>
    <row r="242" spans="1:9">
      <c r="A242" s="108"/>
      <c r="B242" s="112"/>
      <c r="C242" s="77"/>
      <c r="D242" s="77" t="s">
        <v>594</v>
      </c>
      <c r="E242" s="77"/>
      <c r="F242" s="113">
        <v>150000</v>
      </c>
      <c r="H242" s="129" t="s">
        <v>938</v>
      </c>
      <c r="I242" s="129">
        <v>23750000</v>
      </c>
    </row>
    <row r="243" spans="1:9">
      <c r="A243" s="108"/>
      <c r="B243" s="112"/>
      <c r="C243" s="77"/>
      <c r="D243" s="77" t="s">
        <v>215</v>
      </c>
      <c r="E243" s="77"/>
      <c r="G243" s="113">
        <v>150000</v>
      </c>
      <c r="H243" s="129"/>
      <c r="I243" s="129"/>
    </row>
    <row r="244" spans="1:9">
      <c r="A244" s="108"/>
      <c r="B244" s="112"/>
      <c r="C244" s="77"/>
      <c r="D244" s="77"/>
      <c r="E244" s="77"/>
      <c r="H244" s="129"/>
      <c r="I244" s="129"/>
    </row>
    <row r="245" spans="1:9">
      <c r="A245" s="108"/>
      <c r="B245" s="112"/>
      <c r="C245" s="77" t="s">
        <v>918</v>
      </c>
      <c r="D245" s="77"/>
      <c r="E245" s="77"/>
      <c r="H245" s="129"/>
      <c r="I245" s="129"/>
    </row>
    <row r="246" spans="1:9">
      <c r="A246" s="108"/>
      <c r="B246" s="112"/>
      <c r="C246" s="77"/>
      <c r="D246" s="77" t="s">
        <v>205</v>
      </c>
      <c r="E246" s="77"/>
      <c r="F246" s="113">
        <v>5000000</v>
      </c>
      <c r="H246" s="129"/>
      <c r="I246" s="129"/>
    </row>
    <row r="247" spans="1:9">
      <c r="A247" s="108"/>
      <c r="B247" s="112"/>
      <c r="C247" s="77"/>
      <c r="D247" s="77" t="s">
        <v>942</v>
      </c>
      <c r="E247" s="77"/>
      <c r="F247" s="113">
        <v>1375000</v>
      </c>
      <c r="H247" s="129">
        <f>I242*10%-I241*20%</f>
        <v>-1375000</v>
      </c>
      <c r="I247" s="129"/>
    </row>
    <row r="248" spans="1:9">
      <c r="A248" s="108"/>
      <c r="B248" s="112"/>
      <c r="C248" s="77"/>
      <c r="D248" s="77" t="s">
        <v>941</v>
      </c>
      <c r="E248" s="77"/>
      <c r="G248" s="113">
        <f>F246</f>
        <v>5000000</v>
      </c>
      <c r="I248" s="129"/>
    </row>
    <row r="249" spans="1:9">
      <c r="A249" s="108"/>
      <c r="B249" s="112"/>
      <c r="C249" s="77"/>
      <c r="D249" s="77" t="s">
        <v>935</v>
      </c>
      <c r="E249" s="77"/>
      <c r="G249" s="113">
        <v>1375000</v>
      </c>
      <c r="H249" s="129">
        <f>(I242*90%-I241*80%)-5000000</f>
        <v>1375000</v>
      </c>
      <c r="I249" s="129"/>
    </row>
    <row r="250" spans="1:9">
      <c r="A250" s="108"/>
      <c r="B250" s="112"/>
      <c r="C250" s="77"/>
      <c r="D250" s="77"/>
      <c r="E250" s="77"/>
      <c r="I250" s="129"/>
    </row>
    <row r="251" spans="1:9">
      <c r="A251" s="108"/>
      <c r="B251" s="112"/>
      <c r="C251" s="77" t="s">
        <v>925</v>
      </c>
      <c r="D251" s="77"/>
      <c r="E251" s="77"/>
      <c r="H251" s="129"/>
      <c r="I251" s="129"/>
    </row>
    <row r="252" spans="1:9">
      <c r="A252" s="108"/>
      <c r="B252" s="112"/>
      <c r="C252" s="77"/>
      <c r="D252" s="77" t="s">
        <v>594</v>
      </c>
      <c r="E252" s="77"/>
      <c r="F252" s="113">
        <f>H147*10%</f>
        <v>75000</v>
      </c>
      <c r="H252" s="129" t="s">
        <v>942</v>
      </c>
      <c r="I252" s="129">
        <f>G237+G243-F247+G253</f>
        <v>2449999.9999999991</v>
      </c>
    </row>
    <row r="253" spans="1:9">
      <c r="A253" s="108"/>
      <c r="B253" s="112"/>
      <c r="C253" s="77"/>
      <c r="D253" s="77" t="s">
        <v>215</v>
      </c>
      <c r="E253" s="77"/>
      <c r="G253" s="113">
        <f>F252</f>
        <v>75000</v>
      </c>
      <c r="H253" s="129"/>
      <c r="I253" s="159">
        <f>I252-N146</f>
        <v>0</v>
      </c>
    </row>
    <row r="254" spans="1:9">
      <c r="A254" s="108"/>
      <c r="B254" s="112"/>
      <c r="C254" s="77"/>
      <c r="D254" s="77"/>
      <c r="E254" s="77"/>
      <c r="H254" s="129"/>
      <c r="I254" s="129"/>
    </row>
    <row r="255" spans="1:9">
      <c r="A255" s="108"/>
      <c r="B255" s="112"/>
      <c r="C255" s="77" t="s">
        <v>927</v>
      </c>
      <c r="D255" s="77" t="s">
        <v>211</v>
      </c>
      <c r="E255" s="77"/>
      <c r="F255" s="113">
        <v>150000</v>
      </c>
      <c r="G255" s="132"/>
      <c r="H255" s="129"/>
      <c r="I255" s="129"/>
    </row>
    <row r="256" spans="1:9">
      <c r="A256" s="108"/>
      <c r="B256" s="112"/>
      <c r="C256" s="77"/>
      <c r="D256" s="77" t="s">
        <v>84</v>
      </c>
      <c r="E256" s="77"/>
      <c r="G256" s="113">
        <v>150000</v>
      </c>
      <c r="H256" s="129"/>
      <c r="I256" s="129"/>
    </row>
    <row r="257" spans="1:9">
      <c r="A257" s="108"/>
      <c r="B257" s="112"/>
      <c r="C257" s="77"/>
      <c r="D257" s="77"/>
      <c r="E257" s="77"/>
      <c r="H257" s="129"/>
      <c r="I257" s="129"/>
    </row>
    <row r="258" spans="1:9">
      <c r="A258" s="108"/>
      <c r="B258" s="112"/>
      <c r="C258" s="77"/>
      <c r="D258" s="77"/>
      <c r="E258" s="77"/>
      <c r="H258" s="129"/>
      <c r="I258" s="129"/>
    </row>
    <row r="259" spans="1:9">
      <c r="A259" s="108"/>
      <c r="B259" s="112"/>
      <c r="C259" s="77"/>
      <c r="D259" s="77"/>
      <c r="E259" s="77"/>
      <c r="H259" s="129"/>
      <c r="I259" s="129"/>
    </row>
    <row r="260" spans="1:9">
      <c r="A260" s="108"/>
      <c r="B260" s="112"/>
      <c r="C260" s="77"/>
      <c r="D260" s="77"/>
      <c r="E260" s="77"/>
      <c r="H260" s="129"/>
      <c r="I260" s="129"/>
    </row>
    <row r="261" spans="1:9">
      <c r="A261" s="108"/>
      <c r="B261" s="112"/>
      <c r="C261" s="77"/>
      <c r="D261" s="77"/>
      <c r="E261" s="77"/>
      <c r="H261" s="129"/>
      <c r="I261" s="129"/>
    </row>
    <row r="262" spans="1:9">
      <c r="A262" s="108"/>
      <c r="B262" s="112"/>
      <c r="C262" s="77"/>
      <c r="D262" s="77"/>
      <c r="E262" s="77"/>
      <c r="H262" s="129"/>
      <c r="I262" s="129"/>
    </row>
    <row r="263" spans="1:9">
      <c r="A263" s="108"/>
      <c r="B263" s="112"/>
      <c r="C263" s="77"/>
      <c r="D263" s="77"/>
      <c r="E263" s="77"/>
      <c r="H263" s="129"/>
      <c r="I263" s="129"/>
    </row>
    <row r="264" spans="1:9">
      <c r="A264" s="108"/>
      <c r="B264" s="112"/>
      <c r="C264" s="77"/>
      <c r="D264" s="77"/>
      <c r="E264" s="77"/>
      <c r="H264" s="129"/>
      <c r="I264" s="129"/>
    </row>
    <row r="265" spans="1:9">
      <c r="A265" s="108"/>
      <c r="B265" s="112"/>
      <c r="C265" s="77"/>
      <c r="D265" s="77"/>
      <c r="E265" s="77"/>
      <c r="H265" s="129"/>
      <c r="I265" s="129"/>
    </row>
    <row r="266" spans="1:9">
      <c r="A266" s="108"/>
      <c r="B266" s="112"/>
      <c r="C266" s="77"/>
      <c r="D266" s="77"/>
      <c r="E266" s="77"/>
      <c r="H266" s="129"/>
      <c r="I266" s="129"/>
    </row>
    <row r="267" spans="1:9">
      <c r="A267" s="108"/>
      <c r="B267" s="112"/>
      <c r="C267" s="77"/>
      <c r="D267" s="77"/>
      <c r="E267" s="77"/>
      <c r="H267" s="129"/>
      <c r="I267" s="129"/>
    </row>
    <row r="268" spans="1:9">
      <c r="A268" s="108"/>
      <c r="B268" s="112"/>
      <c r="C268" s="77"/>
      <c r="D268" s="77"/>
      <c r="E268" s="77"/>
      <c r="H268" s="129"/>
      <c r="I268" s="129"/>
    </row>
    <row r="269" spans="1:9">
      <c r="A269" s="108"/>
      <c r="B269" s="112"/>
      <c r="C269" s="77"/>
      <c r="D269" s="77"/>
      <c r="E269" s="77"/>
      <c r="H269" s="129"/>
      <c r="I269" s="129"/>
    </row>
    <row r="270" spans="1:9">
      <c r="A270" s="108"/>
      <c r="B270" s="112"/>
      <c r="C270" s="77"/>
      <c r="D270" s="77"/>
      <c r="E270" s="77"/>
      <c r="H270" s="129"/>
      <c r="I270" s="129"/>
    </row>
    <row r="271" spans="1:9">
      <c r="A271" s="108"/>
      <c r="B271" s="112"/>
      <c r="C271" s="77"/>
      <c r="D271" s="77"/>
      <c r="E271" s="77"/>
      <c r="H271" s="129"/>
      <c r="I271" s="129"/>
    </row>
    <row r="272" spans="1:9">
      <c r="A272" s="108"/>
      <c r="B272" s="112"/>
      <c r="C272" s="77"/>
      <c r="D272" s="77"/>
      <c r="E272" s="77"/>
      <c r="H272" s="129"/>
      <c r="I272" s="129"/>
    </row>
    <row r="273" spans="1:9">
      <c r="A273" s="108"/>
      <c r="B273" s="112"/>
      <c r="C273" s="77"/>
      <c r="D273" s="77"/>
      <c r="E273" s="77"/>
      <c r="H273" s="129"/>
      <c r="I273" s="129"/>
    </row>
    <row r="274" spans="1:9">
      <c r="A274" s="108"/>
      <c r="B274" s="112"/>
      <c r="C274" s="77"/>
      <c r="D274" s="77"/>
      <c r="E274" s="77"/>
      <c r="H274" s="129"/>
      <c r="I274" s="129"/>
    </row>
    <row r="275" spans="1:9">
      <c r="A275" s="108"/>
      <c r="B275" s="112"/>
      <c r="C275" s="77"/>
      <c r="D275" s="77"/>
      <c r="E275" s="77"/>
      <c r="H275" s="129"/>
      <c r="I275" s="129"/>
    </row>
    <row r="276" spans="1:9">
      <c r="A276" s="108"/>
      <c r="B276" s="112"/>
      <c r="C276" s="77"/>
      <c r="D276" s="77"/>
      <c r="E276" s="77"/>
      <c r="H276" s="129"/>
      <c r="I276" s="129"/>
    </row>
    <row r="277" spans="1:9">
      <c r="A277" s="108"/>
      <c r="B277" s="112"/>
      <c r="C277" s="77"/>
      <c r="D277" s="77"/>
      <c r="E277" s="77"/>
      <c r="H277" s="129"/>
      <c r="I277" s="129"/>
    </row>
    <row r="278" spans="1:9">
      <c r="A278" s="108"/>
      <c r="B278" s="112"/>
      <c r="C278" s="77"/>
      <c r="D278" s="77"/>
      <c r="E278" s="77"/>
      <c r="H278" s="129"/>
      <c r="I278" s="129"/>
    </row>
    <row r="279" spans="1:9">
      <c r="A279" s="108"/>
      <c r="B279" s="112"/>
      <c r="C279" s="77"/>
      <c r="D279" s="77"/>
      <c r="E279" s="77"/>
      <c r="H279" s="129"/>
      <c r="I279" s="129"/>
    </row>
    <row r="280" spans="1:9">
      <c r="A280" s="108"/>
      <c r="B280" s="112"/>
      <c r="C280" s="77"/>
      <c r="D280" s="77"/>
      <c r="E280" s="77"/>
      <c r="H280" s="129"/>
      <c r="I280" s="129"/>
    </row>
    <row r="281" spans="1:9">
      <c r="A281" s="108"/>
      <c r="B281" s="112"/>
      <c r="C281" s="77"/>
      <c r="D281" s="77"/>
      <c r="E281" s="77"/>
      <c r="H281" s="129"/>
      <c r="I281" s="129"/>
    </row>
    <row r="282" spans="1:9">
      <c r="A282" s="108"/>
      <c r="B282" s="112"/>
      <c r="C282" s="77"/>
      <c r="D282" s="77"/>
      <c r="E282" s="77"/>
      <c r="H282" s="129"/>
      <c r="I282" s="129"/>
    </row>
    <row r="283" spans="1:9">
      <c r="A283" s="108"/>
      <c r="B283" s="112"/>
      <c r="C283" s="77"/>
      <c r="D283" s="77"/>
      <c r="E283" s="77"/>
      <c r="H283" s="129"/>
      <c r="I283" s="129"/>
    </row>
    <row r="284" spans="1:9">
      <c r="A284" s="108"/>
      <c r="B284" s="112"/>
      <c r="C284" s="77"/>
      <c r="D284" s="77"/>
      <c r="E284" s="77"/>
      <c r="H284" s="129"/>
      <c r="I284" s="129"/>
    </row>
    <row r="285" spans="1:9">
      <c r="A285" s="108"/>
      <c r="B285" s="112"/>
      <c r="C285" s="77"/>
      <c r="D285" s="77"/>
      <c r="E285" s="77"/>
      <c r="H285" s="129"/>
      <c r="I285" s="129"/>
    </row>
    <row r="286" spans="1:9">
      <c r="A286" s="108"/>
      <c r="B286" s="112"/>
      <c r="C286" s="77"/>
      <c r="D286" s="77"/>
      <c r="E286" s="77"/>
      <c r="H286" s="129"/>
      <c r="I286" s="129"/>
    </row>
    <row r="287" spans="1:9">
      <c r="A287" s="108"/>
      <c r="B287" s="112"/>
      <c r="C287" s="77"/>
      <c r="D287" s="77"/>
      <c r="E287" s="77"/>
      <c r="H287" s="129"/>
      <c r="I287" s="129"/>
    </row>
    <row r="288" spans="1:9">
      <c r="A288" s="108"/>
      <c r="B288" s="112"/>
      <c r="C288" s="77"/>
      <c r="D288" s="77"/>
      <c r="E288" s="77"/>
      <c r="H288" s="129"/>
      <c r="I288" s="129"/>
    </row>
    <row r="289" spans="1:9">
      <c r="A289" s="108"/>
      <c r="B289" s="112"/>
      <c r="C289" s="77"/>
      <c r="D289" s="77"/>
      <c r="E289" s="77"/>
      <c r="H289" s="129"/>
      <c r="I289" s="129"/>
    </row>
    <row r="290" spans="1:9">
      <c r="A290" s="108"/>
      <c r="B290" s="112"/>
      <c r="C290" s="77"/>
      <c r="D290" s="77"/>
      <c r="E290" s="77"/>
      <c r="H290" s="129"/>
      <c r="I290" s="129"/>
    </row>
    <row r="291" spans="1:9">
      <c r="A291" s="108"/>
      <c r="B291" s="112"/>
      <c r="C291" s="77"/>
      <c r="D291" s="77"/>
      <c r="E291" s="77"/>
      <c r="H291" s="129"/>
      <c r="I291" s="129"/>
    </row>
    <row r="292" spans="1:9">
      <c r="A292" s="108"/>
      <c r="B292" s="112"/>
      <c r="C292" s="77"/>
      <c r="D292" s="77"/>
      <c r="E292" s="77"/>
      <c r="H292" s="129"/>
      <c r="I292" s="129"/>
    </row>
    <row r="293" spans="1:9">
      <c r="A293" s="108"/>
      <c r="B293" s="112"/>
      <c r="C293" s="77"/>
      <c r="D293" s="77"/>
      <c r="E293" s="77"/>
      <c r="H293" s="129"/>
      <c r="I293" s="129"/>
    </row>
    <row r="294" spans="1:9">
      <c r="A294" s="108"/>
      <c r="B294" s="112"/>
      <c r="C294" s="77"/>
      <c r="D294" s="77"/>
      <c r="E294" s="77"/>
      <c r="H294" s="129"/>
      <c r="I294" s="129"/>
    </row>
    <row r="295" spans="1:9">
      <c r="A295" s="108"/>
      <c r="B295" s="112"/>
      <c r="C295" s="77"/>
      <c r="D295" s="77"/>
      <c r="E295" s="77"/>
      <c r="H295" s="129"/>
      <c r="I295" s="129"/>
    </row>
    <row r="296" spans="1:9">
      <c r="A296" s="108"/>
      <c r="B296" s="112"/>
      <c r="C296" s="77"/>
      <c r="D296" s="77"/>
      <c r="E296" s="77"/>
      <c r="H296" s="129"/>
      <c r="I296" s="129"/>
    </row>
    <row r="297" spans="1:9">
      <c r="A297" s="108"/>
      <c r="B297" s="112"/>
      <c r="C297" s="77"/>
      <c r="D297" s="77"/>
      <c r="E297" s="77"/>
      <c r="H297" s="129"/>
      <c r="I297" s="129"/>
    </row>
    <row r="298" spans="1:9">
      <c r="A298" s="108"/>
      <c r="B298" s="112"/>
      <c r="C298" s="77"/>
      <c r="D298" s="77"/>
      <c r="E298" s="77"/>
      <c r="H298" s="129"/>
      <c r="I298" s="129"/>
    </row>
    <row r="299" spans="1:9">
      <c r="A299" s="108"/>
      <c r="B299" s="112"/>
      <c r="C299" s="77"/>
      <c r="D299" s="77"/>
      <c r="E299" s="77"/>
      <c r="H299" s="129"/>
      <c r="I299" s="129"/>
    </row>
    <row r="300" spans="1:9">
      <c r="A300" s="108"/>
      <c r="B300" s="112"/>
      <c r="C300" s="77"/>
      <c r="D300" s="77"/>
      <c r="E300" s="77"/>
      <c r="H300" s="129"/>
      <c r="I300" s="129"/>
    </row>
    <row r="301" spans="1:9">
      <c r="A301" s="108"/>
      <c r="B301" s="112"/>
      <c r="C301" s="77"/>
      <c r="D301" s="77"/>
      <c r="E301" s="77"/>
      <c r="H301" s="129"/>
      <c r="I301" s="129"/>
    </row>
    <row r="302" spans="1:9">
      <c r="A302" s="108"/>
      <c r="B302" s="112"/>
      <c r="C302" s="77"/>
      <c r="D302" s="77"/>
      <c r="E302" s="77"/>
      <c r="H302" s="129"/>
      <c r="I302" s="129"/>
    </row>
    <row r="303" spans="1:9">
      <c r="A303" s="108"/>
      <c r="B303" s="112"/>
      <c r="C303" s="77"/>
      <c r="D303" s="77"/>
      <c r="E303" s="77"/>
      <c r="H303" s="129"/>
      <c r="I303" s="129"/>
    </row>
    <row r="304" spans="1:9">
      <c r="A304" s="108"/>
      <c r="B304" s="112"/>
      <c r="C304" s="77"/>
      <c r="D304" s="77"/>
      <c r="E304" s="77"/>
      <c r="H304" s="129"/>
      <c r="I304" s="129"/>
    </row>
    <row r="305" spans="1:9">
      <c r="A305" s="108"/>
      <c r="B305" s="112"/>
      <c r="C305" s="77"/>
      <c r="D305" s="77"/>
      <c r="E305" s="77"/>
      <c r="H305" s="129"/>
      <c r="I305" s="129"/>
    </row>
    <row r="306" spans="1:9">
      <c r="A306" s="108"/>
      <c r="B306" s="112"/>
      <c r="C306" s="77"/>
      <c r="D306" s="77"/>
      <c r="E306" s="77"/>
      <c r="H306" s="129"/>
      <c r="I306" s="129"/>
    </row>
    <row r="307" spans="1:9">
      <c r="A307" s="108"/>
      <c r="B307" s="112"/>
      <c r="C307" s="77"/>
      <c r="D307" s="77"/>
      <c r="E307" s="77"/>
      <c r="H307" s="129"/>
      <c r="I307" s="129"/>
    </row>
    <row r="308" spans="1:9">
      <c r="A308" s="108"/>
      <c r="B308" s="112"/>
      <c r="C308" s="77"/>
      <c r="D308" s="77"/>
      <c r="E308" s="77"/>
      <c r="H308" s="129"/>
      <c r="I308" s="129"/>
    </row>
    <row r="309" spans="1:9">
      <c r="A309" s="108"/>
      <c r="B309" s="112"/>
      <c r="C309" s="77"/>
      <c r="D309" s="77"/>
      <c r="E309" s="77"/>
      <c r="H309" s="129"/>
      <c r="I309" s="129"/>
    </row>
    <row r="310" spans="1:9">
      <c r="A310" s="108"/>
      <c r="B310" s="112"/>
      <c r="C310" s="77"/>
      <c r="D310" s="77"/>
      <c r="E310" s="77"/>
      <c r="H310" s="129"/>
      <c r="I310" s="129"/>
    </row>
    <row r="311" spans="1:9">
      <c r="A311" s="108"/>
      <c r="B311" s="112"/>
      <c r="C311" s="77"/>
      <c r="D311" s="77"/>
      <c r="E311" s="77"/>
      <c r="H311" s="129"/>
      <c r="I311" s="129"/>
    </row>
    <row r="312" spans="1:9">
      <c r="A312" s="108"/>
      <c r="B312" s="112"/>
      <c r="C312" s="77"/>
      <c r="D312" s="77"/>
      <c r="E312" s="77"/>
      <c r="H312" s="129"/>
      <c r="I312" s="129"/>
    </row>
    <row r="313" spans="1:9">
      <c r="A313" s="108"/>
      <c r="B313" s="112"/>
      <c r="C313" s="77"/>
      <c r="D313" s="77"/>
      <c r="E313" s="77"/>
      <c r="H313" s="129"/>
      <c r="I313" s="129"/>
    </row>
    <row r="314" spans="1:9">
      <c r="A314" s="108"/>
      <c r="B314" s="112"/>
      <c r="C314" s="77"/>
      <c r="D314" s="77"/>
      <c r="E314" s="77"/>
      <c r="H314" s="129"/>
      <c r="I314" s="129"/>
    </row>
    <row r="315" spans="1:9">
      <c r="A315" s="108"/>
      <c r="B315" s="112"/>
      <c r="C315" s="77"/>
      <c r="D315" s="77"/>
      <c r="E315" s="77"/>
      <c r="H315" s="129"/>
      <c r="I315" s="129"/>
    </row>
    <row r="316" spans="1:9">
      <c r="A316" s="108"/>
      <c r="B316" s="112"/>
      <c r="C316" s="77"/>
      <c r="D316" s="77"/>
      <c r="E316" s="77"/>
      <c r="H316" s="129"/>
      <c r="I316" s="129"/>
    </row>
    <row r="317" spans="1:9">
      <c r="A317" s="108"/>
      <c r="B317" s="112"/>
      <c r="C317" s="77"/>
      <c r="D317" s="77"/>
      <c r="E317" s="77"/>
      <c r="H317" s="129"/>
      <c r="I317" s="129"/>
    </row>
    <row r="318" spans="1:9">
      <c r="A318" s="108"/>
      <c r="B318" s="112"/>
      <c r="C318" s="77"/>
      <c r="D318" s="77"/>
      <c r="E318" s="77"/>
      <c r="H318" s="129"/>
      <c r="I318" s="129"/>
    </row>
    <row r="319" spans="1:9">
      <c r="A319" s="108"/>
      <c r="B319" s="112"/>
      <c r="C319" s="77"/>
      <c r="D319" s="77"/>
      <c r="E319" s="77"/>
      <c r="H319" s="129"/>
      <c r="I319" s="129"/>
    </row>
    <row r="320" spans="1:9">
      <c r="A320" s="108"/>
      <c r="B320" s="112"/>
      <c r="C320" s="77"/>
      <c r="D320" s="77"/>
      <c r="E320" s="77"/>
      <c r="H320" s="129"/>
      <c r="I320" s="129"/>
    </row>
    <row r="321" spans="1:7" s="129" customFormat="1">
      <c r="A321" s="141"/>
      <c r="B321" s="136"/>
      <c r="C321" s="131"/>
      <c r="D321" s="131"/>
      <c r="E321" s="131"/>
      <c r="F321" s="132"/>
      <c r="G321" s="132"/>
    </row>
    <row r="322" spans="1:7" s="129" customFormat="1">
      <c r="A322" s="141"/>
      <c r="B322" s="136"/>
      <c r="C322" s="131"/>
      <c r="D322" s="77"/>
      <c r="E322" s="131"/>
      <c r="F322" s="132"/>
      <c r="G322" s="132"/>
    </row>
    <row r="323" spans="1:7" s="129" customFormat="1">
      <c r="A323" s="141"/>
      <c r="B323" s="136"/>
      <c r="C323" s="131"/>
      <c r="D323" s="131"/>
      <c r="E323" s="131"/>
      <c r="F323" s="132"/>
      <c r="G323" s="132"/>
    </row>
    <row r="324" spans="1:7" s="129" customFormat="1">
      <c r="A324" s="141"/>
      <c r="B324" s="136"/>
      <c r="C324" s="131"/>
      <c r="D324" s="131"/>
      <c r="E324" s="131"/>
      <c r="F324" s="132"/>
      <c r="G324" s="132"/>
    </row>
    <row r="325" spans="1:7" s="129" customFormat="1">
      <c r="A325" s="141"/>
      <c r="B325" s="136"/>
      <c r="C325" s="131"/>
      <c r="D325" s="131"/>
      <c r="E325" s="131"/>
      <c r="F325" s="132"/>
      <c r="G325" s="132"/>
    </row>
    <row r="326" spans="1:7" s="129" customFormat="1">
      <c r="A326" s="191"/>
      <c r="B326" s="194"/>
      <c r="C326" s="195"/>
      <c r="D326" s="195"/>
      <c r="E326" s="195"/>
      <c r="F326" s="196"/>
      <c r="G326" s="196"/>
    </row>
    <row r="327" spans="1:7" s="129" customFormat="1">
      <c r="A327" s="191"/>
      <c r="B327" s="194"/>
      <c r="C327" s="195"/>
      <c r="D327" s="195"/>
      <c r="E327" s="195"/>
      <c r="F327" s="196"/>
      <c r="G327" s="196"/>
    </row>
    <row r="328" spans="1:7" s="129" customFormat="1">
      <c r="A328" s="191"/>
      <c r="B328" s="194"/>
      <c r="C328" s="195"/>
      <c r="D328" s="195"/>
      <c r="E328" s="195"/>
      <c r="F328" s="196"/>
      <c r="G328" s="196"/>
    </row>
    <row r="329" spans="1:7" s="129" customFormat="1">
      <c r="A329" s="191"/>
      <c r="B329" s="194"/>
      <c r="C329" s="195"/>
      <c r="D329" s="195"/>
      <c r="E329" s="195"/>
      <c r="F329" s="196"/>
      <c r="G329" s="196"/>
    </row>
    <row r="330" spans="1:7" s="129" customFormat="1">
      <c r="A330" s="191"/>
      <c r="B330" s="194"/>
      <c r="C330" s="195"/>
      <c r="D330" s="195"/>
      <c r="E330" s="195"/>
      <c r="F330" s="196"/>
      <c r="G330" s="196"/>
    </row>
    <row r="331" spans="1:7" s="129" customFormat="1">
      <c r="A331" s="191"/>
      <c r="B331" s="189" t="s">
        <v>738</v>
      </c>
      <c r="C331" s="190"/>
      <c r="D331" s="192"/>
      <c r="E331" s="190"/>
      <c r="F331" s="143"/>
      <c r="G331" s="143"/>
    </row>
    <row r="332" spans="1:7" s="129" customFormat="1">
      <c r="A332" s="191"/>
      <c r="B332" s="136"/>
      <c r="C332" s="131"/>
      <c r="D332" s="108"/>
      <c r="E332" s="131"/>
      <c r="F332" s="132"/>
      <c r="G332" s="132"/>
    </row>
    <row r="333" spans="1:7" s="129" customFormat="1">
      <c r="A333" s="191"/>
      <c r="B333" s="136"/>
      <c r="C333" s="131"/>
      <c r="D333" s="108"/>
      <c r="E333" s="131"/>
      <c r="F333" s="132"/>
      <c r="G333" s="132"/>
    </row>
    <row r="334" spans="1:7" s="129" customFormat="1">
      <c r="A334" s="191"/>
      <c r="B334" s="136"/>
      <c r="C334" s="131"/>
      <c r="D334" s="108"/>
      <c r="E334" s="131"/>
      <c r="F334" s="132"/>
      <c r="G334" s="132"/>
    </row>
    <row r="335" spans="1:7" s="129" customFormat="1">
      <c r="A335" s="191"/>
      <c r="B335" s="136"/>
      <c r="C335" s="131"/>
      <c r="D335" s="108"/>
      <c r="E335" s="131"/>
      <c r="F335" s="132"/>
      <c r="G335" s="132"/>
    </row>
    <row r="336" spans="1:7" s="129" customFormat="1">
      <c r="A336" s="191"/>
      <c r="B336" s="136"/>
      <c r="C336" s="131"/>
      <c r="D336" s="108"/>
      <c r="E336" s="131"/>
      <c r="F336" s="132"/>
      <c r="G336" s="132"/>
    </row>
    <row r="337" spans="1:7" s="129" customFormat="1">
      <c r="A337" s="191"/>
      <c r="B337" s="136"/>
      <c r="C337" s="131"/>
      <c r="D337" s="108"/>
      <c r="E337" s="131"/>
      <c r="F337" s="141"/>
      <c r="G337" s="132"/>
    </row>
    <row r="338" spans="1:7" s="129" customFormat="1">
      <c r="A338" s="191"/>
      <c r="B338" s="136"/>
      <c r="C338" s="131"/>
      <c r="D338" s="108"/>
      <c r="E338" s="131"/>
      <c r="F338" s="132"/>
      <c r="G338" s="132"/>
    </row>
    <row r="339" spans="1:7" s="129" customFormat="1">
      <c r="A339" s="191"/>
      <c r="B339" s="136"/>
      <c r="C339" s="131"/>
      <c r="D339" s="108"/>
      <c r="E339" s="131"/>
      <c r="F339" s="132"/>
      <c r="G339" s="132"/>
    </row>
  </sheetData>
  <phoneticPr fontId="1" type="noConversion"/>
  <dataValidations count="1">
    <dataValidation type="list" allowBlank="1" showInputMessage="1" showErrorMessage="1" sqref="D143:D151 D153:D330" xr:uid="{52B56EDF-7E8D-4F32-900A-C7EF0DD8E8E3}">
      <formula1>$A$1:$A$141</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236609D-247D-4C76-B8D2-1BFD92631146}">
          <x14:formula1>
            <xm:f>'TB-上期'!$A$189:$A$243</xm:f>
          </x14:formula1>
          <xm:sqref>D331:D1048576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CA3E-35CB-4E57-B942-B6E1D11CA09C}">
  <sheetPr>
    <tabColor rgb="FFFF0000"/>
  </sheetPr>
  <dimension ref="A1:AH263"/>
  <sheetViews>
    <sheetView tabSelected="1" zoomScaleNormal="100" workbookViewId="0">
      <pane xSplit="2" ySplit="5" topLeftCell="C177" activePane="bottomRight" state="frozen"/>
      <selection activeCell="D182" sqref="D182"/>
      <selection pane="topRight" activeCell="D182" sqref="D182"/>
      <selection pane="bottomLeft" activeCell="D182" sqref="D182"/>
      <selection pane="bottomRight" activeCell="H266" sqref="H266"/>
    </sheetView>
  </sheetViews>
  <sheetFormatPr defaultRowHeight="13.5"/>
  <cols>
    <col min="1" max="1" width="21.25" style="162" hidden="1" customWidth="1"/>
    <col min="2" max="2" width="32.375" style="162" customWidth="1"/>
    <col min="3" max="3" width="9" style="162"/>
    <col min="4" max="8" width="13.75" style="162" customWidth="1"/>
    <col min="9" max="25" width="13.75" style="162" hidden="1" customWidth="1"/>
    <col min="26" max="26" width="13.75" style="162" customWidth="1"/>
    <col min="27" max="27" width="14.875" style="162" customWidth="1"/>
    <col min="28" max="28" width="14" style="162" customWidth="1"/>
    <col min="29" max="29" width="16.25" style="162" customWidth="1"/>
    <col min="30" max="30" width="13.75" style="162" customWidth="1"/>
    <col min="31" max="31" width="15.125" style="162" bestFit="1" customWidth="1"/>
    <col min="32" max="32" width="16.75" style="165" customWidth="1"/>
    <col min="33" max="33" width="17.5" style="165" customWidth="1"/>
    <col min="34" max="34" width="9" style="165"/>
    <col min="35" max="16384" width="9" style="162"/>
  </cols>
  <sheetData>
    <row r="1" spans="1:34">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E1" s="162" t="s">
        <v>256</v>
      </c>
    </row>
    <row r="2" spans="1:34">
      <c r="D2" s="174"/>
      <c r="E2" s="174"/>
      <c r="F2" s="174"/>
      <c r="G2" s="174"/>
      <c r="H2" s="174"/>
      <c r="I2" s="174"/>
      <c r="J2" s="174"/>
      <c r="K2" s="174"/>
      <c r="L2" s="174"/>
      <c r="M2" s="174"/>
      <c r="N2" s="174"/>
      <c r="O2" s="174"/>
      <c r="P2" s="174"/>
      <c r="Q2" s="174"/>
      <c r="R2" s="174"/>
      <c r="S2" s="174"/>
      <c r="T2" s="174"/>
      <c r="U2" s="174"/>
      <c r="V2" s="174"/>
      <c r="W2" s="174"/>
      <c r="X2" s="174"/>
      <c r="Y2" s="174"/>
      <c r="Z2" s="169"/>
      <c r="AA2" s="169"/>
      <c r="AB2" s="169"/>
      <c r="AC2" s="169"/>
      <c r="AD2" s="164" t="s">
        <v>600</v>
      </c>
      <c r="AE2" s="165">
        <f>AC65-AC120</f>
        <v>0</v>
      </c>
    </row>
    <row r="3" spans="1:34" ht="14.25" thickBot="1">
      <c r="D3" s="172">
        <v>1</v>
      </c>
      <c r="E3" s="172">
        <v>2</v>
      </c>
      <c r="F3" s="172">
        <v>3</v>
      </c>
      <c r="G3" s="172">
        <v>4</v>
      </c>
      <c r="H3" s="172">
        <v>3</v>
      </c>
      <c r="I3" s="172">
        <v>6</v>
      </c>
      <c r="J3" s="172"/>
      <c r="K3" s="172"/>
      <c r="L3" s="172"/>
      <c r="M3" s="172"/>
      <c r="N3" s="172"/>
      <c r="O3" s="172"/>
      <c r="P3" s="172"/>
      <c r="Q3" s="172"/>
      <c r="R3" s="172"/>
      <c r="S3" s="172"/>
      <c r="T3" s="172"/>
      <c r="U3" s="172"/>
      <c r="V3" s="172"/>
      <c r="W3" s="172"/>
      <c r="X3" s="172"/>
      <c r="Y3" s="172"/>
      <c r="Z3" s="169"/>
      <c r="AA3" s="169"/>
      <c r="AB3" s="169"/>
      <c r="AC3" s="169"/>
      <c r="AD3" s="164" t="s">
        <v>601</v>
      </c>
      <c r="AE3" s="165">
        <f>AC116-AC182</f>
        <v>0</v>
      </c>
    </row>
    <row r="4" spans="1:34">
      <c r="B4" s="391" t="s">
        <v>142</v>
      </c>
      <c r="C4" s="393" t="s">
        <v>136</v>
      </c>
      <c r="D4" s="111"/>
      <c r="E4" s="111">
        <v>0.9</v>
      </c>
      <c r="F4" s="111">
        <v>0.7</v>
      </c>
      <c r="G4" s="111">
        <v>0.7</v>
      </c>
      <c r="H4" s="111">
        <v>0.9</v>
      </c>
      <c r="I4" s="111"/>
      <c r="J4" s="111"/>
      <c r="K4" s="111"/>
      <c r="L4" s="111"/>
      <c r="M4" s="111"/>
      <c r="N4" s="111"/>
      <c r="O4" s="111"/>
      <c r="P4" s="111"/>
      <c r="Q4" s="111"/>
      <c r="R4" s="111"/>
      <c r="S4" s="111"/>
      <c r="T4" s="111"/>
      <c r="U4" s="111"/>
      <c r="V4" s="111"/>
      <c r="W4" s="111"/>
      <c r="X4" s="111"/>
      <c r="Y4" s="111"/>
      <c r="Z4" s="395" t="s">
        <v>132</v>
      </c>
      <c r="AA4" s="395" t="s">
        <v>143</v>
      </c>
      <c r="AB4" s="395"/>
      <c r="AC4" s="397" t="s">
        <v>133</v>
      </c>
    </row>
    <row r="5" spans="1:34">
      <c r="B5" s="392"/>
      <c r="C5" s="394"/>
      <c r="D5" s="110" t="s">
        <v>740</v>
      </c>
      <c r="E5" s="110" t="s">
        <v>891</v>
      </c>
      <c r="F5" s="110" t="s">
        <v>900</v>
      </c>
      <c r="G5" s="110" t="s">
        <v>901</v>
      </c>
      <c r="H5" s="110" t="s">
        <v>943</v>
      </c>
      <c r="I5" s="110"/>
      <c r="J5" s="110"/>
      <c r="K5" s="110"/>
      <c r="L5" s="110"/>
      <c r="M5" s="110"/>
      <c r="N5" s="110"/>
      <c r="O5" s="110"/>
      <c r="P5" s="110"/>
      <c r="Q5" s="130"/>
      <c r="R5" s="110"/>
      <c r="S5" s="110"/>
      <c r="T5" s="130"/>
      <c r="U5" s="110"/>
      <c r="V5" s="110"/>
      <c r="W5" s="110"/>
      <c r="X5" s="110"/>
      <c r="Y5" s="110"/>
      <c r="Z5" s="396"/>
      <c r="AA5" s="160" t="s">
        <v>144</v>
      </c>
      <c r="AB5" s="160" t="s">
        <v>145</v>
      </c>
      <c r="AC5" s="398"/>
    </row>
    <row r="6" spans="1:34" ht="15" customHeight="1">
      <c r="B6" s="79" t="s">
        <v>0</v>
      </c>
      <c r="C6" s="80"/>
      <c r="D6" s="81"/>
      <c r="E6" s="81"/>
      <c r="F6" s="81"/>
      <c r="G6" s="81"/>
      <c r="H6" s="81"/>
      <c r="I6" s="81"/>
      <c r="J6" s="81"/>
      <c r="K6" s="81"/>
      <c r="L6" s="81"/>
      <c r="M6" s="81"/>
      <c r="N6" s="81"/>
      <c r="O6" s="81"/>
      <c r="P6" s="81"/>
      <c r="Q6" s="81"/>
      <c r="R6" s="81"/>
      <c r="S6" s="81"/>
      <c r="T6" s="81"/>
      <c r="U6" s="81"/>
      <c r="V6" s="81"/>
      <c r="W6" s="81"/>
      <c r="X6" s="81"/>
      <c r="Y6" s="81"/>
      <c r="Z6" s="81"/>
      <c r="AA6" s="81"/>
      <c r="AB6" s="81"/>
      <c r="AC6" s="82"/>
    </row>
    <row r="7" spans="1:34" ht="15" customHeight="1">
      <c r="A7" s="167" t="s">
        <v>146</v>
      </c>
      <c r="B7" s="79" t="s">
        <v>2</v>
      </c>
      <c r="C7" s="83"/>
      <c r="D7" s="84">
        <v>8250000</v>
      </c>
      <c r="E7" s="84">
        <v>18000000</v>
      </c>
      <c r="F7" s="84">
        <v>18000000</v>
      </c>
      <c r="G7" s="84">
        <v>23000000</v>
      </c>
      <c r="H7" s="84">
        <f>18000000+5000000</f>
        <v>23000000</v>
      </c>
      <c r="I7" s="84"/>
      <c r="J7" s="84"/>
      <c r="K7" s="84"/>
      <c r="L7" s="84"/>
      <c r="M7" s="84"/>
      <c r="N7" s="84"/>
      <c r="O7" s="84"/>
      <c r="P7" s="84"/>
      <c r="Q7" s="84"/>
      <c r="R7" s="84"/>
      <c r="S7" s="84"/>
      <c r="T7" s="84"/>
      <c r="U7" s="84"/>
      <c r="V7" s="84"/>
      <c r="W7" s="84"/>
      <c r="X7" s="84"/>
      <c r="Y7" s="84"/>
      <c r="Z7" s="84">
        <f t="shared" ref="Z7:Z39" si="0">SUM(D7:Y7)</f>
        <v>90250000</v>
      </c>
      <c r="AA7" s="85">
        <f>SUMIF('调整分录-本期'!$D:$D,$A7,'调整分录-本期'!F:F)</f>
        <v>0</v>
      </c>
      <c r="AB7" s="85">
        <f>SUMIF('调整分录-本期'!$D:$D,$A7,'调整分录-本期'!G:G)</f>
        <v>0</v>
      </c>
      <c r="AC7" s="86">
        <f>Z7+AA7-AB7</f>
        <v>90250000</v>
      </c>
      <c r="AD7" s="163"/>
      <c r="AH7" s="175"/>
    </row>
    <row r="8" spans="1:34" ht="15" customHeight="1">
      <c r="A8" s="167" t="s">
        <v>533</v>
      </c>
      <c r="B8" s="79" t="s">
        <v>534</v>
      </c>
      <c r="C8" s="83"/>
      <c r="D8" s="84"/>
      <c r="E8" s="84"/>
      <c r="F8" s="84"/>
      <c r="G8" s="84"/>
      <c r="H8" s="84"/>
      <c r="I8" s="84"/>
      <c r="J8" s="84"/>
      <c r="K8" s="84"/>
      <c r="L8" s="84"/>
      <c r="M8" s="84"/>
      <c r="N8" s="84"/>
      <c r="O8" s="84"/>
      <c r="P8" s="84"/>
      <c r="Q8" s="84"/>
      <c r="R8" s="84"/>
      <c r="S8" s="84"/>
      <c r="T8" s="84"/>
      <c r="U8" s="84"/>
      <c r="V8" s="84"/>
      <c r="W8" s="84"/>
      <c r="X8" s="84"/>
      <c r="Y8" s="84"/>
      <c r="Z8" s="84">
        <f t="shared" si="0"/>
        <v>0</v>
      </c>
      <c r="AA8" s="85">
        <f>SUMIF('调整分录-本期'!$D:$D,$A8,'调整分录-本期'!F:F)</f>
        <v>0</v>
      </c>
      <c r="AB8" s="85">
        <f>SUMIF('调整分录-本期'!$D:$D,$A8,'调整分录-本期'!G:G)</f>
        <v>0</v>
      </c>
      <c r="AC8" s="86">
        <f t="shared" ref="AC8:AC13" si="1">Z8+AA8-AB8</f>
        <v>0</v>
      </c>
      <c r="AD8" s="163"/>
      <c r="AH8" s="175"/>
    </row>
    <row r="9" spans="1:34" ht="15" customHeight="1">
      <c r="A9" s="167" t="s">
        <v>559</v>
      </c>
      <c r="B9" s="79" t="s">
        <v>535</v>
      </c>
      <c r="C9" s="83"/>
      <c r="D9" s="84"/>
      <c r="E9" s="84"/>
      <c r="F9" s="84"/>
      <c r="G9" s="84"/>
      <c r="H9" s="84"/>
      <c r="I9" s="84"/>
      <c r="J9" s="84"/>
      <c r="K9" s="84"/>
      <c r="L9" s="84"/>
      <c r="M9" s="84"/>
      <c r="N9" s="84"/>
      <c r="O9" s="84"/>
      <c r="P9" s="84"/>
      <c r="Q9" s="84"/>
      <c r="R9" s="84"/>
      <c r="S9" s="84"/>
      <c r="T9" s="84"/>
      <c r="U9" s="84"/>
      <c r="V9" s="84"/>
      <c r="W9" s="84"/>
      <c r="X9" s="84"/>
      <c r="Y9" s="84"/>
      <c r="Z9" s="84">
        <f t="shared" si="0"/>
        <v>0</v>
      </c>
      <c r="AA9" s="85">
        <f>SUMIF('调整分录-本期'!$D:$D,$A9,'调整分录-本期'!F:F)</f>
        <v>0</v>
      </c>
      <c r="AB9" s="85">
        <f>SUMIF('调整分录-本期'!$D:$D,$A9,'调整分录-本期'!G:G)</f>
        <v>0</v>
      </c>
      <c r="AC9" s="86">
        <f t="shared" si="1"/>
        <v>0</v>
      </c>
      <c r="AD9" s="163"/>
      <c r="AH9" s="175"/>
    </row>
    <row r="10" spans="1:34" ht="15" customHeight="1">
      <c r="A10" s="167" t="s">
        <v>583</v>
      </c>
      <c r="B10" s="79" t="s">
        <v>536</v>
      </c>
      <c r="C10" s="83"/>
      <c r="D10" s="84">
        <v>0</v>
      </c>
      <c r="E10" s="84">
        <v>0</v>
      </c>
      <c r="F10" s="84">
        <v>0</v>
      </c>
      <c r="G10" s="84">
        <v>0</v>
      </c>
      <c r="H10" s="84">
        <v>0</v>
      </c>
      <c r="I10" s="84"/>
      <c r="J10" s="84"/>
      <c r="K10" s="84"/>
      <c r="L10" s="84"/>
      <c r="M10" s="84"/>
      <c r="N10" s="84"/>
      <c r="O10" s="84"/>
      <c r="P10" s="84"/>
      <c r="Q10" s="84"/>
      <c r="R10" s="84"/>
      <c r="S10" s="84"/>
      <c r="T10" s="84"/>
      <c r="U10" s="84"/>
      <c r="V10" s="84"/>
      <c r="W10" s="84"/>
      <c r="X10" s="84"/>
      <c r="Y10" s="84"/>
      <c r="Z10" s="84">
        <f t="shared" si="0"/>
        <v>0</v>
      </c>
      <c r="AA10" s="85">
        <f>SUMIF('调整分录-本期'!$D:$D,$A10,'调整分录-本期'!F:F)</f>
        <v>0</v>
      </c>
      <c r="AB10" s="85">
        <f>SUMIF('调整分录-本期'!$D:$D,$A10,'调整分录-本期'!G:G)</f>
        <v>0</v>
      </c>
      <c r="AC10" s="86">
        <f t="shared" si="1"/>
        <v>0</v>
      </c>
      <c r="AD10" s="163"/>
      <c r="AH10" s="175"/>
    </row>
    <row r="11" spans="1:34" ht="15" customHeight="1">
      <c r="A11" s="167" t="s">
        <v>147</v>
      </c>
      <c r="B11" s="79" t="s">
        <v>537</v>
      </c>
      <c r="C11" s="83"/>
      <c r="D11" s="84">
        <v>0</v>
      </c>
      <c r="E11" s="84">
        <v>0</v>
      </c>
      <c r="F11" s="84">
        <v>0</v>
      </c>
      <c r="G11" s="84">
        <v>0</v>
      </c>
      <c r="H11" s="84">
        <v>0</v>
      </c>
      <c r="I11" s="84"/>
      <c r="J11" s="84"/>
      <c r="K11" s="84"/>
      <c r="L11" s="84"/>
      <c r="M11" s="84"/>
      <c r="N11" s="84"/>
      <c r="O11" s="84"/>
      <c r="P11" s="84"/>
      <c r="Q11" s="84"/>
      <c r="R11" s="84"/>
      <c r="S11" s="84"/>
      <c r="T11" s="84"/>
      <c r="U11" s="84"/>
      <c r="V11" s="84"/>
      <c r="W11" s="84"/>
      <c r="X11" s="84"/>
      <c r="Y11" s="84"/>
      <c r="Z11" s="84">
        <f t="shared" si="0"/>
        <v>0</v>
      </c>
      <c r="AA11" s="85">
        <f>SUMIF('调整分录-本期'!$D:$D,$A11,'调整分录-本期'!F:F)</f>
        <v>0</v>
      </c>
      <c r="AB11" s="85">
        <f>SUMIF('调整分录-本期'!$D:$D,$A11,'调整分录-本期'!G:G)</f>
        <v>0</v>
      </c>
      <c r="AC11" s="86">
        <f t="shared" si="1"/>
        <v>0</v>
      </c>
      <c r="AD11" s="163"/>
      <c r="AH11" s="175"/>
    </row>
    <row r="12" spans="1:34" ht="15" customHeight="1">
      <c r="A12" s="167" t="s">
        <v>624</v>
      </c>
      <c r="B12" s="79" t="s">
        <v>621</v>
      </c>
      <c r="C12" s="83"/>
      <c r="D12" s="84">
        <v>0</v>
      </c>
      <c r="E12" s="84">
        <v>0</v>
      </c>
      <c r="F12" s="84">
        <v>0</v>
      </c>
      <c r="G12" s="84">
        <v>0</v>
      </c>
      <c r="H12" s="84">
        <v>0</v>
      </c>
      <c r="I12" s="84"/>
      <c r="J12" s="84"/>
      <c r="K12" s="84"/>
      <c r="L12" s="84"/>
      <c r="M12" s="84"/>
      <c r="N12" s="84"/>
      <c r="O12" s="84"/>
      <c r="P12" s="84"/>
      <c r="Q12" s="84"/>
      <c r="R12" s="84"/>
      <c r="S12" s="84"/>
      <c r="T12" s="84"/>
      <c r="U12" s="84"/>
      <c r="V12" s="84"/>
      <c r="W12" s="84"/>
      <c r="X12" s="84"/>
      <c r="Y12" s="84"/>
      <c r="Z12" s="84">
        <f t="shared" si="0"/>
        <v>0</v>
      </c>
      <c r="AA12" s="85">
        <f>SUMIF('调整分录-本期'!$D:$D,$A12,'调整分录-本期'!F:F)</f>
        <v>0</v>
      </c>
      <c r="AB12" s="85">
        <f>SUMIF('调整分录-本期'!$D:$D,$A12,'调整分录-本期'!G:G)</f>
        <v>0</v>
      </c>
      <c r="AC12" s="86">
        <f t="shared" si="1"/>
        <v>0</v>
      </c>
      <c r="AD12" s="163"/>
      <c r="AH12" s="175"/>
    </row>
    <row r="13" spans="1:34" ht="15" customHeight="1">
      <c r="A13" s="167" t="s">
        <v>625</v>
      </c>
      <c r="B13" s="79" t="s">
        <v>622</v>
      </c>
      <c r="C13" s="83"/>
      <c r="D13" s="84">
        <v>6750000</v>
      </c>
      <c r="E13" s="84">
        <v>150000</v>
      </c>
      <c r="F13" s="84">
        <v>150000</v>
      </c>
      <c r="G13" s="84">
        <v>150000</v>
      </c>
      <c r="H13" s="84">
        <v>150000</v>
      </c>
      <c r="I13" s="84"/>
      <c r="J13" s="84"/>
      <c r="K13" s="84"/>
      <c r="L13" s="84"/>
      <c r="M13" s="84"/>
      <c r="N13" s="84"/>
      <c r="O13" s="84"/>
      <c r="P13" s="84"/>
      <c r="Q13" s="84"/>
      <c r="R13" s="84"/>
      <c r="S13" s="84"/>
      <c r="T13" s="84"/>
      <c r="U13" s="84"/>
      <c r="V13" s="84"/>
      <c r="W13" s="84"/>
      <c r="X13" s="84"/>
      <c r="Y13" s="84"/>
      <c r="Z13" s="84">
        <f t="shared" si="0"/>
        <v>7350000</v>
      </c>
      <c r="AA13" s="85">
        <f>SUMIF('调整分录-本期'!$D:$D,$A13,'调整分录-本期'!F:F)</f>
        <v>0</v>
      </c>
      <c r="AB13" s="85">
        <f>SUMIF('调整分录-本期'!$D:$D,$A13,'调整分录-本期'!G:G)</f>
        <v>0</v>
      </c>
      <c r="AC13" s="86">
        <f t="shared" si="1"/>
        <v>7350000</v>
      </c>
      <c r="AD13" s="163"/>
      <c r="AH13" s="175"/>
    </row>
    <row r="14" spans="1:34" s="169" customFormat="1" ht="15" customHeight="1">
      <c r="A14" s="173" t="s">
        <v>626</v>
      </c>
      <c r="B14" s="140" t="s">
        <v>623</v>
      </c>
      <c r="C14" s="125"/>
      <c r="D14" s="126">
        <v>0</v>
      </c>
      <c r="E14" s="126">
        <v>0</v>
      </c>
      <c r="F14" s="126">
        <v>0</v>
      </c>
      <c r="G14" s="126">
        <v>0</v>
      </c>
      <c r="H14" s="126">
        <v>0</v>
      </c>
      <c r="I14" s="126"/>
      <c r="J14" s="126"/>
      <c r="K14" s="126"/>
      <c r="L14" s="126"/>
      <c r="M14" s="126"/>
      <c r="N14" s="126"/>
      <c r="O14" s="126"/>
      <c r="P14" s="126"/>
      <c r="Q14" s="126"/>
      <c r="R14" s="126"/>
      <c r="S14" s="126"/>
      <c r="T14" s="126"/>
      <c r="U14" s="126"/>
      <c r="V14" s="126"/>
      <c r="W14" s="126"/>
      <c r="X14" s="126"/>
      <c r="Y14" s="126"/>
      <c r="Z14" s="126">
        <f t="shared" si="0"/>
        <v>0</v>
      </c>
      <c r="AA14" s="127">
        <f>SUMIF('调整分录-本期'!$D:$D,$A14,'调整分录-本期'!F:F)</f>
        <v>0</v>
      </c>
      <c r="AB14" s="127">
        <f>SUMIF('调整分录-本期'!$D:$D,$A14,'调整分录-本期'!G:G)</f>
        <v>0</v>
      </c>
      <c r="AC14" s="128">
        <f>Z14+AB14-AA14</f>
        <v>0</v>
      </c>
      <c r="AD14" s="170"/>
      <c r="AF14" s="174"/>
      <c r="AG14" s="174"/>
      <c r="AH14" s="176"/>
    </row>
    <row r="15" spans="1:34" ht="15" customHeight="1">
      <c r="A15" s="167" t="s">
        <v>148</v>
      </c>
      <c r="B15" s="87" t="s">
        <v>633</v>
      </c>
      <c r="C15" s="87"/>
      <c r="D15" s="88">
        <f>D13-D14</f>
        <v>6750000</v>
      </c>
      <c r="E15" s="88">
        <f t="shared" ref="E15:G15" si="2">E13-E14</f>
        <v>150000</v>
      </c>
      <c r="F15" s="88">
        <f t="shared" si="2"/>
        <v>150000</v>
      </c>
      <c r="G15" s="88">
        <f t="shared" si="2"/>
        <v>150000</v>
      </c>
      <c r="H15" s="88">
        <f t="shared" ref="H15" si="3">H13-H14</f>
        <v>150000</v>
      </c>
      <c r="I15" s="88">
        <f t="shared" ref="I15:K15" si="4">I13-I14</f>
        <v>0</v>
      </c>
      <c r="J15" s="88">
        <f t="shared" si="4"/>
        <v>0</v>
      </c>
      <c r="K15" s="88">
        <f t="shared" si="4"/>
        <v>0</v>
      </c>
      <c r="L15" s="88"/>
      <c r="M15" s="88"/>
      <c r="N15" s="88"/>
      <c r="O15" s="88"/>
      <c r="P15" s="88"/>
      <c r="Q15" s="88"/>
      <c r="R15" s="88"/>
      <c r="S15" s="88"/>
      <c r="T15" s="88"/>
      <c r="U15" s="88"/>
      <c r="V15" s="88"/>
      <c r="W15" s="88"/>
      <c r="X15" s="88"/>
      <c r="Y15" s="88"/>
      <c r="Z15" s="88">
        <f t="shared" si="0"/>
        <v>7350000</v>
      </c>
      <c r="AA15" s="89"/>
      <c r="AB15" s="89"/>
      <c r="AC15" s="90">
        <f>AC13-AC14</f>
        <v>7350000</v>
      </c>
      <c r="AD15" s="163"/>
      <c r="AH15" s="175"/>
    </row>
    <row r="16" spans="1:34" ht="15" customHeight="1">
      <c r="A16" s="167" t="s">
        <v>149</v>
      </c>
      <c r="B16" s="79" t="s">
        <v>5</v>
      </c>
      <c r="C16" s="83"/>
      <c r="D16" s="84">
        <v>0</v>
      </c>
      <c r="E16" s="84">
        <v>0</v>
      </c>
      <c r="F16" s="84">
        <v>0</v>
      </c>
      <c r="G16" s="84">
        <v>0</v>
      </c>
      <c r="H16" s="84">
        <v>0</v>
      </c>
      <c r="I16" s="84"/>
      <c r="J16" s="84"/>
      <c r="K16" s="84"/>
      <c r="L16" s="84"/>
      <c r="M16" s="84"/>
      <c r="N16" s="84"/>
      <c r="O16" s="84"/>
      <c r="P16" s="84"/>
      <c r="Q16" s="84"/>
      <c r="R16" s="84"/>
      <c r="S16" s="84"/>
      <c r="T16" s="84"/>
      <c r="U16" s="84"/>
      <c r="V16" s="84"/>
      <c r="W16" s="84"/>
      <c r="X16" s="84"/>
      <c r="Y16" s="84"/>
      <c r="Z16" s="84">
        <f t="shared" si="0"/>
        <v>0</v>
      </c>
      <c r="AA16" s="85">
        <f>SUMIF('调整分录-本期'!$D:$D,$A16,'调整分录-本期'!F:F)</f>
        <v>0</v>
      </c>
      <c r="AB16" s="85">
        <f>SUMIF('调整分录-本期'!$D:$D,$A16,'调整分录-本期'!G:G)</f>
        <v>0</v>
      </c>
      <c r="AC16" s="86">
        <f t="shared" ref="AC16:AC63" si="5">Z16+AA16-AB16</f>
        <v>0</v>
      </c>
      <c r="AD16" s="163"/>
      <c r="AH16" s="175"/>
    </row>
    <row r="17" spans="1:34" ht="15" customHeight="1">
      <c r="A17" s="167" t="s">
        <v>560</v>
      </c>
      <c r="B17" s="79" t="s">
        <v>538</v>
      </c>
      <c r="C17" s="83"/>
      <c r="D17" s="84">
        <v>0</v>
      </c>
      <c r="E17" s="84">
        <v>0</v>
      </c>
      <c r="F17" s="84">
        <v>0</v>
      </c>
      <c r="G17" s="84">
        <v>0</v>
      </c>
      <c r="H17" s="84">
        <v>0</v>
      </c>
      <c r="I17" s="84"/>
      <c r="J17" s="84"/>
      <c r="K17" s="84"/>
      <c r="L17" s="84"/>
      <c r="M17" s="84"/>
      <c r="N17" s="84"/>
      <c r="O17" s="84"/>
      <c r="P17" s="84"/>
      <c r="Q17" s="84"/>
      <c r="R17" s="84"/>
      <c r="S17" s="84"/>
      <c r="T17" s="84"/>
      <c r="U17" s="84"/>
      <c r="V17" s="84"/>
      <c r="W17" s="84"/>
      <c r="X17" s="84"/>
      <c r="Y17" s="84"/>
      <c r="Z17" s="84">
        <f t="shared" si="0"/>
        <v>0</v>
      </c>
      <c r="AA17" s="85">
        <f>SUMIF('调整分录-本期'!$D:$D,$A17,'调整分录-本期'!F:F)</f>
        <v>0</v>
      </c>
      <c r="AB17" s="85">
        <f>SUMIF('调整分录-本期'!$D:$D,$A17,'调整分录-本期'!G:G)</f>
        <v>0</v>
      </c>
      <c r="AC17" s="86">
        <f t="shared" si="5"/>
        <v>0</v>
      </c>
      <c r="AD17" s="163"/>
      <c r="AH17" s="175"/>
    </row>
    <row r="18" spans="1:34" ht="15" customHeight="1">
      <c r="A18" s="167" t="s">
        <v>561</v>
      </c>
      <c r="B18" s="79" t="s">
        <v>539</v>
      </c>
      <c r="C18" s="83"/>
      <c r="D18" s="84">
        <v>0</v>
      </c>
      <c r="E18" s="84">
        <v>0</v>
      </c>
      <c r="F18" s="84">
        <v>0</v>
      </c>
      <c r="G18" s="84">
        <v>0</v>
      </c>
      <c r="H18" s="84">
        <v>0</v>
      </c>
      <c r="I18" s="84"/>
      <c r="J18" s="84"/>
      <c r="K18" s="84"/>
      <c r="L18" s="84"/>
      <c r="M18" s="84"/>
      <c r="N18" s="84"/>
      <c r="O18" s="84"/>
      <c r="P18" s="84"/>
      <c r="Q18" s="84"/>
      <c r="R18" s="84"/>
      <c r="S18" s="84"/>
      <c r="T18" s="84"/>
      <c r="U18" s="84"/>
      <c r="V18" s="84"/>
      <c r="W18" s="84"/>
      <c r="X18" s="84"/>
      <c r="Y18" s="84"/>
      <c r="Z18" s="84">
        <f t="shared" si="0"/>
        <v>0</v>
      </c>
      <c r="AA18" s="85">
        <f>SUMIF('调整分录-本期'!$D:$D,$A18,'调整分录-本期'!F:F)</f>
        <v>0</v>
      </c>
      <c r="AB18" s="85">
        <f>SUMIF('调整分录-本期'!$D:$D,$A18,'调整分录-本期'!G:G)</f>
        <v>0</v>
      </c>
      <c r="AC18" s="86">
        <f t="shared" si="5"/>
        <v>0</v>
      </c>
      <c r="AD18" s="163"/>
      <c r="AH18" s="175"/>
    </row>
    <row r="19" spans="1:34" ht="15" customHeight="1">
      <c r="A19" s="167" t="s">
        <v>562</v>
      </c>
      <c r="B19" s="79" t="s">
        <v>540</v>
      </c>
      <c r="C19" s="83"/>
      <c r="D19" s="84">
        <v>0</v>
      </c>
      <c r="E19" s="84">
        <v>0</v>
      </c>
      <c r="F19" s="84">
        <v>0</v>
      </c>
      <c r="G19" s="84">
        <v>0</v>
      </c>
      <c r="H19" s="84">
        <v>0</v>
      </c>
      <c r="I19" s="84"/>
      <c r="J19" s="84"/>
      <c r="K19" s="84"/>
      <c r="L19" s="84"/>
      <c r="M19" s="84"/>
      <c r="N19" s="84"/>
      <c r="O19" s="84"/>
      <c r="P19" s="84"/>
      <c r="Q19" s="84"/>
      <c r="R19" s="84"/>
      <c r="S19" s="84"/>
      <c r="T19" s="84"/>
      <c r="U19" s="84"/>
      <c r="V19" s="84"/>
      <c r="W19" s="84"/>
      <c r="X19" s="84"/>
      <c r="Y19" s="84"/>
      <c r="Z19" s="84">
        <f t="shared" si="0"/>
        <v>0</v>
      </c>
      <c r="AA19" s="85">
        <f>SUMIF('调整分录-本期'!$D:$D,$A19,'调整分录-本期'!F:F)</f>
        <v>0</v>
      </c>
      <c r="AB19" s="85">
        <f>SUMIF('调整分录-本期'!$D:$D,$A19,'调整分录-本期'!G:G)</f>
        <v>0</v>
      </c>
      <c r="AC19" s="86">
        <f t="shared" si="5"/>
        <v>0</v>
      </c>
      <c r="AD19" s="163"/>
      <c r="AH19" s="175"/>
    </row>
    <row r="20" spans="1:34" ht="15" customHeight="1">
      <c r="A20" s="167" t="s">
        <v>150</v>
      </c>
      <c r="B20" s="79" t="s">
        <v>7</v>
      </c>
      <c r="C20" s="83"/>
      <c r="D20" s="84">
        <v>0</v>
      </c>
      <c r="E20" s="84"/>
      <c r="F20" s="84"/>
      <c r="G20" s="84"/>
      <c r="H20" s="84"/>
      <c r="I20" s="84"/>
      <c r="J20" s="84"/>
      <c r="K20" s="84"/>
      <c r="L20" s="84"/>
      <c r="M20" s="84"/>
      <c r="N20" s="84"/>
      <c r="O20" s="84"/>
      <c r="P20" s="84"/>
      <c r="Q20" s="84"/>
      <c r="R20" s="84"/>
      <c r="S20" s="84"/>
      <c r="T20" s="84"/>
      <c r="U20" s="84"/>
      <c r="V20" s="84"/>
      <c r="W20" s="84"/>
      <c r="X20" s="84"/>
      <c r="Y20" s="84"/>
      <c r="Z20" s="84">
        <f t="shared" si="0"/>
        <v>0</v>
      </c>
      <c r="AA20" s="85">
        <f>SUMIF('调整分录-本期'!$D:$D,$A20,'调整分录-本期'!F:F)</f>
        <v>0</v>
      </c>
      <c r="AB20" s="85">
        <f>SUMIF('调整分录-本期'!$D:$D,$A20,'调整分录-本期'!G:G)</f>
        <v>0</v>
      </c>
      <c r="AC20" s="86">
        <f t="shared" si="5"/>
        <v>0</v>
      </c>
      <c r="AD20" s="163"/>
      <c r="AH20" s="175"/>
    </row>
    <row r="21" spans="1:34" s="169" customFormat="1" ht="15" customHeight="1">
      <c r="A21" s="173" t="s">
        <v>151</v>
      </c>
      <c r="B21" s="140" t="s">
        <v>9</v>
      </c>
      <c r="C21" s="125"/>
      <c r="D21" s="126">
        <v>0</v>
      </c>
      <c r="E21" s="126">
        <v>0</v>
      </c>
      <c r="F21" s="126">
        <v>0</v>
      </c>
      <c r="G21" s="126">
        <v>0</v>
      </c>
      <c r="H21" s="126">
        <v>0</v>
      </c>
      <c r="I21" s="126"/>
      <c r="J21" s="126"/>
      <c r="K21" s="126"/>
      <c r="L21" s="126"/>
      <c r="M21" s="126"/>
      <c r="N21" s="126"/>
      <c r="O21" s="126"/>
      <c r="P21" s="126"/>
      <c r="Q21" s="126"/>
      <c r="R21" s="126"/>
      <c r="S21" s="126"/>
      <c r="T21" s="126"/>
      <c r="U21" s="126"/>
      <c r="V21" s="126"/>
      <c r="W21" s="126"/>
      <c r="X21" s="126"/>
      <c r="Y21" s="126"/>
      <c r="Z21" s="126">
        <f t="shared" si="0"/>
        <v>0</v>
      </c>
      <c r="AA21" s="127">
        <f>SUMIF('调整分录-本期'!$D:$D,$A21,'调整分录-本期'!F:F)</f>
        <v>0</v>
      </c>
      <c r="AB21" s="127">
        <f>SUMIF('调整分录-本期'!$D:$D,$A21,'调整分录-本期'!G:G)</f>
        <v>0</v>
      </c>
      <c r="AC21" s="128">
        <f>Z21+AB21-AA21</f>
        <v>0</v>
      </c>
      <c r="AD21" s="170"/>
      <c r="AF21" s="174"/>
      <c r="AG21" s="174"/>
      <c r="AH21" s="176"/>
    </row>
    <row r="22" spans="1:34" ht="15" customHeight="1">
      <c r="A22" s="167" t="s">
        <v>152</v>
      </c>
      <c r="B22" s="87" t="s">
        <v>11</v>
      </c>
      <c r="C22" s="91"/>
      <c r="D22" s="92">
        <f>D20-D21</f>
        <v>0</v>
      </c>
      <c r="E22" s="92">
        <f t="shared" ref="E22:G22" si="6">E20-E21</f>
        <v>0</v>
      </c>
      <c r="F22" s="92">
        <f t="shared" si="6"/>
        <v>0</v>
      </c>
      <c r="G22" s="92">
        <f t="shared" si="6"/>
        <v>0</v>
      </c>
      <c r="H22" s="92">
        <f t="shared" ref="H22" si="7">H20-H21</f>
        <v>0</v>
      </c>
      <c r="I22" s="92">
        <f t="shared" ref="I22:K22" si="8">I20-I21</f>
        <v>0</v>
      </c>
      <c r="J22" s="92">
        <f t="shared" si="8"/>
        <v>0</v>
      </c>
      <c r="K22" s="92">
        <f t="shared" si="8"/>
        <v>0</v>
      </c>
      <c r="L22" s="92"/>
      <c r="M22" s="92"/>
      <c r="N22" s="92"/>
      <c r="O22" s="92"/>
      <c r="P22" s="92"/>
      <c r="Q22" s="92"/>
      <c r="R22" s="92"/>
      <c r="S22" s="92"/>
      <c r="T22" s="92"/>
      <c r="U22" s="92"/>
      <c r="V22" s="92"/>
      <c r="W22" s="92"/>
      <c r="X22" s="92"/>
      <c r="Y22" s="92"/>
      <c r="Z22" s="88">
        <f t="shared" si="0"/>
        <v>0</v>
      </c>
      <c r="AA22" s="92"/>
      <c r="AB22" s="92"/>
      <c r="AC22" s="93">
        <f>AC20-AC21</f>
        <v>0</v>
      </c>
      <c r="AD22" s="163"/>
      <c r="AH22" s="175"/>
    </row>
    <row r="23" spans="1:34" ht="15" customHeight="1">
      <c r="A23" s="167" t="s">
        <v>563</v>
      </c>
      <c r="B23" s="79" t="s">
        <v>541</v>
      </c>
      <c r="C23" s="83"/>
      <c r="D23" s="84">
        <v>0</v>
      </c>
      <c r="E23" s="84">
        <v>0</v>
      </c>
      <c r="F23" s="84">
        <v>0</v>
      </c>
      <c r="G23" s="84">
        <v>0</v>
      </c>
      <c r="H23" s="84">
        <v>0</v>
      </c>
      <c r="I23" s="84"/>
      <c r="J23" s="84"/>
      <c r="K23" s="84"/>
      <c r="L23" s="84"/>
      <c r="M23" s="84"/>
      <c r="N23" s="84"/>
      <c r="O23" s="84"/>
      <c r="P23" s="84"/>
      <c r="Q23" s="84"/>
      <c r="R23" s="84"/>
      <c r="S23" s="84"/>
      <c r="T23" s="84"/>
      <c r="U23" s="84"/>
      <c r="V23" s="84"/>
      <c r="W23" s="84"/>
      <c r="X23" s="84"/>
      <c r="Y23" s="84"/>
      <c r="Z23" s="84">
        <f t="shared" si="0"/>
        <v>0</v>
      </c>
      <c r="AA23" s="85">
        <f>SUMIF('调整分录-本期'!$D:$D,$A23,'调整分录-本期'!F:F)</f>
        <v>0</v>
      </c>
      <c r="AB23" s="85">
        <f>SUMIF('调整分录-本期'!$D:$D,$A23,'调整分录-本期'!G:G)</f>
        <v>0</v>
      </c>
      <c r="AC23" s="86">
        <f t="shared" si="5"/>
        <v>0</v>
      </c>
      <c r="AD23" s="163"/>
      <c r="AH23" s="175"/>
    </row>
    <row r="24" spans="1:34" ht="15" customHeight="1">
      <c r="A24" s="167" t="s">
        <v>153</v>
      </c>
      <c r="B24" s="79" t="s">
        <v>12</v>
      </c>
      <c r="C24" s="83"/>
      <c r="D24" s="84">
        <v>0</v>
      </c>
      <c r="E24" s="84">
        <v>0</v>
      </c>
      <c r="F24" s="84">
        <v>0</v>
      </c>
      <c r="G24" s="84">
        <v>0</v>
      </c>
      <c r="H24" s="84">
        <v>0</v>
      </c>
      <c r="I24" s="84"/>
      <c r="J24" s="84"/>
      <c r="K24" s="84"/>
      <c r="L24" s="84"/>
      <c r="M24" s="84"/>
      <c r="N24" s="84"/>
      <c r="O24" s="84"/>
      <c r="P24" s="84"/>
      <c r="Q24" s="84"/>
      <c r="R24" s="84"/>
      <c r="S24" s="84"/>
      <c r="T24" s="84"/>
      <c r="U24" s="84"/>
      <c r="V24" s="84"/>
      <c r="W24" s="84"/>
      <c r="X24" s="84"/>
      <c r="Y24" s="84"/>
      <c r="Z24" s="84">
        <f t="shared" si="0"/>
        <v>0</v>
      </c>
      <c r="AA24" s="85">
        <f>SUMIF('调整分录-本期'!$D:$D,$A24,'调整分录-本期'!F:F)</f>
        <v>0</v>
      </c>
      <c r="AB24" s="85">
        <f>SUMIF('调整分录-本期'!$D:$D,$A24,'调整分录-本期'!G:G)</f>
        <v>0</v>
      </c>
      <c r="AC24" s="86">
        <f t="shared" si="5"/>
        <v>0</v>
      </c>
      <c r="AD24" s="163"/>
      <c r="AH24" s="175"/>
    </row>
    <row r="25" spans="1:34" ht="15" customHeight="1">
      <c r="A25" s="167" t="s">
        <v>154</v>
      </c>
      <c r="B25" s="79" t="s">
        <v>13</v>
      </c>
      <c r="C25" s="83"/>
      <c r="D25" s="84">
        <v>0</v>
      </c>
      <c r="E25" s="84">
        <v>0</v>
      </c>
      <c r="F25" s="84">
        <v>0</v>
      </c>
      <c r="G25" s="84">
        <v>0</v>
      </c>
      <c r="H25" s="84">
        <v>0</v>
      </c>
      <c r="I25" s="84"/>
      <c r="J25" s="84"/>
      <c r="K25" s="84"/>
      <c r="L25" s="84"/>
      <c r="M25" s="84"/>
      <c r="N25" s="84"/>
      <c r="O25" s="84"/>
      <c r="P25" s="84"/>
      <c r="Q25" s="84"/>
      <c r="R25" s="84"/>
      <c r="S25" s="84"/>
      <c r="T25" s="84"/>
      <c r="U25" s="84"/>
      <c r="V25" s="84"/>
      <c r="W25" s="84"/>
      <c r="X25" s="84"/>
      <c r="Y25" s="84"/>
      <c r="Z25" s="84">
        <f t="shared" si="0"/>
        <v>0</v>
      </c>
      <c r="AA25" s="85">
        <f>SUMIF('调整分录-本期'!$D:$D,$A25,'调整分录-本期'!F:F)</f>
        <v>0</v>
      </c>
      <c r="AB25" s="85">
        <f>SUMIF('调整分录-本期'!$D:$D,$A25,'调整分录-本期'!G:G)</f>
        <v>0</v>
      </c>
      <c r="AC25" s="86">
        <f>Z25+AB25-AA25</f>
        <v>0</v>
      </c>
      <c r="AD25" s="163"/>
      <c r="AH25" s="175"/>
    </row>
    <row r="26" spans="1:34" ht="15" customHeight="1">
      <c r="A26" s="167" t="s">
        <v>155</v>
      </c>
      <c r="B26" s="87" t="s">
        <v>14</v>
      </c>
      <c r="C26" s="91"/>
      <c r="D26" s="92">
        <f>D24-D25</f>
        <v>0</v>
      </c>
      <c r="E26" s="92">
        <f t="shared" ref="E26:G26" si="9">E24-E25</f>
        <v>0</v>
      </c>
      <c r="F26" s="92">
        <f t="shared" si="9"/>
        <v>0</v>
      </c>
      <c r="G26" s="92">
        <f t="shared" si="9"/>
        <v>0</v>
      </c>
      <c r="H26" s="92">
        <f t="shared" ref="H26" si="10">H24-H25</f>
        <v>0</v>
      </c>
      <c r="I26" s="92">
        <f t="shared" ref="I26:K26" si="11">I24-I25</f>
        <v>0</v>
      </c>
      <c r="J26" s="92">
        <f t="shared" si="11"/>
        <v>0</v>
      </c>
      <c r="K26" s="92">
        <f t="shared" si="11"/>
        <v>0</v>
      </c>
      <c r="L26" s="92"/>
      <c r="M26" s="92"/>
      <c r="N26" s="92"/>
      <c r="O26" s="92"/>
      <c r="P26" s="92"/>
      <c r="Q26" s="92"/>
      <c r="R26" s="92"/>
      <c r="S26" s="92"/>
      <c r="T26" s="92"/>
      <c r="U26" s="92"/>
      <c r="V26" s="92"/>
      <c r="W26" s="92"/>
      <c r="X26" s="92"/>
      <c r="Y26" s="92"/>
      <c r="Z26" s="88">
        <f t="shared" si="0"/>
        <v>0</v>
      </c>
      <c r="AA26" s="92"/>
      <c r="AB26" s="92"/>
      <c r="AC26" s="93">
        <f>AC24-AC25</f>
        <v>0</v>
      </c>
      <c r="AD26" s="163"/>
      <c r="AH26" s="175"/>
    </row>
    <row r="27" spans="1:34" ht="15" customHeight="1">
      <c r="A27" s="167" t="s">
        <v>564</v>
      </c>
      <c r="B27" s="79" t="s">
        <v>542</v>
      </c>
      <c r="C27" s="83"/>
      <c r="D27" s="84">
        <v>0</v>
      </c>
      <c r="E27" s="84">
        <v>0</v>
      </c>
      <c r="F27" s="84">
        <v>0</v>
      </c>
      <c r="G27" s="84">
        <v>0</v>
      </c>
      <c r="H27" s="84">
        <v>0</v>
      </c>
      <c r="I27" s="84"/>
      <c r="J27" s="84"/>
      <c r="K27" s="84"/>
      <c r="L27" s="84"/>
      <c r="M27" s="84"/>
      <c r="N27" s="84"/>
      <c r="O27" s="84"/>
      <c r="P27" s="84"/>
      <c r="Q27" s="84"/>
      <c r="R27" s="84"/>
      <c r="S27" s="84"/>
      <c r="T27" s="84"/>
      <c r="U27" s="84"/>
      <c r="V27" s="84"/>
      <c r="W27" s="84"/>
      <c r="X27" s="84"/>
      <c r="Y27" s="84"/>
      <c r="Z27" s="84">
        <f t="shared" si="0"/>
        <v>0</v>
      </c>
      <c r="AA27" s="85">
        <f>SUMIF('调整分录-本期'!$D:$D,$A27,'调整分录-本期'!F:F)</f>
        <v>0</v>
      </c>
      <c r="AB27" s="85">
        <f>SUMIF('调整分录-本期'!$D:$D,$A27,'调整分录-本期'!G:G)</f>
        <v>0</v>
      </c>
      <c r="AC27" s="86">
        <f t="shared" si="5"/>
        <v>0</v>
      </c>
      <c r="AD27" s="163"/>
      <c r="AH27" s="175"/>
    </row>
    <row r="28" spans="1:34" ht="15" customHeight="1">
      <c r="A28" s="167" t="s">
        <v>156</v>
      </c>
      <c r="B28" s="79" t="s">
        <v>17</v>
      </c>
      <c r="C28" s="83"/>
      <c r="D28" s="84">
        <v>0</v>
      </c>
      <c r="E28" s="84">
        <v>0</v>
      </c>
      <c r="F28" s="84">
        <v>0</v>
      </c>
      <c r="G28" s="84">
        <v>0</v>
      </c>
      <c r="H28" s="84">
        <v>0</v>
      </c>
      <c r="I28" s="84"/>
      <c r="J28" s="84"/>
      <c r="K28" s="84"/>
      <c r="L28" s="84"/>
      <c r="M28" s="84"/>
      <c r="N28" s="84"/>
      <c r="O28" s="84"/>
      <c r="P28" s="84"/>
      <c r="Q28" s="84"/>
      <c r="R28" s="84"/>
      <c r="S28" s="84"/>
      <c r="T28" s="84"/>
      <c r="U28" s="84"/>
      <c r="V28" s="84"/>
      <c r="W28" s="84"/>
      <c r="X28" s="84"/>
      <c r="Y28" s="84"/>
      <c r="Z28" s="84">
        <f t="shared" si="0"/>
        <v>0</v>
      </c>
      <c r="AA28" s="85">
        <f>SUMIF('调整分录-本期'!$D:$D,$A28,'调整分录-本期'!F:F)</f>
        <v>0</v>
      </c>
      <c r="AB28" s="85">
        <f>SUMIF('调整分录-本期'!$D:$D,$A28,'调整分录-本期'!G:G)</f>
        <v>0</v>
      </c>
      <c r="AC28" s="86">
        <f t="shared" si="5"/>
        <v>0</v>
      </c>
      <c r="AD28" s="163"/>
      <c r="AH28" s="175"/>
    </row>
    <row r="29" spans="1:34" ht="15" customHeight="1">
      <c r="A29" s="167" t="s">
        <v>157</v>
      </c>
      <c r="B29" s="79" t="s">
        <v>18</v>
      </c>
      <c r="C29" s="83"/>
      <c r="D29" s="84">
        <v>0</v>
      </c>
      <c r="E29" s="84">
        <v>0</v>
      </c>
      <c r="F29" s="84">
        <v>0</v>
      </c>
      <c r="G29" s="84">
        <v>0</v>
      </c>
      <c r="H29" s="84">
        <v>0</v>
      </c>
      <c r="I29" s="84"/>
      <c r="J29" s="84"/>
      <c r="K29" s="84"/>
      <c r="L29" s="84"/>
      <c r="M29" s="84"/>
      <c r="N29" s="84"/>
      <c r="O29" s="84"/>
      <c r="P29" s="84"/>
      <c r="Q29" s="84"/>
      <c r="R29" s="84"/>
      <c r="S29" s="84"/>
      <c r="T29" s="84"/>
      <c r="U29" s="84"/>
      <c r="V29" s="84"/>
      <c r="W29" s="84"/>
      <c r="X29" s="84"/>
      <c r="Y29" s="84"/>
      <c r="Z29" s="84">
        <f t="shared" si="0"/>
        <v>0</v>
      </c>
      <c r="AA29" s="85">
        <f>SUMIF('调整分录-本期'!$D:$D,$A29,'调整分录-本期'!F:F)</f>
        <v>0</v>
      </c>
      <c r="AB29" s="85">
        <f>SUMIF('调整分录-本期'!$D:$D,$A29,'调整分录-本期'!G:G)</f>
        <v>0</v>
      </c>
      <c r="AC29" s="86">
        <f t="shared" si="5"/>
        <v>0</v>
      </c>
      <c r="AD29" s="163"/>
      <c r="AH29" s="175"/>
    </row>
    <row r="30" spans="1:34" ht="15" customHeight="1">
      <c r="A30" s="167" t="s">
        <v>158</v>
      </c>
      <c r="B30" s="79" t="s">
        <v>20</v>
      </c>
      <c r="C30" s="83"/>
      <c r="D30" s="84">
        <v>0</v>
      </c>
      <c r="E30" s="84">
        <v>0</v>
      </c>
      <c r="F30" s="84">
        <v>0</v>
      </c>
      <c r="G30" s="84">
        <v>0</v>
      </c>
      <c r="H30" s="84">
        <v>0</v>
      </c>
      <c r="I30" s="84"/>
      <c r="J30" s="84"/>
      <c r="K30" s="84"/>
      <c r="L30" s="84"/>
      <c r="M30" s="84"/>
      <c r="N30" s="84"/>
      <c r="O30" s="84"/>
      <c r="P30" s="84"/>
      <c r="Q30" s="84"/>
      <c r="R30" s="84"/>
      <c r="S30" s="84"/>
      <c r="T30" s="84"/>
      <c r="U30" s="84"/>
      <c r="V30" s="84"/>
      <c r="W30" s="84"/>
      <c r="X30" s="84"/>
      <c r="Y30" s="84"/>
      <c r="Z30" s="84">
        <f t="shared" si="0"/>
        <v>0</v>
      </c>
      <c r="AA30" s="85">
        <f>SUMIF('调整分录-本期'!$D:$D,$A30,'调整分录-本期'!F:F)</f>
        <v>0</v>
      </c>
      <c r="AB30" s="85">
        <f>SUMIF('调整分录-本期'!$D:$D,$A30,'调整分录-本期'!G:G)</f>
        <v>0</v>
      </c>
      <c r="AC30" s="86">
        <f t="shared" si="5"/>
        <v>0</v>
      </c>
      <c r="AD30" s="163"/>
      <c r="AH30" s="175"/>
    </row>
    <row r="31" spans="1:34" ht="15" customHeight="1">
      <c r="A31" s="167" t="s">
        <v>21</v>
      </c>
      <c r="B31" s="87" t="s">
        <v>21</v>
      </c>
      <c r="C31" s="91"/>
      <c r="D31" s="92">
        <f>SUM(D7:D30)-SUM(D13:D14)-SUM(D20:D21)-SUM(D24:D25)</f>
        <v>15000000</v>
      </c>
      <c r="E31" s="92">
        <f t="shared" ref="E31:G31" si="12">SUM(E7:E30)-SUM(E13:E14)-SUM(E20:E21)-SUM(E24:E25)</f>
        <v>18150000</v>
      </c>
      <c r="F31" s="92">
        <f t="shared" si="12"/>
        <v>18150000</v>
      </c>
      <c r="G31" s="92">
        <f t="shared" si="12"/>
        <v>23150000</v>
      </c>
      <c r="H31" s="92">
        <f t="shared" ref="H31" si="13">SUM(H7:H30)-SUM(H13:H14)-SUM(H20:H21)-SUM(H24:H25)</f>
        <v>23150000</v>
      </c>
      <c r="I31" s="92">
        <f t="shared" ref="I31:K31" si="14">SUM(I7:I30)-SUM(I13:I14)-SUM(I20:I21)-SUM(I24:I25)</f>
        <v>0</v>
      </c>
      <c r="J31" s="92">
        <f t="shared" si="14"/>
        <v>0</v>
      </c>
      <c r="K31" s="92">
        <f t="shared" si="14"/>
        <v>0</v>
      </c>
      <c r="L31" s="92"/>
      <c r="M31" s="92"/>
      <c r="N31" s="92"/>
      <c r="O31" s="92"/>
      <c r="P31" s="92"/>
      <c r="Q31" s="92"/>
      <c r="R31" s="92"/>
      <c r="S31" s="92"/>
      <c r="T31" s="92"/>
      <c r="U31" s="92"/>
      <c r="V31" s="92"/>
      <c r="W31" s="92"/>
      <c r="X31" s="92"/>
      <c r="Y31" s="92"/>
      <c r="Z31" s="88">
        <f t="shared" si="0"/>
        <v>97600000</v>
      </c>
      <c r="AA31" s="92">
        <f>SUM(AA7:AA30)</f>
        <v>0</v>
      </c>
      <c r="AB31" s="92">
        <f>SUM(AB7:AB30)</f>
        <v>0</v>
      </c>
      <c r="AC31" s="93">
        <f>SUM(AC7:AC30)-SUM(AC13:AC14)-SUM(AC20:AC21)-SUM(AC24:AC25)</f>
        <v>97600000</v>
      </c>
      <c r="AD31" s="163"/>
      <c r="AH31" s="175"/>
    </row>
    <row r="32" spans="1:34" ht="15" customHeight="1">
      <c r="A32" s="167" t="s">
        <v>23</v>
      </c>
      <c r="B32" s="79" t="s">
        <v>23</v>
      </c>
      <c r="C32" s="83"/>
      <c r="D32" s="84">
        <v>0</v>
      </c>
      <c r="E32" s="84">
        <v>0</v>
      </c>
      <c r="F32" s="84">
        <v>0</v>
      </c>
      <c r="G32" s="84">
        <v>0</v>
      </c>
      <c r="H32" s="84">
        <v>0</v>
      </c>
      <c r="I32" s="84"/>
      <c r="J32" s="84"/>
      <c r="K32" s="84"/>
      <c r="L32" s="84"/>
      <c r="M32" s="84"/>
      <c r="N32" s="84"/>
      <c r="O32" s="84"/>
      <c r="P32" s="84"/>
      <c r="Q32" s="84"/>
      <c r="R32" s="84"/>
      <c r="S32" s="84"/>
      <c r="T32" s="84"/>
      <c r="U32" s="84"/>
      <c r="V32" s="84"/>
      <c r="W32" s="84"/>
      <c r="X32" s="84"/>
      <c r="Y32" s="84"/>
      <c r="Z32" s="84">
        <f t="shared" si="0"/>
        <v>0</v>
      </c>
      <c r="AA32" s="85">
        <f>SUMIF('调整分录-本期'!$D:$D,$A32,'调整分录-本期'!F:F)</f>
        <v>0</v>
      </c>
      <c r="AB32" s="85">
        <f>SUMIF('调整分录-本期'!$D:$D,$A32,'调整分录-本期'!G:G)</f>
        <v>0</v>
      </c>
      <c r="AC32" s="86">
        <f t="shared" si="5"/>
        <v>0</v>
      </c>
      <c r="AD32" s="163"/>
      <c r="AH32" s="175"/>
    </row>
    <row r="33" spans="1:34" ht="15" customHeight="1">
      <c r="A33" s="167" t="s">
        <v>584</v>
      </c>
      <c r="B33" s="79" t="s">
        <v>596</v>
      </c>
      <c r="C33" s="83"/>
      <c r="D33" s="84">
        <v>0</v>
      </c>
      <c r="E33" s="84">
        <v>0</v>
      </c>
      <c r="F33" s="84">
        <v>0</v>
      </c>
      <c r="G33" s="84">
        <v>0</v>
      </c>
      <c r="H33" s="84">
        <v>0</v>
      </c>
      <c r="I33" s="84"/>
      <c r="J33" s="84"/>
      <c r="K33" s="84"/>
      <c r="L33" s="84"/>
      <c r="M33" s="84"/>
      <c r="N33" s="84"/>
      <c r="O33" s="84"/>
      <c r="P33" s="84"/>
      <c r="Q33" s="84"/>
      <c r="R33" s="84"/>
      <c r="S33" s="84"/>
      <c r="T33" s="84"/>
      <c r="U33" s="84"/>
      <c r="V33" s="84"/>
      <c r="W33" s="84"/>
      <c r="X33" s="84"/>
      <c r="Y33" s="84"/>
      <c r="Z33" s="84">
        <f t="shared" si="0"/>
        <v>0</v>
      </c>
      <c r="AA33" s="85">
        <f>SUMIF('调整分录-本期'!$D:$D,$A33,'调整分录-本期'!F:F)</f>
        <v>0</v>
      </c>
      <c r="AB33" s="85">
        <f>SUMIF('调整分录-本期'!$D:$D,$A33,'调整分录-本期'!G:G)</f>
        <v>0</v>
      </c>
      <c r="AC33" s="86">
        <f t="shared" si="5"/>
        <v>0</v>
      </c>
      <c r="AD33" s="163"/>
      <c r="AH33" s="175"/>
    </row>
    <row r="34" spans="1:34" ht="15" customHeight="1">
      <c r="A34" s="167" t="s">
        <v>585</v>
      </c>
      <c r="B34" s="79" t="s">
        <v>543</v>
      </c>
      <c r="C34" s="83"/>
      <c r="D34" s="84">
        <v>0</v>
      </c>
      <c r="E34" s="84">
        <v>0</v>
      </c>
      <c r="F34" s="84">
        <v>0</v>
      </c>
      <c r="G34" s="84">
        <v>0</v>
      </c>
      <c r="H34" s="84">
        <v>0</v>
      </c>
      <c r="I34" s="84"/>
      <c r="J34" s="84"/>
      <c r="K34" s="84"/>
      <c r="L34" s="84"/>
      <c r="M34" s="84"/>
      <c r="N34" s="84"/>
      <c r="O34" s="84"/>
      <c r="P34" s="84"/>
      <c r="Q34" s="84"/>
      <c r="R34" s="84"/>
      <c r="S34" s="84"/>
      <c r="T34" s="84"/>
      <c r="U34" s="84"/>
      <c r="V34" s="84"/>
      <c r="W34" s="84"/>
      <c r="X34" s="84"/>
      <c r="Y34" s="84"/>
      <c r="Z34" s="84">
        <f t="shared" si="0"/>
        <v>0</v>
      </c>
      <c r="AA34" s="85">
        <f>SUMIF('调整分录-本期'!$D:$D,$A34,'调整分录-本期'!F:F)</f>
        <v>0</v>
      </c>
      <c r="AB34" s="85">
        <f>SUMIF('调整分录-本期'!$D:$D,$A34,'调整分录-本期'!G:G)</f>
        <v>0</v>
      </c>
      <c r="AC34" s="86">
        <f t="shared" si="5"/>
        <v>0</v>
      </c>
      <c r="AD34" s="163"/>
      <c r="AH34" s="175"/>
    </row>
    <row r="35" spans="1:34" ht="15" customHeight="1">
      <c r="A35" s="167" t="s">
        <v>586</v>
      </c>
      <c r="B35" s="79" t="s">
        <v>544</v>
      </c>
      <c r="C35" s="83"/>
      <c r="D35" s="84">
        <v>0</v>
      </c>
      <c r="E35" s="84">
        <v>0</v>
      </c>
      <c r="F35" s="84">
        <v>0</v>
      </c>
      <c r="G35" s="84">
        <v>0</v>
      </c>
      <c r="H35" s="84">
        <v>0</v>
      </c>
      <c r="I35" s="84"/>
      <c r="J35" s="84"/>
      <c r="K35" s="84"/>
      <c r="L35" s="84"/>
      <c r="M35" s="84"/>
      <c r="N35" s="84"/>
      <c r="O35" s="84"/>
      <c r="P35" s="84"/>
      <c r="Q35" s="84"/>
      <c r="R35" s="84"/>
      <c r="S35" s="84"/>
      <c r="T35" s="84"/>
      <c r="U35" s="84"/>
      <c r="V35" s="84"/>
      <c r="W35" s="84"/>
      <c r="X35" s="84"/>
      <c r="Y35" s="84"/>
      <c r="Z35" s="84">
        <f t="shared" si="0"/>
        <v>0</v>
      </c>
      <c r="AA35" s="85">
        <f>SUMIF('调整分录-本期'!$D:$D,$A35,'调整分录-本期'!F:F)</f>
        <v>0</v>
      </c>
      <c r="AB35" s="85">
        <f>SUMIF('调整分录-本期'!$D:$D,$A35,'调整分录-本期'!G:G)</f>
        <v>0</v>
      </c>
      <c r="AC35" s="86">
        <f t="shared" si="5"/>
        <v>0</v>
      </c>
      <c r="AD35" s="163"/>
      <c r="AH35" s="175"/>
    </row>
    <row r="36" spans="1:34" ht="15" customHeight="1">
      <c r="A36" s="167" t="s">
        <v>159</v>
      </c>
      <c r="B36" s="79" t="s">
        <v>28</v>
      </c>
      <c r="C36" s="83"/>
      <c r="D36" s="84">
        <v>0</v>
      </c>
      <c r="E36" s="84">
        <v>0</v>
      </c>
      <c r="F36" s="84">
        <v>0</v>
      </c>
      <c r="G36" s="84">
        <v>0</v>
      </c>
      <c r="H36" s="84">
        <v>0</v>
      </c>
      <c r="I36" s="84"/>
      <c r="J36" s="84"/>
      <c r="K36" s="84"/>
      <c r="L36" s="84"/>
      <c r="M36" s="84"/>
      <c r="N36" s="84"/>
      <c r="O36" s="84"/>
      <c r="P36" s="84"/>
      <c r="Q36" s="84"/>
      <c r="R36" s="84"/>
      <c r="S36" s="84"/>
      <c r="T36" s="84"/>
      <c r="U36" s="84"/>
      <c r="V36" s="84"/>
      <c r="W36" s="84"/>
      <c r="X36" s="84"/>
      <c r="Y36" s="84"/>
      <c r="Z36" s="84">
        <f t="shared" si="0"/>
        <v>0</v>
      </c>
      <c r="AA36" s="85">
        <f>SUMIF('调整分录-本期'!$D:$D,$A36,'调整分录-本期'!F:F)</f>
        <v>0</v>
      </c>
      <c r="AB36" s="85">
        <f>SUMIF('调整分录-本期'!$D:$D,$A36,'调整分录-本期'!G:G)</f>
        <v>0</v>
      </c>
      <c r="AC36" s="86">
        <f t="shared" si="5"/>
        <v>0</v>
      </c>
      <c r="AD36" s="163"/>
      <c r="AH36" s="175"/>
    </row>
    <row r="37" spans="1:34" ht="15" customHeight="1">
      <c r="A37" s="167" t="s">
        <v>160</v>
      </c>
      <c r="B37" s="79" t="s">
        <v>30</v>
      </c>
      <c r="C37" s="83"/>
      <c r="D37" s="84">
        <v>100000000</v>
      </c>
      <c r="E37" s="84">
        <v>0</v>
      </c>
      <c r="F37" s="84">
        <v>0</v>
      </c>
      <c r="G37" s="84">
        <v>0</v>
      </c>
      <c r="H37" s="84">
        <v>0</v>
      </c>
      <c r="I37" s="84"/>
      <c r="J37" s="84"/>
      <c r="K37" s="84"/>
      <c r="L37" s="84"/>
      <c r="M37" s="84"/>
      <c r="N37" s="84"/>
      <c r="O37" s="84"/>
      <c r="P37" s="84"/>
      <c r="Q37" s="84"/>
      <c r="R37" s="84"/>
      <c r="S37" s="84"/>
      <c r="T37" s="84"/>
      <c r="U37" s="84"/>
      <c r="V37" s="84"/>
      <c r="W37" s="84"/>
      <c r="X37" s="84"/>
      <c r="Y37" s="84"/>
      <c r="Z37" s="84">
        <f t="shared" si="0"/>
        <v>100000000</v>
      </c>
      <c r="AA37" s="85">
        <f>SUMIF('调整分录-本期'!$D:$D,$A37,'调整分录-本期'!F:F)</f>
        <v>1250000</v>
      </c>
      <c r="AB37" s="85">
        <f>SUMIF('调整分录-本期'!$D:$D,$A37,'调整分录-本期'!G:G)</f>
        <v>48000000</v>
      </c>
      <c r="AC37" s="86">
        <f t="shared" si="5"/>
        <v>53250000</v>
      </c>
      <c r="AD37" s="163"/>
      <c r="AH37" s="175"/>
    </row>
    <row r="38" spans="1:34" ht="15" customHeight="1">
      <c r="A38" s="167" t="s">
        <v>161</v>
      </c>
      <c r="B38" s="79" t="s">
        <v>32</v>
      </c>
      <c r="C38" s="83"/>
      <c r="D38" s="84">
        <v>0</v>
      </c>
      <c r="E38" s="84">
        <v>0</v>
      </c>
      <c r="F38" s="84">
        <v>0</v>
      </c>
      <c r="G38" s="84">
        <v>0</v>
      </c>
      <c r="H38" s="84">
        <v>0</v>
      </c>
      <c r="I38" s="84"/>
      <c r="J38" s="84"/>
      <c r="K38" s="84"/>
      <c r="L38" s="84"/>
      <c r="M38" s="84"/>
      <c r="N38" s="84"/>
      <c r="O38" s="84"/>
      <c r="P38" s="84"/>
      <c r="Q38" s="84"/>
      <c r="R38" s="84"/>
      <c r="S38" s="84"/>
      <c r="T38" s="84"/>
      <c r="U38" s="84"/>
      <c r="V38" s="84"/>
      <c r="W38" s="84"/>
      <c r="X38" s="84"/>
      <c r="Y38" s="84"/>
      <c r="Z38" s="84">
        <f t="shared" si="0"/>
        <v>0</v>
      </c>
      <c r="AA38" s="85">
        <f>SUMIF('调整分录-本期'!$D:$D,$A38,'调整分录-本期'!F:F)</f>
        <v>0</v>
      </c>
      <c r="AB38" s="85">
        <f>SUMIF('调整分录-本期'!$D:$D,$A38,'调整分录-本期'!G:G)</f>
        <v>0</v>
      </c>
      <c r="AC38" s="86">
        <f>Z38+AB38-AA38</f>
        <v>0</v>
      </c>
      <c r="AD38" s="163"/>
      <c r="AH38" s="175"/>
    </row>
    <row r="39" spans="1:34" ht="15" customHeight="1">
      <c r="A39" s="167" t="s">
        <v>162</v>
      </c>
      <c r="B39" s="87" t="s">
        <v>33</v>
      </c>
      <c r="C39" s="91"/>
      <c r="D39" s="92">
        <f>D37-D38</f>
        <v>100000000</v>
      </c>
      <c r="E39" s="92">
        <f t="shared" ref="E39:G39" si="15">E37-E38</f>
        <v>0</v>
      </c>
      <c r="F39" s="92">
        <f t="shared" si="15"/>
        <v>0</v>
      </c>
      <c r="G39" s="92">
        <f t="shared" si="15"/>
        <v>0</v>
      </c>
      <c r="H39" s="92">
        <f t="shared" ref="H39" si="16">H37-H38</f>
        <v>0</v>
      </c>
      <c r="I39" s="92">
        <f t="shared" ref="I39:K39" si="17">I37-I38</f>
        <v>0</v>
      </c>
      <c r="J39" s="92">
        <f t="shared" si="17"/>
        <v>0</v>
      </c>
      <c r="K39" s="92">
        <f t="shared" si="17"/>
        <v>0</v>
      </c>
      <c r="L39" s="92"/>
      <c r="M39" s="92"/>
      <c r="N39" s="92"/>
      <c r="O39" s="92"/>
      <c r="P39" s="92"/>
      <c r="Q39" s="92"/>
      <c r="R39" s="92"/>
      <c r="S39" s="92"/>
      <c r="T39" s="92"/>
      <c r="U39" s="92"/>
      <c r="V39" s="92"/>
      <c r="W39" s="92"/>
      <c r="X39" s="92"/>
      <c r="Y39" s="92"/>
      <c r="Z39" s="88">
        <f t="shared" si="0"/>
        <v>100000000</v>
      </c>
      <c r="AA39" s="92"/>
      <c r="AB39" s="92"/>
      <c r="AC39" s="93">
        <f>AC37-AC38</f>
        <v>53250000</v>
      </c>
      <c r="AD39" s="163"/>
      <c r="AH39" s="175"/>
    </row>
    <row r="40" spans="1:34" ht="15" customHeight="1">
      <c r="A40" s="167" t="s">
        <v>163</v>
      </c>
      <c r="B40" s="79" t="s">
        <v>37</v>
      </c>
      <c r="C40" s="83"/>
      <c r="D40" s="84">
        <v>0</v>
      </c>
      <c r="E40" s="84">
        <v>0</v>
      </c>
      <c r="F40" s="84">
        <v>0</v>
      </c>
      <c r="G40" s="84">
        <v>0</v>
      </c>
      <c r="H40" s="84">
        <v>0</v>
      </c>
      <c r="I40" s="84"/>
      <c r="J40" s="84"/>
      <c r="K40" s="84"/>
      <c r="L40" s="84"/>
      <c r="M40" s="84"/>
      <c r="N40" s="84"/>
      <c r="O40" s="84"/>
      <c r="P40" s="84"/>
      <c r="Q40" s="84"/>
      <c r="R40" s="84"/>
      <c r="S40" s="84"/>
      <c r="T40" s="84"/>
      <c r="U40" s="84"/>
      <c r="V40" s="84"/>
      <c r="W40" s="84"/>
      <c r="X40" s="84"/>
      <c r="Y40" s="84"/>
      <c r="Z40" s="84">
        <f t="shared" ref="Z40:Z71" si="18">SUM(D40:Y40)</f>
        <v>0</v>
      </c>
      <c r="AA40" s="85">
        <f>SUMIF('调整分录-本期'!$D:$D,$A40,'调整分录-本期'!F:F)</f>
        <v>0</v>
      </c>
      <c r="AB40" s="85">
        <f>SUMIF('调整分录-本期'!$D:$D,$A40,'调整分录-本期'!G:G)</f>
        <v>0</v>
      </c>
      <c r="AC40" s="86">
        <f t="shared" si="5"/>
        <v>0</v>
      </c>
      <c r="AD40" s="163"/>
      <c r="AH40" s="175"/>
    </row>
    <row r="41" spans="1:34" ht="15" customHeight="1">
      <c r="A41" s="167" t="s">
        <v>164</v>
      </c>
      <c r="B41" s="79" t="s">
        <v>39</v>
      </c>
      <c r="C41" s="83"/>
      <c r="D41" s="84">
        <v>0</v>
      </c>
      <c r="E41" s="84">
        <v>0</v>
      </c>
      <c r="F41" s="84">
        <v>0</v>
      </c>
      <c r="G41" s="84">
        <v>0</v>
      </c>
      <c r="H41" s="84">
        <v>0</v>
      </c>
      <c r="I41" s="84"/>
      <c r="J41" s="84"/>
      <c r="K41" s="84"/>
      <c r="L41" s="84"/>
      <c r="M41" s="84"/>
      <c r="N41" s="84"/>
      <c r="O41" s="84"/>
      <c r="P41" s="84"/>
      <c r="Q41" s="84"/>
      <c r="R41" s="84"/>
      <c r="S41" s="84"/>
      <c r="T41" s="84"/>
      <c r="U41" s="84"/>
      <c r="V41" s="84"/>
      <c r="W41" s="84"/>
      <c r="X41" s="84"/>
      <c r="Y41" s="84"/>
      <c r="Z41" s="84">
        <f t="shared" si="18"/>
        <v>0</v>
      </c>
      <c r="AA41" s="85">
        <f>SUMIF('调整分录-本期'!$D:$D,$A41,'调整分录-本期'!F:F)</f>
        <v>0</v>
      </c>
      <c r="AB41" s="85">
        <f>SUMIF('调整分录-本期'!$D:$D,$A41,'调整分录-本期'!G:G)</f>
        <v>0</v>
      </c>
      <c r="AC41" s="86">
        <f t="shared" ref="AC41:AC42" si="19">Z41+AB41-AA41</f>
        <v>0</v>
      </c>
      <c r="AD41" s="163"/>
      <c r="AH41" s="175"/>
    </row>
    <row r="42" spans="1:34" ht="15" customHeight="1">
      <c r="A42" s="167" t="s">
        <v>165</v>
      </c>
      <c r="B42" s="79" t="s">
        <v>41</v>
      </c>
      <c r="C42" s="83"/>
      <c r="D42" s="84">
        <v>0</v>
      </c>
      <c r="E42" s="84">
        <v>0</v>
      </c>
      <c r="F42" s="84">
        <v>0</v>
      </c>
      <c r="G42" s="84">
        <v>0</v>
      </c>
      <c r="H42" s="84">
        <v>0</v>
      </c>
      <c r="I42" s="84"/>
      <c r="J42" s="84"/>
      <c r="K42" s="84"/>
      <c r="L42" s="84"/>
      <c r="M42" s="84"/>
      <c r="N42" s="84"/>
      <c r="O42" s="84"/>
      <c r="P42" s="84"/>
      <c r="Q42" s="84"/>
      <c r="R42" s="84"/>
      <c r="S42" s="84"/>
      <c r="T42" s="84"/>
      <c r="U42" s="84"/>
      <c r="V42" s="84"/>
      <c r="W42" s="84"/>
      <c r="X42" s="84"/>
      <c r="Y42" s="84"/>
      <c r="Z42" s="84">
        <f t="shared" si="18"/>
        <v>0</v>
      </c>
      <c r="AA42" s="85">
        <f>SUMIF('调整分录-本期'!$D:$D,$A42,'调整分录-本期'!F:F)</f>
        <v>0</v>
      </c>
      <c r="AB42" s="85">
        <f>SUMIF('调整分录-本期'!$D:$D,$A42,'调整分录-本期'!G:G)</f>
        <v>0</v>
      </c>
      <c r="AC42" s="86">
        <f t="shared" si="19"/>
        <v>0</v>
      </c>
      <c r="AD42" s="163"/>
      <c r="AH42" s="175"/>
    </row>
    <row r="43" spans="1:34" ht="15" customHeight="1">
      <c r="A43" s="167" t="s">
        <v>166</v>
      </c>
      <c r="B43" s="87" t="s">
        <v>43</v>
      </c>
      <c r="C43" s="91"/>
      <c r="D43" s="92">
        <f>D40-D41-D42</f>
        <v>0</v>
      </c>
      <c r="E43" s="92">
        <f t="shared" ref="E43:G43" si="20">E40-E41-E42</f>
        <v>0</v>
      </c>
      <c r="F43" s="92">
        <f t="shared" si="20"/>
        <v>0</v>
      </c>
      <c r="G43" s="92">
        <f t="shared" si="20"/>
        <v>0</v>
      </c>
      <c r="H43" s="92">
        <f t="shared" ref="H43" si="21">H40-H41-H42</f>
        <v>0</v>
      </c>
      <c r="I43" s="92">
        <f t="shared" ref="I43:K43" si="22">I40-I41-I42</f>
        <v>0</v>
      </c>
      <c r="J43" s="92">
        <f t="shared" si="22"/>
        <v>0</v>
      </c>
      <c r="K43" s="92">
        <f t="shared" si="22"/>
        <v>0</v>
      </c>
      <c r="L43" s="92"/>
      <c r="M43" s="92"/>
      <c r="N43" s="92"/>
      <c r="O43" s="92"/>
      <c r="P43" s="92"/>
      <c r="Q43" s="92"/>
      <c r="R43" s="92"/>
      <c r="S43" s="92"/>
      <c r="T43" s="92"/>
      <c r="U43" s="92"/>
      <c r="V43" s="92"/>
      <c r="W43" s="92"/>
      <c r="X43" s="92"/>
      <c r="Y43" s="92"/>
      <c r="Z43" s="88">
        <f t="shared" si="18"/>
        <v>0</v>
      </c>
      <c r="AA43" s="92"/>
      <c r="AB43" s="92"/>
      <c r="AC43" s="93">
        <f>AC40-AC41-AC42</f>
        <v>0</v>
      </c>
      <c r="AD43" s="163"/>
      <c r="AH43" s="175"/>
    </row>
    <row r="44" spans="1:34" ht="15" customHeight="1">
      <c r="A44" s="167" t="s">
        <v>167</v>
      </c>
      <c r="B44" s="79" t="s">
        <v>44</v>
      </c>
      <c r="C44" s="83"/>
      <c r="D44" s="84">
        <v>0</v>
      </c>
      <c r="E44" s="84">
        <v>1350000</v>
      </c>
      <c r="F44" s="84">
        <v>1350000</v>
      </c>
      <c r="G44" s="84">
        <v>1350000</v>
      </c>
      <c r="H44" s="84">
        <v>1350000</v>
      </c>
      <c r="I44" s="84"/>
      <c r="J44" s="84"/>
      <c r="K44" s="84"/>
      <c r="L44" s="84"/>
      <c r="M44" s="84"/>
      <c r="N44" s="84"/>
      <c r="O44" s="84"/>
      <c r="P44" s="84"/>
      <c r="Q44" s="84"/>
      <c r="R44" s="84"/>
      <c r="S44" s="84"/>
      <c r="T44" s="84"/>
      <c r="U44" s="84"/>
      <c r="V44" s="84"/>
      <c r="W44" s="84"/>
      <c r="X44" s="84"/>
      <c r="Y44" s="84"/>
      <c r="Z44" s="84">
        <f t="shared" si="18"/>
        <v>5400000</v>
      </c>
      <c r="AA44" s="85">
        <f>SUMIF('调整分录-本期'!$D:$D,$A44,'调整分录-本期'!F:F)</f>
        <v>0</v>
      </c>
      <c r="AB44" s="85">
        <f>SUMIF('调整分录-本期'!$D:$D,$A44,'调整分录-本期'!G:G)</f>
        <v>0</v>
      </c>
      <c r="AC44" s="86">
        <f t="shared" si="5"/>
        <v>5400000</v>
      </c>
      <c r="AD44" s="163"/>
      <c r="AE44" s="165"/>
      <c r="AH44" s="175"/>
    </row>
    <row r="45" spans="1:34" ht="15" customHeight="1">
      <c r="A45" s="167" t="s">
        <v>168</v>
      </c>
      <c r="B45" s="79" t="s">
        <v>45</v>
      </c>
      <c r="C45" s="83"/>
      <c r="D45" s="84">
        <v>0</v>
      </c>
      <c r="E45" s="84">
        <v>0</v>
      </c>
      <c r="F45" s="84">
        <v>0</v>
      </c>
      <c r="G45" s="84">
        <v>0</v>
      </c>
      <c r="H45" s="84">
        <v>0</v>
      </c>
      <c r="I45" s="84"/>
      <c r="J45" s="84"/>
      <c r="K45" s="84"/>
      <c r="L45" s="84"/>
      <c r="M45" s="84"/>
      <c r="N45" s="84"/>
      <c r="O45" s="84"/>
      <c r="P45" s="84"/>
      <c r="Q45" s="84"/>
      <c r="R45" s="84"/>
      <c r="S45" s="84"/>
      <c r="T45" s="84"/>
      <c r="U45" s="84"/>
      <c r="V45" s="84"/>
      <c r="W45" s="84"/>
      <c r="X45" s="84"/>
      <c r="Y45" s="84"/>
      <c r="Z45" s="84">
        <f t="shared" si="18"/>
        <v>0</v>
      </c>
      <c r="AA45" s="85">
        <f>SUMIF('调整分录-本期'!$D:$D,$A45,'调整分录-本期'!F:F)</f>
        <v>0</v>
      </c>
      <c r="AB45" s="85">
        <f>SUMIF('调整分录-本期'!$D:$D,$A45,'调整分录-本期'!G:G)</f>
        <v>0</v>
      </c>
      <c r="AC45" s="86">
        <f>Z45+AB45-AA45</f>
        <v>0</v>
      </c>
      <c r="AD45" s="163"/>
      <c r="AE45" s="163"/>
      <c r="AH45" s="175"/>
    </row>
    <row r="46" spans="1:34" ht="15" customHeight="1">
      <c r="A46" s="167" t="s">
        <v>169</v>
      </c>
      <c r="B46" s="79" t="s">
        <v>46</v>
      </c>
      <c r="C46" s="83"/>
      <c r="D46" s="84">
        <v>0</v>
      </c>
      <c r="E46" s="84">
        <v>0</v>
      </c>
      <c r="F46" s="84">
        <v>0</v>
      </c>
      <c r="G46" s="84">
        <v>0</v>
      </c>
      <c r="H46" s="84">
        <v>0</v>
      </c>
      <c r="I46" s="84"/>
      <c r="J46" s="84"/>
      <c r="K46" s="84"/>
      <c r="L46" s="84"/>
      <c r="M46" s="84"/>
      <c r="N46" s="84"/>
      <c r="O46" s="84"/>
      <c r="P46" s="84"/>
      <c r="Q46" s="84"/>
      <c r="R46" s="84"/>
      <c r="S46" s="84"/>
      <c r="T46" s="84"/>
      <c r="U46" s="84"/>
      <c r="V46" s="84"/>
      <c r="W46" s="84"/>
      <c r="X46" s="84"/>
      <c r="Y46" s="84"/>
      <c r="Z46" s="84">
        <f t="shared" si="18"/>
        <v>0</v>
      </c>
      <c r="AA46" s="85">
        <f>SUMIF('调整分录-本期'!$D:$D,$A46,'调整分录-本期'!F:F)</f>
        <v>0</v>
      </c>
      <c r="AB46" s="85">
        <f>SUMIF('调整分录-本期'!$D:$D,$A46,'调整分录-本期'!G:G)</f>
        <v>0</v>
      </c>
      <c r="AC46" s="86">
        <f t="shared" ref="AC46" si="23">Z46+AB46-AA46</f>
        <v>0</v>
      </c>
      <c r="AD46" s="163"/>
      <c r="AH46" s="175"/>
    </row>
    <row r="47" spans="1:34" ht="15" customHeight="1">
      <c r="A47" s="167" t="s">
        <v>170</v>
      </c>
      <c r="B47" s="87" t="s">
        <v>47</v>
      </c>
      <c r="C47" s="91"/>
      <c r="D47" s="92">
        <f>D44-D45-D46</f>
        <v>0</v>
      </c>
      <c r="E47" s="92">
        <f t="shared" ref="E47:G47" si="24">E44-E45-E46</f>
        <v>1350000</v>
      </c>
      <c r="F47" s="92">
        <f t="shared" si="24"/>
        <v>1350000</v>
      </c>
      <c r="G47" s="92">
        <f t="shared" si="24"/>
        <v>1350000</v>
      </c>
      <c r="H47" s="92">
        <f t="shared" ref="H47" si="25">H44-H45-H46</f>
        <v>1350000</v>
      </c>
      <c r="I47" s="92">
        <f t="shared" ref="I47:K47" si="26">I44-I45-I46</f>
        <v>0</v>
      </c>
      <c r="J47" s="92">
        <f t="shared" si="26"/>
        <v>0</v>
      </c>
      <c r="K47" s="92">
        <f t="shared" si="26"/>
        <v>0</v>
      </c>
      <c r="L47" s="92"/>
      <c r="M47" s="92"/>
      <c r="N47" s="92"/>
      <c r="O47" s="92"/>
      <c r="P47" s="92"/>
      <c r="Q47" s="92"/>
      <c r="R47" s="92"/>
      <c r="S47" s="92"/>
      <c r="T47" s="92"/>
      <c r="U47" s="92"/>
      <c r="V47" s="92"/>
      <c r="W47" s="92"/>
      <c r="X47" s="92"/>
      <c r="Y47" s="92"/>
      <c r="Z47" s="88">
        <f t="shared" si="18"/>
        <v>5400000</v>
      </c>
      <c r="AA47" s="92"/>
      <c r="AB47" s="92"/>
      <c r="AC47" s="93">
        <f>AC44-AC45-AC46</f>
        <v>5400000</v>
      </c>
      <c r="AD47" s="163"/>
      <c r="AE47" s="163"/>
      <c r="AH47" s="175"/>
    </row>
    <row r="48" spans="1:34" ht="15" customHeight="1">
      <c r="A48" s="167" t="s">
        <v>171</v>
      </c>
      <c r="B48" s="79" t="s">
        <v>48</v>
      </c>
      <c r="C48" s="83"/>
      <c r="D48" s="84">
        <v>0</v>
      </c>
      <c r="E48" s="84">
        <v>0</v>
      </c>
      <c r="F48" s="84">
        <v>0</v>
      </c>
      <c r="G48" s="84">
        <v>0</v>
      </c>
      <c r="H48" s="84">
        <v>0</v>
      </c>
      <c r="I48" s="84"/>
      <c r="J48" s="84"/>
      <c r="K48" s="84"/>
      <c r="L48" s="84"/>
      <c r="M48" s="84"/>
      <c r="N48" s="84"/>
      <c r="O48" s="84"/>
      <c r="P48" s="84"/>
      <c r="Q48" s="84"/>
      <c r="R48" s="84"/>
      <c r="S48" s="84"/>
      <c r="T48" s="84"/>
      <c r="U48" s="84"/>
      <c r="V48" s="84"/>
      <c r="W48" s="84"/>
      <c r="X48" s="84"/>
      <c r="Y48" s="84"/>
      <c r="Z48" s="84">
        <f t="shared" si="18"/>
        <v>0</v>
      </c>
      <c r="AA48" s="85">
        <f>SUMIF('调整分录-本期'!$D:$D,$A48,'调整分录-本期'!F:F)</f>
        <v>0</v>
      </c>
      <c r="AB48" s="85">
        <f>SUMIF('调整分录-本期'!$D:$D,$A48,'调整分录-本期'!G:G)</f>
        <v>0</v>
      </c>
      <c r="AC48" s="86">
        <f t="shared" si="5"/>
        <v>0</v>
      </c>
      <c r="AD48" s="163"/>
      <c r="AE48" s="163"/>
      <c r="AH48" s="175"/>
    </row>
    <row r="49" spans="1:34" ht="15" customHeight="1">
      <c r="A49" s="167" t="s">
        <v>172</v>
      </c>
      <c r="B49" s="79" t="s">
        <v>49</v>
      </c>
      <c r="C49" s="83"/>
      <c r="D49" s="84">
        <v>0</v>
      </c>
      <c r="E49" s="84">
        <v>0</v>
      </c>
      <c r="F49" s="84">
        <v>0</v>
      </c>
      <c r="G49" s="84">
        <v>0</v>
      </c>
      <c r="H49" s="84">
        <v>0</v>
      </c>
      <c r="I49" s="84"/>
      <c r="J49" s="84"/>
      <c r="K49" s="84"/>
      <c r="L49" s="84"/>
      <c r="M49" s="84"/>
      <c r="N49" s="84"/>
      <c r="O49" s="84"/>
      <c r="P49" s="84"/>
      <c r="Q49" s="84"/>
      <c r="R49" s="84"/>
      <c r="S49" s="84"/>
      <c r="T49" s="84"/>
      <c r="U49" s="84"/>
      <c r="V49" s="84"/>
      <c r="W49" s="84"/>
      <c r="X49" s="84"/>
      <c r="Y49" s="84"/>
      <c r="Z49" s="84">
        <f t="shared" si="18"/>
        <v>0</v>
      </c>
      <c r="AA49" s="85">
        <f>SUMIF('调整分录-本期'!$D:$D,$A49,'调整分录-本期'!F:F)</f>
        <v>0</v>
      </c>
      <c r="AB49" s="85">
        <f>SUMIF('调整分录-本期'!$D:$D,$A49,'调整分录-本期'!G:G)</f>
        <v>0</v>
      </c>
      <c r="AC49" s="86">
        <f>Z49+AB49-AA49</f>
        <v>0</v>
      </c>
      <c r="AD49" s="163"/>
      <c r="AE49" s="163"/>
      <c r="AH49" s="175"/>
    </row>
    <row r="50" spans="1:34" ht="15" customHeight="1">
      <c r="A50" s="167" t="s">
        <v>173</v>
      </c>
      <c r="B50" s="87" t="s">
        <v>50</v>
      </c>
      <c r="C50" s="91"/>
      <c r="D50" s="92">
        <f>D48-D49</f>
        <v>0</v>
      </c>
      <c r="E50" s="92">
        <f t="shared" ref="E50:G50" si="27">E48-E49</f>
        <v>0</v>
      </c>
      <c r="F50" s="92">
        <f t="shared" si="27"/>
        <v>0</v>
      </c>
      <c r="G50" s="92">
        <f t="shared" si="27"/>
        <v>0</v>
      </c>
      <c r="H50" s="92">
        <f t="shared" ref="H50" si="28">H48-H49</f>
        <v>0</v>
      </c>
      <c r="I50" s="92">
        <f t="shared" ref="I50:K50" si="29">I48-I49</f>
        <v>0</v>
      </c>
      <c r="J50" s="92">
        <f t="shared" si="29"/>
        <v>0</v>
      </c>
      <c r="K50" s="92">
        <f t="shared" si="29"/>
        <v>0</v>
      </c>
      <c r="L50" s="92"/>
      <c r="M50" s="92"/>
      <c r="N50" s="92"/>
      <c r="O50" s="92"/>
      <c r="P50" s="92"/>
      <c r="Q50" s="92"/>
      <c r="R50" s="92"/>
      <c r="S50" s="92"/>
      <c r="T50" s="92"/>
      <c r="U50" s="92"/>
      <c r="V50" s="92"/>
      <c r="W50" s="92"/>
      <c r="X50" s="92"/>
      <c r="Y50" s="92"/>
      <c r="Z50" s="88">
        <f t="shared" si="18"/>
        <v>0</v>
      </c>
      <c r="AA50" s="92"/>
      <c r="AB50" s="92"/>
      <c r="AC50" s="93">
        <f>AC48-AC49</f>
        <v>0</v>
      </c>
      <c r="AD50" s="163"/>
      <c r="AH50" s="175"/>
    </row>
    <row r="51" spans="1:34" ht="15" customHeight="1">
      <c r="A51" s="167" t="s">
        <v>174</v>
      </c>
      <c r="B51" s="79" t="s">
        <v>51</v>
      </c>
      <c r="C51" s="83"/>
      <c r="D51" s="84">
        <v>0</v>
      </c>
      <c r="E51" s="84">
        <v>0</v>
      </c>
      <c r="F51" s="84">
        <v>0</v>
      </c>
      <c r="G51" s="84">
        <v>0</v>
      </c>
      <c r="H51" s="84">
        <v>0</v>
      </c>
      <c r="I51" s="84"/>
      <c r="J51" s="84"/>
      <c r="K51" s="84"/>
      <c r="L51" s="84"/>
      <c r="M51" s="84"/>
      <c r="N51" s="84"/>
      <c r="O51" s="84"/>
      <c r="P51" s="84"/>
      <c r="Q51" s="84"/>
      <c r="R51" s="84"/>
      <c r="S51" s="84"/>
      <c r="T51" s="84"/>
      <c r="U51" s="84"/>
      <c r="V51" s="84"/>
      <c r="W51" s="84"/>
      <c r="X51" s="84"/>
      <c r="Y51" s="84"/>
      <c r="Z51" s="84">
        <f t="shared" si="18"/>
        <v>0</v>
      </c>
      <c r="AA51" s="85">
        <f>SUMIF('调整分录-本期'!$D:$D,$A51,'调整分录-本期'!F:F)</f>
        <v>0</v>
      </c>
      <c r="AB51" s="85">
        <f>SUMIF('调整分录-本期'!$D:$D,$A51,'调整分录-本期'!G:G)</f>
        <v>0</v>
      </c>
      <c r="AC51" s="86">
        <f t="shared" si="5"/>
        <v>0</v>
      </c>
      <c r="AD51" s="163"/>
      <c r="AH51" s="175"/>
    </row>
    <row r="52" spans="1:34" ht="15" customHeight="1">
      <c r="A52" s="167" t="s">
        <v>175</v>
      </c>
      <c r="B52" s="79" t="s">
        <v>53</v>
      </c>
      <c r="C52" s="83"/>
      <c r="D52" s="84">
        <v>0</v>
      </c>
      <c r="E52" s="84">
        <v>0</v>
      </c>
      <c r="F52" s="84">
        <v>0</v>
      </c>
      <c r="G52" s="84">
        <v>0</v>
      </c>
      <c r="H52" s="84">
        <v>0</v>
      </c>
      <c r="I52" s="84"/>
      <c r="J52" s="84"/>
      <c r="K52" s="84"/>
      <c r="L52" s="84"/>
      <c r="M52" s="84"/>
      <c r="N52" s="84"/>
      <c r="O52" s="84"/>
      <c r="P52" s="84"/>
      <c r="Q52" s="84"/>
      <c r="R52" s="84"/>
      <c r="S52" s="84"/>
      <c r="T52" s="84"/>
      <c r="U52" s="84"/>
      <c r="V52" s="84"/>
      <c r="W52" s="84"/>
      <c r="X52" s="84"/>
      <c r="Y52" s="84"/>
      <c r="Z52" s="84">
        <f t="shared" si="18"/>
        <v>0</v>
      </c>
      <c r="AA52" s="85">
        <f>SUMIF('调整分录-本期'!$D:$D,$A52,'调整分录-本期'!F:F)</f>
        <v>0</v>
      </c>
      <c r="AB52" s="85">
        <f>SUMIF('调整分录-本期'!$D:$D,$A52,'调整分录-本期'!G:G)</f>
        <v>0</v>
      </c>
      <c r="AC52" s="86">
        <f t="shared" si="5"/>
        <v>0</v>
      </c>
      <c r="AD52" s="163"/>
      <c r="AH52" s="175"/>
    </row>
    <row r="53" spans="1:34" ht="15" customHeight="1">
      <c r="A53" s="167" t="s">
        <v>176</v>
      </c>
      <c r="B53" s="79" t="s">
        <v>55</v>
      </c>
      <c r="C53" s="83"/>
      <c r="D53" s="84">
        <v>0</v>
      </c>
      <c r="E53" s="84">
        <v>0</v>
      </c>
      <c r="F53" s="84">
        <v>0</v>
      </c>
      <c r="G53" s="84">
        <v>0</v>
      </c>
      <c r="H53" s="84">
        <v>0</v>
      </c>
      <c r="I53" s="84"/>
      <c r="J53" s="84"/>
      <c r="K53" s="84"/>
      <c r="L53" s="84"/>
      <c r="M53" s="84"/>
      <c r="N53" s="84"/>
      <c r="O53" s="84"/>
      <c r="P53" s="84"/>
      <c r="Q53" s="84"/>
      <c r="R53" s="84"/>
      <c r="S53" s="84"/>
      <c r="T53" s="84"/>
      <c r="U53" s="84"/>
      <c r="V53" s="84"/>
      <c r="W53" s="84"/>
      <c r="X53" s="84"/>
      <c r="Y53" s="84"/>
      <c r="Z53" s="84">
        <f t="shared" si="18"/>
        <v>0</v>
      </c>
      <c r="AA53" s="85">
        <f>SUMIF('调整分录-本期'!$D:$D,$A53,'调整分录-本期'!F:F)</f>
        <v>0</v>
      </c>
      <c r="AB53" s="85">
        <f>SUMIF('调整分录-本期'!$D:$D,$A53,'调整分录-本期'!G:G)</f>
        <v>0</v>
      </c>
      <c r="AC53" s="86">
        <f t="shared" si="5"/>
        <v>0</v>
      </c>
      <c r="AD53" s="163"/>
      <c r="AH53" s="175"/>
    </row>
    <row r="54" spans="1:34" ht="15" customHeight="1">
      <c r="A54" s="167" t="s">
        <v>177</v>
      </c>
      <c r="B54" s="79" t="s">
        <v>56</v>
      </c>
      <c r="C54" s="83"/>
      <c r="D54" s="84">
        <v>0</v>
      </c>
      <c r="E54" s="84">
        <v>0</v>
      </c>
      <c r="F54" s="84">
        <v>0</v>
      </c>
      <c r="G54" s="84">
        <v>0</v>
      </c>
      <c r="H54" s="84">
        <v>0</v>
      </c>
      <c r="I54" s="84"/>
      <c r="J54" s="84"/>
      <c r="K54" s="84"/>
      <c r="L54" s="84"/>
      <c r="M54" s="84"/>
      <c r="N54" s="84"/>
      <c r="O54" s="84"/>
      <c r="P54" s="84"/>
      <c r="Q54" s="84"/>
      <c r="R54" s="84"/>
      <c r="S54" s="84"/>
      <c r="T54" s="84"/>
      <c r="U54" s="84"/>
      <c r="V54" s="84"/>
      <c r="W54" s="84"/>
      <c r="X54" s="84"/>
      <c r="Y54" s="84"/>
      <c r="Z54" s="84">
        <f t="shared" si="18"/>
        <v>0</v>
      </c>
      <c r="AA54" s="85">
        <f>SUMIF('调整分录-本期'!$D:$D,$A54,'调整分录-本期'!F:F)</f>
        <v>0</v>
      </c>
      <c r="AB54" s="85">
        <f>SUMIF('调整分录-本期'!$D:$D,$A54,'调整分录-本期'!G:G)</f>
        <v>0</v>
      </c>
      <c r="AC54" s="86">
        <f t="shared" ref="AC54:AC55" si="30">Z54+AB54-AA54</f>
        <v>0</v>
      </c>
      <c r="AD54" s="163"/>
      <c r="AH54" s="175"/>
    </row>
    <row r="55" spans="1:34" ht="15" customHeight="1">
      <c r="A55" s="167" t="s">
        <v>178</v>
      </c>
      <c r="B55" s="79" t="s">
        <v>57</v>
      </c>
      <c r="C55" s="83"/>
      <c r="D55" s="84">
        <v>0</v>
      </c>
      <c r="E55" s="84">
        <v>0</v>
      </c>
      <c r="F55" s="84">
        <v>0</v>
      </c>
      <c r="G55" s="84">
        <v>0</v>
      </c>
      <c r="H55" s="84">
        <v>0</v>
      </c>
      <c r="I55" s="84"/>
      <c r="J55" s="84"/>
      <c r="K55" s="84"/>
      <c r="L55" s="84"/>
      <c r="M55" s="84"/>
      <c r="N55" s="84"/>
      <c r="O55" s="84"/>
      <c r="P55" s="84"/>
      <c r="Q55" s="84"/>
      <c r="R55" s="84"/>
      <c r="S55" s="84"/>
      <c r="T55" s="84"/>
      <c r="U55" s="84"/>
      <c r="V55" s="84"/>
      <c r="W55" s="84"/>
      <c r="X55" s="84"/>
      <c r="Y55" s="84"/>
      <c r="Z55" s="84">
        <f t="shared" si="18"/>
        <v>0</v>
      </c>
      <c r="AA55" s="85">
        <f>SUMIF('调整分录-本期'!$D:$D,$A55,'调整分录-本期'!F:F)</f>
        <v>0</v>
      </c>
      <c r="AB55" s="85">
        <f>SUMIF('调整分录-本期'!$D:$D,$A55,'调整分录-本期'!G:G)</f>
        <v>0</v>
      </c>
      <c r="AC55" s="86">
        <f t="shared" si="30"/>
        <v>0</v>
      </c>
      <c r="AD55" s="163"/>
      <c r="AH55" s="175"/>
    </row>
    <row r="56" spans="1:34" ht="15" customHeight="1">
      <c r="A56" s="167" t="s">
        <v>179</v>
      </c>
      <c r="B56" s="87" t="s">
        <v>59</v>
      </c>
      <c r="C56" s="91"/>
      <c r="D56" s="92">
        <f>D53-D54-D55</f>
        <v>0</v>
      </c>
      <c r="E56" s="92">
        <f t="shared" ref="E56:G56" si="31">E53-E54-E55</f>
        <v>0</v>
      </c>
      <c r="F56" s="92">
        <f t="shared" si="31"/>
        <v>0</v>
      </c>
      <c r="G56" s="92">
        <f t="shared" si="31"/>
        <v>0</v>
      </c>
      <c r="H56" s="92">
        <f t="shared" ref="H56" si="32">H53-H54-H55</f>
        <v>0</v>
      </c>
      <c r="I56" s="92">
        <f t="shared" ref="I56:K56" si="33">I53-I54-I55</f>
        <v>0</v>
      </c>
      <c r="J56" s="92">
        <f t="shared" si="33"/>
        <v>0</v>
      </c>
      <c r="K56" s="92">
        <f t="shared" si="33"/>
        <v>0</v>
      </c>
      <c r="L56" s="92"/>
      <c r="M56" s="92"/>
      <c r="N56" s="92"/>
      <c r="O56" s="92"/>
      <c r="P56" s="92"/>
      <c r="Q56" s="92"/>
      <c r="R56" s="92"/>
      <c r="S56" s="92"/>
      <c r="T56" s="92"/>
      <c r="U56" s="92"/>
      <c r="V56" s="92"/>
      <c r="W56" s="92"/>
      <c r="X56" s="92"/>
      <c r="Y56" s="92"/>
      <c r="Z56" s="88">
        <f t="shared" si="18"/>
        <v>0</v>
      </c>
      <c r="AA56" s="92"/>
      <c r="AB56" s="92"/>
      <c r="AC56" s="93">
        <f>AC53-AC54-AC55</f>
        <v>0</v>
      </c>
      <c r="AD56" s="163"/>
      <c r="AH56" s="175"/>
    </row>
    <row r="57" spans="1:34" ht="15" customHeight="1">
      <c r="A57" s="167" t="s">
        <v>180</v>
      </c>
      <c r="B57" s="79" t="s">
        <v>61</v>
      </c>
      <c r="C57" s="83"/>
      <c r="D57" s="84">
        <v>0</v>
      </c>
      <c r="E57" s="84">
        <v>0</v>
      </c>
      <c r="F57" s="84">
        <v>0</v>
      </c>
      <c r="G57" s="84">
        <v>0</v>
      </c>
      <c r="H57" s="84">
        <v>0</v>
      </c>
      <c r="I57" s="84"/>
      <c r="J57" s="84"/>
      <c r="K57" s="84"/>
      <c r="L57" s="84"/>
      <c r="M57" s="84"/>
      <c r="N57" s="84"/>
      <c r="O57" s="84"/>
      <c r="P57" s="84"/>
      <c r="Q57" s="84"/>
      <c r="R57" s="84"/>
      <c r="S57" s="84"/>
      <c r="T57" s="84"/>
      <c r="U57" s="84"/>
      <c r="V57" s="84"/>
      <c r="W57" s="84"/>
      <c r="X57" s="84"/>
      <c r="Y57" s="84"/>
      <c r="Z57" s="84">
        <f t="shared" si="18"/>
        <v>0</v>
      </c>
      <c r="AA57" s="85">
        <f>SUMIF('调整分录-本期'!$D:$D,$A57,'调整分录-本期'!F:F)</f>
        <v>0</v>
      </c>
      <c r="AB57" s="85">
        <f>SUMIF('调整分录-本期'!$D:$D,$A57,'调整分录-本期'!G:G)</f>
        <v>0</v>
      </c>
      <c r="AC57" s="86">
        <f t="shared" si="5"/>
        <v>0</v>
      </c>
      <c r="AD57" s="163"/>
      <c r="AH57" s="175"/>
    </row>
    <row r="58" spans="1:34" ht="15" customHeight="1">
      <c r="A58" s="167" t="s">
        <v>181</v>
      </c>
      <c r="B58" s="79" t="s">
        <v>63</v>
      </c>
      <c r="C58" s="83"/>
      <c r="D58" s="84">
        <v>0</v>
      </c>
      <c r="E58" s="84">
        <v>0</v>
      </c>
      <c r="F58" s="84">
        <v>0</v>
      </c>
      <c r="G58" s="84">
        <v>0</v>
      </c>
      <c r="H58" s="84">
        <v>0</v>
      </c>
      <c r="I58" s="84"/>
      <c r="J58" s="84"/>
      <c r="K58" s="84"/>
      <c r="L58" s="84"/>
      <c r="M58" s="84"/>
      <c r="N58" s="84"/>
      <c r="O58" s="84"/>
      <c r="P58" s="84"/>
      <c r="Q58" s="84"/>
      <c r="R58" s="84"/>
      <c r="S58" s="84"/>
      <c r="T58" s="84"/>
      <c r="U58" s="84"/>
      <c r="V58" s="84"/>
      <c r="W58" s="84"/>
      <c r="X58" s="84"/>
      <c r="Y58" s="84"/>
      <c r="Z58" s="84">
        <f t="shared" si="18"/>
        <v>0</v>
      </c>
      <c r="AA58" s="85">
        <f>SUMIF('调整分录-本期'!$D:$D,$A58,'调整分录-本期'!F:F)</f>
        <v>0</v>
      </c>
      <c r="AB58" s="85">
        <f>SUMIF('调整分录-本期'!$D:$D,$A58,'调整分录-本期'!G:G)</f>
        <v>0</v>
      </c>
      <c r="AC58" s="86">
        <f t="shared" si="5"/>
        <v>0</v>
      </c>
      <c r="AD58" s="163"/>
      <c r="AH58" s="175"/>
    </row>
    <row r="59" spans="1:34" ht="15" customHeight="1">
      <c r="A59" s="167" t="s">
        <v>182</v>
      </c>
      <c r="B59" s="79" t="s">
        <v>65</v>
      </c>
      <c r="C59" s="83"/>
      <c r="D59" s="84">
        <v>0</v>
      </c>
      <c r="E59" s="84">
        <v>0</v>
      </c>
      <c r="F59" s="84">
        <v>0</v>
      </c>
      <c r="G59" s="84">
        <v>0</v>
      </c>
      <c r="H59" s="84">
        <v>0</v>
      </c>
      <c r="I59" s="84"/>
      <c r="J59" s="84"/>
      <c r="K59" s="84"/>
      <c r="L59" s="84"/>
      <c r="M59" s="84"/>
      <c r="N59" s="84"/>
      <c r="O59" s="84"/>
      <c r="P59" s="84"/>
      <c r="Q59" s="84"/>
      <c r="R59" s="84"/>
      <c r="S59" s="84"/>
      <c r="T59" s="84"/>
      <c r="U59" s="84"/>
      <c r="V59" s="84"/>
      <c r="W59" s="84"/>
      <c r="X59" s="84"/>
      <c r="Y59" s="84"/>
      <c r="Z59" s="84">
        <f t="shared" si="18"/>
        <v>0</v>
      </c>
      <c r="AA59" s="85">
        <f>SUMIF('调整分录-本期'!$D:$D,$A59,'调整分录-本期'!F:F)</f>
        <v>0</v>
      </c>
      <c r="AB59" s="85">
        <f>SUMIF('调整分录-本期'!$D:$D,$A59,'调整分录-本期'!G:G)</f>
        <v>0</v>
      </c>
      <c r="AC59" s="86">
        <f>Z59+AB59-AA59</f>
        <v>0</v>
      </c>
      <c r="AD59" s="163"/>
      <c r="AH59" s="175"/>
    </row>
    <row r="60" spans="1:34" ht="15" customHeight="1">
      <c r="A60" s="167" t="s">
        <v>183</v>
      </c>
      <c r="B60" s="87" t="s">
        <v>67</v>
      </c>
      <c r="C60" s="91"/>
      <c r="D60" s="92">
        <f>D58-D59</f>
        <v>0</v>
      </c>
      <c r="E60" s="92">
        <f t="shared" ref="E60:G60" si="34">E58-E59</f>
        <v>0</v>
      </c>
      <c r="F60" s="92">
        <f t="shared" si="34"/>
        <v>0</v>
      </c>
      <c r="G60" s="92">
        <f t="shared" si="34"/>
        <v>0</v>
      </c>
      <c r="H60" s="92">
        <f t="shared" ref="H60" si="35">H58-H59</f>
        <v>0</v>
      </c>
      <c r="I60" s="92">
        <f t="shared" ref="I60:K60" si="36">I58-I59</f>
        <v>0</v>
      </c>
      <c r="J60" s="92">
        <f t="shared" si="36"/>
        <v>0</v>
      </c>
      <c r="K60" s="92">
        <f t="shared" si="36"/>
        <v>0</v>
      </c>
      <c r="L60" s="92"/>
      <c r="M60" s="92"/>
      <c r="N60" s="92"/>
      <c r="O60" s="92"/>
      <c r="P60" s="92"/>
      <c r="Q60" s="92"/>
      <c r="R60" s="92"/>
      <c r="S60" s="92"/>
      <c r="T60" s="92"/>
      <c r="U60" s="92"/>
      <c r="V60" s="92"/>
      <c r="W60" s="92"/>
      <c r="X60" s="92"/>
      <c r="Y60" s="92"/>
      <c r="Z60" s="88">
        <f t="shared" si="18"/>
        <v>0</v>
      </c>
      <c r="AA60" s="92"/>
      <c r="AB60" s="92"/>
      <c r="AC60" s="93">
        <f>AC58-AC59</f>
        <v>0</v>
      </c>
      <c r="AD60" s="163"/>
      <c r="AH60" s="175"/>
    </row>
    <row r="61" spans="1:34" ht="15" customHeight="1">
      <c r="A61" s="167" t="s">
        <v>184</v>
      </c>
      <c r="B61" s="79" t="s">
        <v>69</v>
      </c>
      <c r="C61" s="83"/>
      <c r="D61" s="84">
        <v>0</v>
      </c>
      <c r="E61" s="84">
        <v>0</v>
      </c>
      <c r="F61" s="84">
        <v>0</v>
      </c>
      <c r="G61" s="84">
        <v>0</v>
      </c>
      <c r="H61" s="84">
        <v>0</v>
      </c>
      <c r="I61" s="84"/>
      <c r="J61" s="84"/>
      <c r="K61" s="84"/>
      <c r="L61" s="84"/>
      <c r="M61" s="84"/>
      <c r="N61" s="84"/>
      <c r="O61" s="84"/>
      <c r="P61" s="84"/>
      <c r="Q61" s="84"/>
      <c r="R61" s="84"/>
      <c r="S61" s="84"/>
      <c r="T61" s="84"/>
      <c r="U61" s="84"/>
      <c r="V61" s="84"/>
      <c r="W61" s="84"/>
      <c r="X61" s="84"/>
      <c r="Y61" s="84"/>
      <c r="Z61" s="84">
        <f t="shared" si="18"/>
        <v>0</v>
      </c>
      <c r="AA61" s="85">
        <f>SUMIF('调整分录-本期'!$D:$D,$A61,'调整分录-本期'!F:F)</f>
        <v>0</v>
      </c>
      <c r="AB61" s="85">
        <f>SUMIF('调整分录-本期'!$D:$D,$A61,'调整分录-本期'!G:G)</f>
        <v>0</v>
      </c>
      <c r="AC61" s="86">
        <f t="shared" si="5"/>
        <v>0</v>
      </c>
      <c r="AD61" s="163"/>
      <c r="AH61" s="175"/>
    </row>
    <row r="62" spans="1:34" ht="15" customHeight="1">
      <c r="A62" s="167" t="s">
        <v>185</v>
      </c>
      <c r="B62" s="79" t="s">
        <v>71</v>
      </c>
      <c r="C62" s="83"/>
      <c r="D62" s="84">
        <v>0</v>
      </c>
      <c r="E62" s="84">
        <v>0</v>
      </c>
      <c r="F62" s="84">
        <v>0</v>
      </c>
      <c r="G62" s="84">
        <v>0</v>
      </c>
      <c r="H62" s="84">
        <v>0</v>
      </c>
      <c r="I62" s="84"/>
      <c r="J62" s="84"/>
      <c r="K62" s="84"/>
      <c r="L62" s="84"/>
      <c r="M62" s="84"/>
      <c r="N62" s="84"/>
      <c r="O62" s="84"/>
      <c r="P62" s="84"/>
      <c r="Q62" s="84"/>
      <c r="R62" s="84"/>
      <c r="S62" s="84"/>
      <c r="T62" s="84"/>
      <c r="U62" s="84"/>
      <c r="V62" s="84"/>
      <c r="W62" s="84"/>
      <c r="X62" s="84"/>
      <c r="Y62" s="84"/>
      <c r="Z62" s="84">
        <f t="shared" si="18"/>
        <v>0</v>
      </c>
      <c r="AA62" s="85">
        <f>SUMIF('调整分录-本期'!$D:$D,$A62,'调整分录-本期'!F:F)</f>
        <v>0</v>
      </c>
      <c r="AB62" s="85">
        <f>SUMIF('调整分录-本期'!$D:$D,$A62,'调整分录-本期'!G:G)</f>
        <v>0</v>
      </c>
      <c r="AC62" s="86">
        <f t="shared" si="5"/>
        <v>0</v>
      </c>
      <c r="AD62" s="163"/>
      <c r="AH62" s="175"/>
    </row>
    <row r="63" spans="1:34" ht="15" customHeight="1">
      <c r="A63" s="167" t="s">
        <v>186</v>
      </c>
      <c r="B63" s="79" t="s">
        <v>73</v>
      </c>
      <c r="C63" s="83"/>
      <c r="D63" s="84">
        <v>0</v>
      </c>
      <c r="E63" s="84">
        <v>0</v>
      </c>
      <c r="F63" s="84">
        <v>0</v>
      </c>
      <c r="G63" s="84">
        <v>0</v>
      </c>
      <c r="H63" s="84">
        <v>0</v>
      </c>
      <c r="I63" s="84"/>
      <c r="J63" s="84"/>
      <c r="K63" s="84"/>
      <c r="L63" s="84"/>
      <c r="M63" s="84"/>
      <c r="N63" s="84"/>
      <c r="O63" s="84"/>
      <c r="P63" s="84"/>
      <c r="Q63" s="84"/>
      <c r="R63" s="84"/>
      <c r="S63" s="84"/>
      <c r="T63" s="84"/>
      <c r="U63" s="84"/>
      <c r="V63" s="84"/>
      <c r="W63" s="84"/>
      <c r="X63" s="84"/>
      <c r="Y63" s="84"/>
      <c r="Z63" s="84">
        <f t="shared" si="18"/>
        <v>0</v>
      </c>
      <c r="AA63" s="85">
        <f>SUMIF('调整分录-本期'!$D:$D,$A63,'调整分录-本期'!F:F)</f>
        <v>0</v>
      </c>
      <c r="AB63" s="85">
        <f>SUMIF('调整分录-本期'!$D:$D,$A63,'调整分录-本期'!G:G)</f>
        <v>0</v>
      </c>
      <c r="AC63" s="86">
        <f t="shared" si="5"/>
        <v>0</v>
      </c>
      <c r="AD63" s="163"/>
      <c r="AH63" s="175"/>
    </row>
    <row r="64" spans="1:34" ht="15" customHeight="1">
      <c r="A64" s="167" t="s">
        <v>187</v>
      </c>
      <c r="B64" s="87" t="s">
        <v>75</v>
      </c>
      <c r="C64" s="91"/>
      <c r="D64" s="92">
        <f>SUM(D33:D63)-SUM(D37:D38)-SUM(D40:D42)-SUM(D44:D46)-SUM(D48:D49)-SUM(D53:D55)-SUM(D58:D59)</f>
        <v>100000000</v>
      </c>
      <c r="E64" s="92">
        <f t="shared" ref="E64:G64" si="37">SUM(E33:E63)-SUM(E37:E38)-SUM(E40:E42)-SUM(E44:E46)-SUM(E48:E49)-SUM(E53:E55)-SUM(E58:E59)</f>
        <v>1350000</v>
      </c>
      <c r="F64" s="92">
        <f t="shared" si="37"/>
        <v>1350000</v>
      </c>
      <c r="G64" s="92">
        <f t="shared" si="37"/>
        <v>1350000</v>
      </c>
      <c r="H64" s="92">
        <f t="shared" ref="H64" si="38">SUM(H33:H63)-SUM(H37:H38)-SUM(H40:H42)-SUM(H44:H46)-SUM(H48:H49)-SUM(H53:H55)-SUM(H58:H59)</f>
        <v>1350000</v>
      </c>
      <c r="I64" s="92">
        <f t="shared" ref="I64:K64" si="39">SUM(I33:I63)-SUM(I37:I38)-SUM(I40:I42)-SUM(I44:I46)-SUM(I48:I49)-SUM(I53:I55)-SUM(I58:I59)</f>
        <v>0</v>
      </c>
      <c r="J64" s="92">
        <f t="shared" si="39"/>
        <v>0</v>
      </c>
      <c r="K64" s="92">
        <f t="shared" si="39"/>
        <v>0</v>
      </c>
      <c r="L64" s="92"/>
      <c r="M64" s="92"/>
      <c r="N64" s="92"/>
      <c r="O64" s="92"/>
      <c r="P64" s="92"/>
      <c r="Q64" s="92"/>
      <c r="R64" s="92"/>
      <c r="S64" s="92"/>
      <c r="T64" s="92"/>
      <c r="U64" s="92"/>
      <c r="V64" s="92"/>
      <c r="W64" s="92"/>
      <c r="X64" s="92"/>
      <c r="Y64" s="92"/>
      <c r="Z64" s="88">
        <f t="shared" si="18"/>
        <v>105400000</v>
      </c>
      <c r="AA64" s="92">
        <f>SUM(AA33:AA63)</f>
        <v>1250000</v>
      </c>
      <c r="AB64" s="92">
        <f>SUM(AB33:AB63)</f>
        <v>48000000</v>
      </c>
      <c r="AC64" s="93">
        <f>SUM(AC33:AC63)-SUM(AC37:AC38)-SUM(AC40:AC42)-SUM(AC44:AC46)-SUM(AC48:AC49)-SUM(AC53:AC55)-SUM(AC58:AC59)</f>
        <v>58650000</v>
      </c>
      <c r="AD64" s="163"/>
      <c r="AH64" s="175"/>
    </row>
    <row r="65" spans="1:34" ht="15" customHeight="1">
      <c r="A65" s="167" t="s">
        <v>77</v>
      </c>
      <c r="B65" s="87" t="s">
        <v>77</v>
      </c>
      <c r="C65" s="91"/>
      <c r="D65" s="92">
        <f>D31+D64</f>
        <v>115000000</v>
      </c>
      <c r="E65" s="92">
        <f t="shared" ref="E65:G65" si="40">E31+E64</f>
        <v>19500000</v>
      </c>
      <c r="F65" s="92">
        <f t="shared" si="40"/>
        <v>19500000</v>
      </c>
      <c r="G65" s="92">
        <f t="shared" si="40"/>
        <v>24500000</v>
      </c>
      <c r="H65" s="92">
        <f t="shared" ref="H65" si="41">H31+H64</f>
        <v>24500000</v>
      </c>
      <c r="I65" s="92">
        <f t="shared" ref="I65:K65" si="42">I31+I64</f>
        <v>0</v>
      </c>
      <c r="J65" s="92">
        <f t="shared" si="42"/>
        <v>0</v>
      </c>
      <c r="K65" s="92">
        <f t="shared" si="42"/>
        <v>0</v>
      </c>
      <c r="L65" s="92"/>
      <c r="M65" s="92"/>
      <c r="N65" s="92"/>
      <c r="O65" s="92"/>
      <c r="P65" s="92"/>
      <c r="Q65" s="92"/>
      <c r="R65" s="92"/>
      <c r="S65" s="92"/>
      <c r="T65" s="92"/>
      <c r="U65" s="92"/>
      <c r="V65" s="92"/>
      <c r="W65" s="92"/>
      <c r="X65" s="92"/>
      <c r="Y65" s="92"/>
      <c r="Z65" s="88">
        <f t="shared" si="18"/>
        <v>203000000</v>
      </c>
      <c r="AA65" s="92">
        <f t="shared" ref="AA65:AB65" si="43">AA31+AA64</f>
        <v>1250000</v>
      </c>
      <c r="AB65" s="92">
        <f t="shared" si="43"/>
        <v>48000000</v>
      </c>
      <c r="AC65" s="93">
        <f>AC31+AC64</f>
        <v>156250000</v>
      </c>
      <c r="AD65" s="163"/>
      <c r="AH65" s="175"/>
    </row>
    <row r="66" spans="1:34" ht="15" customHeight="1">
      <c r="A66" s="167" t="s">
        <v>1</v>
      </c>
      <c r="B66" s="79" t="s">
        <v>1</v>
      </c>
      <c r="C66" s="94"/>
      <c r="D66" s="84">
        <v>0</v>
      </c>
      <c r="E66" s="84">
        <v>0</v>
      </c>
      <c r="F66" s="84">
        <v>0</v>
      </c>
      <c r="G66" s="84">
        <v>0</v>
      </c>
      <c r="H66" s="84">
        <v>0</v>
      </c>
      <c r="I66" s="84"/>
      <c r="J66" s="84"/>
      <c r="K66" s="84"/>
      <c r="L66" s="84"/>
      <c r="M66" s="84"/>
      <c r="N66" s="84"/>
      <c r="O66" s="84"/>
      <c r="P66" s="84"/>
      <c r="Q66" s="84"/>
      <c r="R66" s="84"/>
      <c r="S66" s="84"/>
      <c r="T66" s="84"/>
      <c r="U66" s="84"/>
      <c r="V66" s="84"/>
      <c r="W66" s="84"/>
      <c r="X66" s="84"/>
      <c r="Y66" s="84"/>
      <c r="Z66" s="84">
        <f t="shared" si="18"/>
        <v>0</v>
      </c>
      <c r="AA66" s="85">
        <f>SUMIF('调整分录-本期'!$D:$D,$A66,'调整分录-本期'!F:F)</f>
        <v>0</v>
      </c>
      <c r="AB66" s="85">
        <f>SUMIF('调整分录-本期'!$D:$D,$A66,'调整分录-本期'!G:G)</f>
        <v>0</v>
      </c>
      <c r="AC66" s="86"/>
      <c r="AD66" s="163"/>
      <c r="AH66" s="175"/>
    </row>
    <row r="67" spans="1:34" ht="15" customHeight="1">
      <c r="A67" s="167" t="s">
        <v>588</v>
      </c>
      <c r="B67" s="79" t="s">
        <v>3</v>
      </c>
      <c r="C67" s="83"/>
      <c r="D67" s="84">
        <v>0</v>
      </c>
      <c r="E67" s="84">
        <v>0</v>
      </c>
      <c r="F67" s="84">
        <v>0</v>
      </c>
      <c r="G67" s="84">
        <v>0</v>
      </c>
      <c r="H67" s="84">
        <v>0</v>
      </c>
      <c r="I67" s="84"/>
      <c r="J67" s="84"/>
      <c r="K67" s="84"/>
      <c r="L67" s="84"/>
      <c r="M67" s="84"/>
      <c r="N67" s="84"/>
      <c r="O67" s="84"/>
      <c r="P67" s="84"/>
      <c r="Q67" s="84"/>
      <c r="R67" s="84"/>
      <c r="S67" s="84"/>
      <c r="T67" s="84"/>
      <c r="U67" s="84"/>
      <c r="V67" s="84"/>
      <c r="W67" s="84"/>
      <c r="X67" s="84"/>
      <c r="Y67" s="84"/>
      <c r="Z67" s="84">
        <f t="shared" si="18"/>
        <v>0</v>
      </c>
      <c r="AA67" s="85">
        <f>SUMIF('调整分录-本期'!$D:$D,$A67,'调整分录-本期'!F:F)</f>
        <v>0</v>
      </c>
      <c r="AB67" s="85">
        <f>SUMIF('调整分录-本期'!$D:$D,$A67,'调整分录-本期'!G:G)</f>
        <v>0</v>
      </c>
      <c r="AC67" s="86">
        <f t="shared" ref="AC67:AC116" si="44">Z67+AB67-AA67</f>
        <v>0</v>
      </c>
      <c r="AD67" s="163"/>
      <c r="AH67" s="175"/>
    </row>
    <row r="68" spans="1:34" ht="15" customHeight="1">
      <c r="A68" s="167" t="s">
        <v>565</v>
      </c>
      <c r="B68" s="79" t="s">
        <v>545</v>
      </c>
      <c r="C68" s="83"/>
      <c r="D68" s="84">
        <v>0</v>
      </c>
      <c r="E68" s="84">
        <v>0</v>
      </c>
      <c r="F68" s="84">
        <v>0</v>
      </c>
      <c r="G68" s="84">
        <v>0</v>
      </c>
      <c r="H68" s="84">
        <v>0</v>
      </c>
      <c r="I68" s="84"/>
      <c r="J68" s="84"/>
      <c r="K68" s="84"/>
      <c r="L68" s="84"/>
      <c r="M68" s="84"/>
      <c r="N68" s="84"/>
      <c r="O68" s="84"/>
      <c r="P68" s="84"/>
      <c r="Q68" s="84"/>
      <c r="R68" s="84"/>
      <c r="S68" s="84"/>
      <c r="T68" s="84"/>
      <c r="U68" s="84"/>
      <c r="V68" s="84"/>
      <c r="W68" s="84"/>
      <c r="X68" s="84"/>
      <c r="Y68" s="84"/>
      <c r="Z68" s="84">
        <f t="shared" si="18"/>
        <v>0</v>
      </c>
      <c r="AA68" s="85">
        <f>SUMIF('调整分录-本期'!$D:$D,$A68,'调整分录-本期'!F:F)</f>
        <v>0</v>
      </c>
      <c r="AB68" s="85">
        <f>SUMIF('调整分录-本期'!$D:$D,$A68,'调整分录-本期'!G:G)</f>
        <v>0</v>
      </c>
      <c r="AC68" s="86">
        <f t="shared" si="44"/>
        <v>0</v>
      </c>
      <c r="AD68" s="163"/>
      <c r="AH68" s="175"/>
    </row>
    <row r="69" spans="1:34" ht="15" customHeight="1">
      <c r="A69" s="167" t="s">
        <v>566</v>
      </c>
      <c r="B69" s="79" t="s">
        <v>546</v>
      </c>
      <c r="C69" s="83"/>
      <c r="D69" s="84">
        <v>0</v>
      </c>
      <c r="E69" s="84">
        <v>0</v>
      </c>
      <c r="F69" s="84">
        <v>0</v>
      </c>
      <c r="G69" s="84">
        <v>0</v>
      </c>
      <c r="H69" s="84">
        <v>0</v>
      </c>
      <c r="I69" s="84"/>
      <c r="J69" s="84"/>
      <c r="K69" s="84"/>
      <c r="L69" s="84"/>
      <c r="M69" s="84"/>
      <c r="N69" s="84"/>
      <c r="O69" s="84"/>
      <c r="P69" s="84"/>
      <c r="Q69" s="84"/>
      <c r="R69" s="84"/>
      <c r="S69" s="84"/>
      <c r="T69" s="84"/>
      <c r="U69" s="84"/>
      <c r="V69" s="84"/>
      <c r="W69" s="84"/>
      <c r="X69" s="84"/>
      <c r="Y69" s="84"/>
      <c r="Z69" s="84">
        <f t="shared" si="18"/>
        <v>0</v>
      </c>
      <c r="AA69" s="85">
        <f>SUMIF('调整分录-本期'!$D:$D,$A69,'调整分录-本期'!F:F)</f>
        <v>0</v>
      </c>
      <c r="AB69" s="85">
        <f>SUMIF('调整分录-本期'!$D:$D,$A69,'调整分录-本期'!G:G)</f>
        <v>0</v>
      </c>
      <c r="AC69" s="86">
        <f t="shared" si="44"/>
        <v>0</v>
      </c>
      <c r="AD69" s="163"/>
      <c r="AH69" s="175"/>
    </row>
    <row r="70" spans="1:34" ht="15" customHeight="1">
      <c r="A70" s="167" t="s">
        <v>567</v>
      </c>
      <c r="B70" s="79" t="s">
        <v>547</v>
      </c>
      <c r="C70" s="83"/>
      <c r="D70" s="84">
        <v>0</v>
      </c>
      <c r="E70" s="84">
        <v>0</v>
      </c>
      <c r="F70" s="84">
        <v>0</v>
      </c>
      <c r="G70" s="84">
        <v>0</v>
      </c>
      <c r="H70" s="84">
        <v>0</v>
      </c>
      <c r="I70" s="84"/>
      <c r="J70" s="84"/>
      <c r="K70" s="84"/>
      <c r="L70" s="84"/>
      <c r="M70" s="84"/>
      <c r="N70" s="84"/>
      <c r="O70" s="84"/>
      <c r="P70" s="84"/>
      <c r="Q70" s="84"/>
      <c r="R70" s="84"/>
      <c r="S70" s="84"/>
      <c r="T70" s="84"/>
      <c r="U70" s="84"/>
      <c r="V70" s="84"/>
      <c r="W70" s="84"/>
      <c r="X70" s="84"/>
      <c r="Y70" s="84"/>
      <c r="Z70" s="84">
        <f t="shared" si="18"/>
        <v>0</v>
      </c>
      <c r="AA70" s="85">
        <f>SUMIF('调整分录-本期'!$D:$D,$A70,'调整分录-本期'!F:F)</f>
        <v>0</v>
      </c>
      <c r="AB70" s="85">
        <f>SUMIF('调整分录-本期'!$D:$D,$A70,'调整分录-本期'!G:G)</f>
        <v>0</v>
      </c>
      <c r="AC70" s="86">
        <f t="shared" si="44"/>
        <v>0</v>
      </c>
      <c r="AD70" s="163"/>
      <c r="AH70" s="175"/>
    </row>
    <row r="71" spans="1:34" ht="15" customHeight="1">
      <c r="A71" s="167" t="s">
        <v>587</v>
      </c>
      <c r="B71" s="79" t="s">
        <v>548</v>
      </c>
      <c r="C71" s="83"/>
      <c r="D71" s="84">
        <v>0</v>
      </c>
      <c r="E71" s="84">
        <v>0</v>
      </c>
      <c r="F71" s="84">
        <v>0</v>
      </c>
      <c r="G71" s="84">
        <v>0</v>
      </c>
      <c r="H71" s="84">
        <v>0</v>
      </c>
      <c r="I71" s="84"/>
      <c r="J71" s="84"/>
      <c r="K71" s="84"/>
      <c r="L71" s="84"/>
      <c r="M71" s="84"/>
      <c r="N71" s="84"/>
      <c r="O71" s="84"/>
      <c r="P71" s="84"/>
      <c r="Q71" s="84"/>
      <c r="R71" s="84"/>
      <c r="S71" s="84"/>
      <c r="T71" s="84"/>
      <c r="U71" s="84"/>
      <c r="V71" s="84"/>
      <c r="W71" s="84"/>
      <c r="X71" s="84"/>
      <c r="Y71" s="84"/>
      <c r="Z71" s="84">
        <f t="shared" si="18"/>
        <v>0</v>
      </c>
      <c r="AA71" s="85">
        <f>SUMIF('调整分录-本期'!$D:$D,$A71,'调整分录-本期'!F:F)</f>
        <v>0</v>
      </c>
      <c r="AB71" s="85">
        <f>SUMIF('调整分录-本期'!$D:$D,$A71,'调整分录-本期'!G:G)</f>
        <v>0</v>
      </c>
      <c r="AC71" s="86">
        <f t="shared" si="44"/>
        <v>0</v>
      </c>
      <c r="AD71" s="163"/>
      <c r="AH71" s="175"/>
    </row>
    <row r="72" spans="1:34" ht="15" customHeight="1">
      <c r="A72" s="167" t="s">
        <v>568</v>
      </c>
      <c r="B72" s="79" t="s">
        <v>549</v>
      </c>
      <c r="C72" s="83"/>
      <c r="D72" s="84">
        <v>0</v>
      </c>
      <c r="E72" s="84">
        <v>0</v>
      </c>
      <c r="F72" s="84">
        <v>0</v>
      </c>
      <c r="G72" s="84">
        <v>0</v>
      </c>
      <c r="H72" s="84">
        <v>0</v>
      </c>
      <c r="I72" s="84"/>
      <c r="J72" s="84"/>
      <c r="K72" s="84"/>
      <c r="L72" s="84"/>
      <c r="M72" s="84"/>
      <c r="N72" s="84"/>
      <c r="O72" s="84"/>
      <c r="P72" s="84"/>
      <c r="Q72" s="84"/>
      <c r="R72" s="84"/>
      <c r="S72" s="84"/>
      <c r="T72" s="84"/>
      <c r="U72" s="84"/>
      <c r="V72" s="84"/>
      <c r="W72" s="84"/>
      <c r="X72" s="84"/>
      <c r="Y72" s="84"/>
      <c r="Z72" s="84">
        <f t="shared" ref="Z72:Z104" si="45">SUM(D72:Y72)</f>
        <v>0</v>
      </c>
      <c r="AA72" s="85">
        <f>SUMIF('调整分录-本期'!$D:$D,$A72,'调整分录-本期'!F:F)</f>
        <v>0</v>
      </c>
      <c r="AB72" s="85">
        <f>SUMIF('调整分录-本期'!$D:$D,$A72,'调整分录-本期'!G:G)</f>
        <v>0</v>
      </c>
      <c r="AC72" s="86">
        <f t="shared" si="44"/>
        <v>0</v>
      </c>
      <c r="AD72" s="163"/>
      <c r="AH72" s="175"/>
    </row>
    <row r="73" spans="1:34" ht="15" customHeight="1">
      <c r="A73" s="167" t="s">
        <v>627</v>
      </c>
      <c r="B73" s="79" t="s">
        <v>629</v>
      </c>
      <c r="C73" s="83"/>
      <c r="D73" s="84">
        <v>0</v>
      </c>
      <c r="E73" s="84">
        <v>0</v>
      </c>
      <c r="F73" s="84">
        <v>0</v>
      </c>
      <c r="G73" s="84">
        <v>0</v>
      </c>
      <c r="H73" s="84">
        <v>0</v>
      </c>
      <c r="I73" s="84"/>
      <c r="J73" s="84"/>
      <c r="K73" s="84"/>
      <c r="L73" s="84"/>
      <c r="M73" s="84"/>
      <c r="N73" s="84"/>
      <c r="O73" s="84"/>
      <c r="P73" s="84"/>
      <c r="Q73" s="84"/>
      <c r="R73" s="84"/>
      <c r="S73" s="84"/>
      <c r="T73" s="84"/>
      <c r="U73" s="84"/>
      <c r="V73" s="84"/>
      <c r="W73" s="84"/>
      <c r="X73" s="84"/>
      <c r="Y73" s="84"/>
      <c r="Z73" s="84">
        <f t="shared" si="45"/>
        <v>0</v>
      </c>
      <c r="AA73" s="85">
        <f>SUMIF('调整分录-本期'!$D:$D,$A73,'调整分录-本期'!F:F)</f>
        <v>0</v>
      </c>
      <c r="AB73" s="85">
        <f>SUMIF('调整分录-本期'!$D:$D,$A73,'调整分录-本期'!G:G)</f>
        <v>0</v>
      </c>
      <c r="AC73" s="86">
        <f t="shared" si="44"/>
        <v>0</v>
      </c>
      <c r="AD73" s="163"/>
      <c r="AH73" s="175"/>
    </row>
    <row r="74" spans="1:34" ht="15" customHeight="1">
      <c r="A74" s="167" t="s">
        <v>628</v>
      </c>
      <c r="B74" s="79" t="s">
        <v>630</v>
      </c>
      <c r="C74" s="83"/>
      <c r="D74" s="84">
        <v>0</v>
      </c>
      <c r="E74" s="84">
        <v>0</v>
      </c>
      <c r="F74" s="84">
        <v>0</v>
      </c>
      <c r="G74" s="84">
        <v>0</v>
      </c>
      <c r="H74" s="84">
        <v>0</v>
      </c>
      <c r="I74" s="84"/>
      <c r="J74" s="84"/>
      <c r="K74" s="84"/>
      <c r="L74" s="84"/>
      <c r="M74" s="84"/>
      <c r="N74" s="84"/>
      <c r="O74" s="84"/>
      <c r="P74" s="84"/>
      <c r="Q74" s="84"/>
      <c r="R74" s="84"/>
      <c r="S74" s="84"/>
      <c r="T74" s="84"/>
      <c r="U74" s="84"/>
      <c r="V74" s="84"/>
      <c r="W74" s="84"/>
      <c r="X74" s="84"/>
      <c r="Y74" s="84"/>
      <c r="Z74" s="84">
        <f t="shared" si="45"/>
        <v>0</v>
      </c>
      <c r="AA74" s="85">
        <f>SUMIF('调整分录-本期'!$D:$D,$A74,'调整分录-本期'!F:F)</f>
        <v>0</v>
      </c>
      <c r="AB74" s="85">
        <f>SUMIF('调整分录-本期'!$D:$D,$A74,'调整分录-本期'!G:G)</f>
        <v>0</v>
      </c>
      <c r="AC74" s="86">
        <f t="shared" si="44"/>
        <v>0</v>
      </c>
      <c r="AD74" s="163"/>
      <c r="AH74" s="175"/>
    </row>
    <row r="75" spans="1:34" ht="15" customHeight="1">
      <c r="A75" s="167" t="s">
        <v>189</v>
      </c>
      <c r="B75" s="79" t="s">
        <v>4</v>
      </c>
      <c r="C75" s="83"/>
      <c r="D75" s="84">
        <v>0</v>
      </c>
      <c r="E75" s="84">
        <v>0</v>
      </c>
      <c r="F75" s="84">
        <v>0</v>
      </c>
      <c r="G75" s="84">
        <v>0</v>
      </c>
      <c r="H75" s="84">
        <v>0</v>
      </c>
      <c r="I75" s="84"/>
      <c r="J75" s="84"/>
      <c r="K75" s="84"/>
      <c r="L75" s="84"/>
      <c r="M75" s="84"/>
      <c r="N75" s="84"/>
      <c r="O75" s="84"/>
      <c r="P75" s="84"/>
      <c r="Q75" s="84"/>
      <c r="R75" s="84"/>
      <c r="S75" s="84"/>
      <c r="T75" s="84"/>
      <c r="U75" s="84"/>
      <c r="V75" s="84"/>
      <c r="W75" s="84"/>
      <c r="X75" s="84"/>
      <c r="Y75" s="84"/>
      <c r="Z75" s="84">
        <f t="shared" si="45"/>
        <v>0</v>
      </c>
      <c r="AA75" s="85">
        <f>SUMIF('调整分录-本期'!$D:$D,$A75,'调整分录-本期'!F:F)</f>
        <v>0</v>
      </c>
      <c r="AB75" s="85">
        <f>SUMIF('调整分录-本期'!$D:$D,$A75,'调整分录-本期'!G:G)</f>
        <v>0</v>
      </c>
      <c r="AC75" s="86">
        <f t="shared" si="44"/>
        <v>0</v>
      </c>
      <c r="AD75" s="163"/>
      <c r="AH75" s="175"/>
    </row>
    <row r="76" spans="1:34" ht="15" customHeight="1">
      <c r="A76" s="167" t="s">
        <v>569</v>
      </c>
      <c r="B76" s="79" t="s">
        <v>550</v>
      </c>
      <c r="C76" s="83"/>
      <c r="D76" s="84">
        <v>0</v>
      </c>
      <c r="E76" s="84">
        <v>0</v>
      </c>
      <c r="F76" s="84">
        <v>0</v>
      </c>
      <c r="G76" s="84">
        <v>0</v>
      </c>
      <c r="H76" s="84">
        <v>0</v>
      </c>
      <c r="I76" s="84"/>
      <c r="J76" s="84"/>
      <c r="K76" s="84"/>
      <c r="L76" s="84"/>
      <c r="M76" s="84"/>
      <c r="N76" s="84"/>
      <c r="O76" s="84"/>
      <c r="P76" s="84"/>
      <c r="Q76" s="84"/>
      <c r="R76" s="84"/>
      <c r="S76" s="84"/>
      <c r="T76" s="84"/>
      <c r="U76" s="84"/>
      <c r="V76" s="84"/>
      <c r="W76" s="84"/>
      <c r="X76" s="84"/>
      <c r="Y76" s="84"/>
      <c r="Z76" s="84">
        <f t="shared" si="45"/>
        <v>0</v>
      </c>
      <c r="AA76" s="85">
        <f>SUMIF('调整分录-本期'!$D:$D,$A76,'调整分录-本期'!F:F)</f>
        <v>0</v>
      </c>
      <c r="AB76" s="85">
        <f>SUMIF('调整分录-本期'!$D:$D,$A76,'调整分录-本期'!G:G)</f>
        <v>0</v>
      </c>
      <c r="AC76" s="86">
        <f t="shared" si="44"/>
        <v>0</v>
      </c>
      <c r="AD76" s="163"/>
      <c r="AH76" s="175"/>
    </row>
    <row r="77" spans="1:34" ht="15" customHeight="1">
      <c r="A77" s="167" t="s">
        <v>570</v>
      </c>
      <c r="B77" s="79" t="s">
        <v>551</v>
      </c>
      <c r="C77" s="83"/>
      <c r="D77" s="84">
        <v>0</v>
      </c>
      <c r="E77" s="84">
        <v>0</v>
      </c>
      <c r="F77" s="84">
        <v>0</v>
      </c>
      <c r="G77" s="84">
        <v>0</v>
      </c>
      <c r="H77" s="84">
        <v>0</v>
      </c>
      <c r="I77" s="84"/>
      <c r="J77" s="84"/>
      <c r="K77" s="84"/>
      <c r="L77" s="84"/>
      <c r="M77" s="84"/>
      <c r="N77" s="84"/>
      <c r="O77" s="84"/>
      <c r="P77" s="84"/>
      <c r="Q77" s="84"/>
      <c r="R77" s="84"/>
      <c r="S77" s="84"/>
      <c r="T77" s="84"/>
      <c r="U77" s="84"/>
      <c r="V77" s="84"/>
      <c r="W77" s="84"/>
      <c r="X77" s="84"/>
      <c r="Y77" s="84"/>
      <c r="Z77" s="84">
        <f t="shared" si="45"/>
        <v>0</v>
      </c>
      <c r="AA77" s="85">
        <f>SUMIF('调整分录-本期'!$D:$D,$A77,'调整分录-本期'!F:F)</f>
        <v>0</v>
      </c>
      <c r="AB77" s="85">
        <f>SUMIF('调整分录-本期'!$D:$D,$A77,'调整分录-本期'!G:G)</f>
        <v>0</v>
      </c>
      <c r="AC77" s="86">
        <f t="shared" si="44"/>
        <v>0</v>
      </c>
      <c r="AD77" s="163"/>
      <c r="AH77" s="175"/>
    </row>
    <row r="78" spans="1:34" ht="15" customHeight="1">
      <c r="A78" s="167" t="s">
        <v>190</v>
      </c>
      <c r="B78" s="79" t="s">
        <v>6</v>
      </c>
      <c r="C78" s="83"/>
      <c r="D78" s="84">
        <v>0</v>
      </c>
      <c r="E78" s="84">
        <v>0</v>
      </c>
      <c r="F78" s="84">
        <v>0</v>
      </c>
      <c r="G78" s="84">
        <v>0</v>
      </c>
      <c r="H78" s="84">
        <v>0</v>
      </c>
      <c r="I78" s="84"/>
      <c r="J78" s="84"/>
      <c r="K78" s="84"/>
      <c r="L78" s="84"/>
      <c r="M78" s="84"/>
      <c r="N78" s="84"/>
      <c r="O78" s="84"/>
      <c r="P78" s="84"/>
      <c r="Q78" s="84"/>
      <c r="R78" s="84"/>
      <c r="S78" s="84"/>
      <c r="T78" s="84"/>
      <c r="U78" s="84"/>
      <c r="V78" s="84"/>
      <c r="W78" s="84"/>
      <c r="X78" s="84"/>
      <c r="Y78" s="84"/>
      <c r="Z78" s="84">
        <f t="shared" si="45"/>
        <v>0</v>
      </c>
      <c r="AA78" s="85">
        <f>SUMIF('调整分录-本期'!$D:$D,$A78,'调整分录-本期'!F:F)</f>
        <v>0</v>
      </c>
      <c r="AB78" s="85">
        <f>SUMIF('调整分录-本期'!$D:$D,$A78,'调整分录-本期'!G:G)</f>
        <v>0</v>
      </c>
      <c r="AC78" s="86">
        <f t="shared" si="44"/>
        <v>0</v>
      </c>
      <c r="AD78" s="163"/>
      <c r="AH78" s="175"/>
    </row>
    <row r="79" spans="1:34" ht="15" customHeight="1">
      <c r="A79" s="167" t="s">
        <v>191</v>
      </c>
      <c r="B79" s="79" t="s">
        <v>8</v>
      </c>
      <c r="C79" s="83"/>
      <c r="D79" s="84">
        <v>0</v>
      </c>
      <c r="E79" s="84">
        <v>0</v>
      </c>
      <c r="F79" s="84">
        <v>0</v>
      </c>
      <c r="G79" s="84">
        <v>0</v>
      </c>
      <c r="H79" s="84">
        <v>0</v>
      </c>
      <c r="I79" s="84"/>
      <c r="J79" s="84"/>
      <c r="K79" s="84"/>
      <c r="L79" s="84"/>
      <c r="M79" s="84"/>
      <c r="N79" s="84"/>
      <c r="O79" s="84"/>
      <c r="P79" s="84"/>
      <c r="Q79" s="84"/>
      <c r="R79" s="84"/>
      <c r="S79" s="84"/>
      <c r="T79" s="84"/>
      <c r="U79" s="84"/>
      <c r="V79" s="84"/>
      <c r="W79" s="84"/>
      <c r="X79" s="84"/>
      <c r="Y79" s="84"/>
      <c r="Z79" s="84">
        <f t="shared" si="45"/>
        <v>0</v>
      </c>
      <c r="AA79" s="85">
        <f>SUMIF('调整分录-本期'!$D:$D,$A79,'调整分录-本期'!F:F)</f>
        <v>0</v>
      </c>
      <c r="AB79" s="85">
        <f>SUMIF('调整分录-本期'!$D:$D,$A79,'调整分录-本期'!G:G)</f>
        <v>0</v>
      </c>
      <c r="AC79" s="86">
        <f t="shared" si="44"/>
        <v>0</v>
      </c>
      <c r="AD79" s="163"/>
      <c r="AH79" s="175"/>
    </row>
    <row r="80" spans="1:34" ht="15" customHeight="1">
      <c r="A80" s="167" t="s">
        <v>192</v>
      </c>
      <c r="B80" s="79" t="s">
        <v>10</v>
      </c>
      <c r="C80" s="83"/>
      <c r="D80" s="84">
        <v>0</v>
      </c>
      <c r="E80" s="84">
        <v>0</v>
      </c>
      <c r="F80" s="84">
        <v>0</v>
      </c>
      <c r="G80" s="84">
        <v>0</v>
      </c>
      <c r="H80" s="84">
        <v>0</v>
      </c>
      <c r="I80" s="84"/>
      <c r="J80" s="84"/>
      <c r="K80" s="84"/>
      <c r="L80" s="84"/>
      <c r="M80" s="84"/>
      <c r="N80" s="84"/>
      <c r="O80" s="84"/>
      <c r="P80" s="84"/>
      <c r="Q80" s="84"/>
      <c r="R80" s="84"/>
      <c r="S80" s="84"/>
      <c r="T80" s="84"/>
      <c r="U80" s="84"/>
      <c r="V80" s="84"/>
      <c r="W80" s="84"/>
      <c r="X80" s="84"/>
      <c r="Y80" s="84"/>
      <c r="Z80" s="84">
        <f t="shared" si="45"/>
        <v>0</v>
      </c>
      <c r="AA80" s="85">
        <f>SUMIF('调整分录-本期'!$D:$D,$A80,'调整分录-本期'!F:F)</f>
        <v>0</v>
      </c>
      <c r="AB80" s="85">
        <f>SUMIF('调整分录-本期'!$D:$D,$A80,'调整分录-本期'!G:G)</f>
        <v>0</v>
      </c>
      <c r="AC80" s="86">
        <f t="shared" si="44"/>
        <v>0</v>
      </c>
      <c r="AD80" s="163"/>
      <c r="AH80" s="175"/>
    </row>
    <row r="81" spans="1:34" ht="15" customHeight="1">
      <c r="A81" s="167" t="s">
        <v>571</v>
      </c>
      <c r="B81" s="79" t="s">
        <v>552</v>
      </c>
      <c r="C81" s="83"/>
      <c r="D81" s="84">
        <v>0</v>
      </c>
      <c r="E81" s="84">
        <v>0</v>
      </c>
      <c r="F81" s="84">
        <v>0</v>
      </c>
      <c r="G81" s="84">
        <v>0</v>
      </c>
      <c r="H81" s="84">
        <v>0</v>
      </c>
      <c r="I81" s="84"/>
      <c r="J81" s="84"/>
      <c r="K81" s="84"/>
      <c r="L81" s="84"/>
      <c r="M81" s="84"/>
      <c r="N81" s="84"/>
      <c r="O81" s="84"/>
      <c r="P81" s="84"/>
      <c r="Q81" s="84"/>
      <c r="R81" s="84"/>
      <c r="S81" s="84"/>
      <c r="T81" s="84"/>
      <c r="U81" s="84"/>
      <c r="V81" s="84"/>
      <c r="W81" s="84"/>
      <c r="X81" s="84"/>
      <c r="Y81" s="84"/>
      <c r="Z81" s="84">
        <f t="shared" si="45"/>
        <v>0</v>
      </c>
      <c r="AA81" s="85">
        <f>SUMIF('调整分录-本期'!$D:$D,$A81,'调整分录-本期'!F:F)</f>
        <v>0</v>
      </c>
      <c r="AB81" s="85">
        <f>SUMIF('调整分录-本期'!$D:$D,$A81,'调整分录-本期'!G:G)</f>
        <v>0</v>
      </c>
      <c r="AC81" s="86">
        <f t="shared" si="44"/>
        <v>0</v>
      </c>
      <c r="AD81" s="163"/>
      <c r="AH81" s="175"/>
    </row>
    <row r="82" spans="1:34" ht="15" customHeight="1">
      <c r="A82" s="167" t="s">
        <v>572</v>
      </c>
      <c r="B82" s="79" t="s">
        <v>553</v>
      </c>
      <c r="C82" s="83"/>
      <c r="D82" s="84">
        <v>0</v>
      </c>
      <c r="E82" s="84">
        <v>0</v>
      </c>
      <c r="F82" s="84">
        <v>0</v>
      </c>
      <c r="G82" s="84">
        <v>0</v>
      </c>
      <c r="H82" s="84">
        <v>0</v>
      </c>
      <c r="I82" s="84"/>
      <c r="J82" s="84"/>
      <c r="K82" s="84"/>
      <c r="L82" s="84"/>
      <c r="M82" s="84"/>
      <c r="N82" s="84"/>
      <c r="O82" s="84"/>
      <c r="P82" s="84"/>
      <c r="Q82" s="84"/>
      <c r="R82" s="84"/>
      <c r="S82" s="84"/>
      <c r="T82" s="84"/>
      <c r="U82" s="84"/>
      <c r="V82" s="84"/>
      <c r="W82" s="84"/>
      <c r="X82" s="84"/>
      <c r="Y82" s="84"/>
      <c r="Z82" s="84">
        <f t="shared" si="45"/>
        <v>0</v>
      </c>
      <c r="AA82" s="85">
        <f>SUMIF('调整分录-本期'!$D:$D,$A82,'调整分录-本期'!F:F)</f>
        <v>0</v>
      </c>
      <c r="AB82" s="85">
        <f>SUMIF('调整分录-本期'!$D:$D,$A82,'调整分录-本期'!G:G)</f>
        <v>0</v>
      </c>
      <c r="AC82" s="86">
        <f t="shared" si="44"/>
        <v>0</v>
      </c>
      <c r="AD82" s="163"/>
      <c r="AH82" s="175"/>
    </row>
    <row r="83" spans="1:34" ht="15" customHeight="1">
      <c r="A83" s="167" t="s">
        <v>573</v>
      </c>
      <c r="B83" s="79" t="s">
        <v>554</v>
      </c>
      <c r="C83" s="83"/>
      <c r="D83" s="84">
        <v>0</v>
      </c>
      <c r="E83" s="84">
        <v>0</v>
      </c>
      <c r="F83" s="84">
        <v>0</v>
      </c>
      <c r="G83" s="84">
        <v>0</v>
      </c>
      <c r="H83" s="84">
        <v>0</v>
      </c>
      <c r="I83" s="84"/>
      <c r="J83" s="84"/>
      <c r="K83" s="84"/>
      <c r="L83" s="84"/>
      <c r="M83" s="84"/>
      <c r="N83" s="84"/>
      <c r="O83" s="84"/>
      <c r="P83" s="84"/>
      <c r="Q83" s="84"/>
      <c r="R83" s="84"/>
      <c r="S83" s="84"/>
      <c r="T83" s="84"/>
      <c r="U83" s="84"/>
      <c r="V83" s="84"/>
      <c r="W83" s="84"/>
      <c r="X83" s="84"/>
      <c r="Y83" s="84"/>
      <c r="Z83" s="84">
        <f t="shared" si="45"/>
        <v>0</v>
      </c>
      <c r="AA83" s="85">
        <f>SUMIF('调整分录-本期'!$D:$D,$A83,'调整分录-本期'!F:F)</f>
        <v>0</v>
      </c>
      <c r="AB83" s="85">
        <f>SUMIF('调整分录-本期'!$D:$D,$A83,'调整分录-本期'!G:G)</f>
        <v>0</v>
      </c>
      <c r="AC83" s="86">
        <f t="shared" si="44"/>
        <v>0</v>
      </c>
      <c r="AD83" s="163"/>
      <c r="AH83" s="175"/>
    </row>
    <row r="84" spans="1:34" ht="15" customHeight="1">
      <c r="A84" s="167" t="s">
        <v>574</v>
      </c>
      <c r="B84" s="79" t="s">
        <v>555</v>
      </c>
      <c r="C84" s="83"/>
      <c r="D84" s="84">
        <v>0</v>
      </c>
      <c r="E84" s="84">
        <v>0</v>
      </c>
      <c r="F84" s="84">
        <v>0</v>
      </c>
      <c r="G84" s="84">
        <v>0</v>
      </c>
      <c r="H84" s="84">
        <v>0</v>
      </c>
      <c r="I84" s="84"/>
      <c r="J84" s="84"/>
      <c r="K84" s="84"/>
      <c r="L84" s="84"/>
      <c r="M84" s="84"/>
      <c r="N84" s="84"/>
      <c r="O84" s="84"/>
      <c r="P84" s="84"/>
      <c r="Q84" s="84"/>
      <c r="R84" s="84"/>
      <c r="S84" s="84"/>
      <c r="T84" s="84"/>
      <c r="U84" s="84"/>
      <c r="V84" s="84"/>
      <c r="W84" s="84"/>
      <c r="X84" s="84"/>
      <c r="Y84" s="84"/>
      <c r="Z84" s="84">
        <f t="shared" si="45"/>
        <v>0</v>
      </c>
      <c r="AA84" s="85">
        <f>SUMIF('调整分录-本期'!$D:$D,$A84,'调整分录-本期'!F:F)</f>
        <v>0</v>
      </c>
      <c r="AB84" s="85">
        <f>SUMIF('调整分录-本期'!$D:$D,$A84,'调整分录-本期'!G:G)</f>
        <v>0</v>
      </c>
      <c r="AC84" s="86">
        <f t="shared" si="44"/>
        <v>0</v>
      </c>
      <c r="AD84" s="163"/>
      <c r="AH84" s="175"/>
    </row>
    <row r="85" spans="1:34" ht="15" customHeight="1">
      <c r="A85" s="167" t="s">
        <v>575</v>
      </c>
      <c r="B85" s="79" t="s">
        <v>556</v>
      </c>
      <c r="C85" s="83"/>
      <c r="D85" s="84">
        <v>0</v>
      </c>
      <c r="E85" s="84">
        <v>0</v>
      </c>
      <c r="F85" s="84">
        <v>0</v>
      </c>
      <c r="G85" s="84">
        <v>0</v>
      </c>
      <c r="H85" s="84">
        <v>0</v>
      </c>
      <c r="I85" s="84"/>
      <c r="J85" s="84"/>
      <c r="K85" s="84"/>
      <c r="L85" s="84"/>
      <c r="M85" s="84"/>
      <c r="N85" s="84"/>
      <c r="O85" s="84"/>
      <c r="P85" s="84"/>
      <c r="Q85" s="84"/>
      <c r="R85" s="84"/>
      <c r="S85" s="84"/>
      <c r="T85" s="84"/>
      <c r="U85" s="84"/>
      <c r="V85" s="84"/>
      <c r="W85" s="84"/>
      <c r="X85" s="84"/>
      <c r="Y85" s="84"/>
      <c r="Z85" s="84">
        <f t="shared" si="45"/>
        <v>0</v>
      </c>
      <c r="AA85" s="85">
        <f>SUMIF('调整分录-本期'!$D:$D,$A85,'调整分录-本期'!F:F)</f>
        <v>0</v>
      </c>
      <c r="AB85" s="85">
        <f>SUMIF('调整分录-本期'!$D:$D,$A85,'调整分录-本期'!G:G)</f>
        <v>0</v>
      </c>
      <c r="AC85" s="86">
        <f t="shared" si="44"/>
        <v>0</v>
      </c>
      <c r="AD85" s="163"/>
      <c r="AH85" s="175"/>
    </row>
    <row r="86" spans="1:34" ht="15" customHeight="1">
      <c r="A86" s="167" t="s">
        <v>193</v>
      </c>
      <c r="B86" s="79" t="s">
        <v>15</v>
      </c>
      <c r="C86" s="83"/>
      <c r="D86" s="84">
        <v>0</v>
      </c>
      <c r="E86" s="84">
        <v>0</v>
      </c>
      <c r="F86" s="84">
        <v>0</v>
      </c>
      <c r="G86" s="84">
        <v>0</v>
      </c>
      <c r="H86" s="84">
        <v>0</v>
      </c>
      <c r="I86" s="84"/>
      <c r="J86" s="84"/>
      <c r="K86" s="84"/>
      <c r="L86" s="84"/>
      <c r="M86" s="84"/>
      <c r="N86" s="84"/>
      <c r="O86" s="84"/>
      <c r="P86" s="84"/>
      <c r="Q86" s="84"/>
      <c r="R86" s="84"/>
      <c r="S86" s="84"/>
      <c r="T86" s="84"/>
      <c r="U86" s="84"/>
      <c r="V86" s="84"/>
      <c r="W86" s="84"/>
      <c r="X86" s="84"/>
      <c r="Y86" s="84"/>
      <c r="Z86" s="84">
        <f t="shared" si="45"/>
        <v>0</v>
      </c>
      <c r="AA86" s="85">
        <f>SUMIF('调整分录-本期'!$D:$D,$A86,'调整分录-本期'!F:F)</f>
        <v>0</v>
      </c>
      <c r="AB86" s="85">
        <f>SUMIF('调整分录-本期'!$D:$D,$A86,'调整分录-本期'!G:G)</f>
        <v>0</v>
      </c>
      <c r="AC86" s="86">
        <f t="shared" si="44"/>
        <v>0</v>
      </c>
      <c r="AD86" s="163"/>
      <c r="AH86" s="175"/>
    </row>
    <row r="87" spans="1:34" ht="15" customHeight="1">
      <c r="A87" s="167" t="s">
        <v>194</v>
      </c>
      <c r="B87" s="79" t="s">
        <v>16</v>
      </c>
      <c r="C87" s="83"/>
      <c r="D87" s="84">
        <v>0</v>
      </c>
      <c r="E87" s="84">
        <v>0</v>
      </c>
      <c r="F87" s="84">
        <v>0</v>
      </c>
      <c r="G87" s="84">
        <v>0</v>
      </c>
      <c r="H87" s="84">
        <v>0</v>
      </c>
      <c r="I87" s="84"/>
      <c r="J87" s="84"/>
      <c r="K87" s="84"/>
      <c r="L87" s="84"/>
      <c r="M87" s="84"/>
      <c r="N87" s="84"/>
      <c r="O87" s="84"/>
      <c r="P87" s="84"/>
      <c r="Q87" s="84"/>
      <c r="R87" s="84"/>
      <c r="S87" s="84"/>
      <c r="T87" s="84"/>
      <c r="U87" s="84"/>
      <c r="V87" s="84"/>
      <c r="W87" s="84"/>
      <c r="X87" s="84"/>
      <c r="Y87" s="84"/>
      <c r="Z87" s="84">
        <f t="shared" si="45"/>
        <v>0</v>
      </c>
      <c r="AA87" s="85">
        <f>SUMIF('调整分录-本期'!$D:$D,$A87,'调整分录-本期'!F:F)</f>
        <v>0</v>
      </c>
      <c r="AB87" s="85">
        <f>SUMIF('调整分录-本期'!$D:$D,$A87,'调整分录-本期'!G:G)</f>
        <v>0</v>
      </c>
      <c r="AC87" s="86">
        <f t="shared" si="44"/>
        <v>0</v>
      </c>
      <c r="AD87" s="163"/>
      <c r="AH87" s="175"/>
    </row>
    <row r="88" spans="1:34" ht="15" customHeight="1">
      <c r="A88" s="167" t="s">
        <v>195</v>
      </c>
      <c r="B88" s="79" t="s">
        <v>19</v>
      </c>
      <c r="C88" s="83"/>
      <c r="D88" s="84">
        <v>0</v>
      </c>
      <c r="E88" s="84">
        <v>0</v>
      </c>
      <c r="F88" s="84">
        <v>0</v>
      </c>
      <c r="G88" s="84">
        <v>0</v>
      </c>
      <c r="H88" s="84">
        <v>0</v>
      </c>
      <c r="I88" s="84"/>
      <c r="J88" s="84"/>
      <c r="K88" s="84"/>
      <c r="L88" s="84"/>
      <c r="M88" s="84"/>
      <c r="N88" s="84"/>
      <c r="O88" s="84"/>
      <c r="P88" s="84"/>
      <c r="Q88" s="84"/>
      <c r="R88" s="84"/>
      <c r="S88" s="84"/>
      <c r="T88" s="84"/>
      <c r="U88" s="84"/>
      <c r="V88" s="84"/>
      <c r="W88" s="84"/>
      <c r="X88" s="84"/>
      <c r="Y88" s="84"/>
      <c r="Z88" s="84">
        <f t="shared" si="45"/>
        <v>0</v>
      </c>
      <c r="AA88" s="85">
        <f>SUMIF('调整分录-本期'!$D:$D,$A88,'调整分录-本期'!F:F)</f>
        <v>0</v>
      </c>
      <c r="AB88" s="85">
        <f>SUMIF('调整分录-本期'!$D:$D,$A88,'调整分录-本期'!G:G)</f>
        <v>0</v>
      </c>
      <c r="AC88" s="86">
        <f t="shared" si="44"/>
        <v>0</v>
      </c>
      <c r="AD88" s="163"/>
      <c r="AH88" s="175"/>
    </row>
    <row r="89" spans="1:34" ht="15" customHeight="1">
      <c r="A89" s="162" t="s">
        <v>22</v>
      </c>
      <c r="B89" s="87" t="s">
        <v>22</v>
      </c>
      <c r="C89" s="91"/>
      <c r="D89" s="92">
        <f>SUM(D67:D88)</f>
        <v>0</v>
      </c>
      <c r="E89" s="92">
        <f t="shared" ref="E89:G89" si="46">SUM(E67:E88)</f>
        <v>0</v>
      </c>
      <c r="F89" s="92">
        <f t="shared" si="46"/>
        <v>0</v>
      </c>
      <c r="G89" s="92">
        <f t="shared" si="46"/>
        <v>0</v>
      </c>
      <c r="H89" s="92">
        <f t="shared" ref="H89" si="47">SUM(H67:H88)</f>
        <v>0</v>
      </c>
      <c r="I89" s="92">
        <f t="shared" ref="I89:K89" si="48">SUM(I67:I88)</f>
        <v>0</v>
      </c>
      <c r="J89" s="92">
        <f t="shared" si="48"/>
        <v>0</v>
      </c>
      <c r="K89" s="92">
        <f t="shared" si="48"/>
        <v>0</v>
      </c>
      <c r="L89" s="92"/>
      <c r="M89" s="92"/>
      <c r="N89" s="92"/>
      <c r="O89" s="92"/>
      <c r="P89" s="92"/>
      <c r="Q89" s="92"/>
      <c r="R89" s="92"/>
      <c r="S89" s="92"/>
      <c r="T89" s="92"/>
      <c r="U89" s="92"/>
      <c r="V89" s="92"/>
      <c r="W89" s="92"/>
      <c r="X89" s="92"/>
      <c r="Y89" s="92"/>
      <c r="Z89" s="88">
        <f t="shared" si="45"/>
        <v>0</v>
      </c>
      <c r="AA89" s="92">
        <f>SUM(AA67:AA88)</f>
        <v>0</v>
      </c>
      <c r="AB89" s="92">
        <f t="shared" ref="AB89" si="49">SUM(AB67:AB88)</f>
        <v>0</v>
      </c>
      <c r="AC89" s="93">
        <f>SUM(AC67:AC88)</f>
        <v>0</v>
      </c>
      <c r="AD89" s="163"/>
      <c r="AH89" s="175"/>
    </row>
    <row r="90" spans="1:34" ht="15" customHeight="1">
      <c r="B90" s="2"/>
      <c r="C90" s="83"/>
      <c r="D90" s="84">
        <v>0</v>
      </c>
      <c r="E90" s="84">
        <v>0</v>
      </c>
      <c r="F90" s="84">
        <v>0</v>
      </c>
      <c r="G90" s="84">
        <v>0</v>
      </c>
      <c r="H90" s="84">
        <v>0</v>
      </c>
      <c r="I90" s="84"/>
      <c r="J90" s="84"/>
      <c r="K90" s="84"/>
      <c r="L90" s="84"/>
      <c r="M90" s="84"/>
      <c r="N90" s="84"/>
      <c r="O90" s="84"/>
      <c r="P90" s="84"/>
      <c r="Q90" s="84"/>
      <c r="R90" s="84"/>
      <c r="S90" s="84"/>
      <c r="T90" s="84"/>
      <c r="U90" s="84"/>
      <c r="V90" s="84"/>
      <c r="W90" s="84"/>
      <c r="X90" s="84"/>
      <c r="Y90" s="84"/>
      <c r="Z90" s="84">
        <f t="shared" si="45"/>
        <v>0</v>
      </c>
      <c r="AA90" s="85">
        <f>SUMIF('调整分录-本期'!$D:$D,$A90,'调整分录-本期'!F:F)</f>
        <v>0</v>
      </c>
      <c r="AB90" s="85">
        <f>SUMIF('调整分录-本期'!$D:$D,$A90,'调整分录-本期'!G:G)</f>
        <v>0</v>
      </c>
      <c r="AC90" s="86">
        <f t="shared" si="44"/>
        <v>0</v>
      </c>
      <c r="AD90" s="163"/>
      <c r="AH90" s="175"/>
    </row>
    <row r="91" spans="1:34" ht="15" customHeight="1">
      <c r="A91" s="162" t="s">
        <v>24</v>
      </c>
      <c r="B91" s="79" t="s">
        <v>24</v>
      </c>
      <c r="C91" s="83"/>
      <c r="D91" s="84">
        <v>0</v>
      </c>
      <c r="E91" s="84">
        <v>0</v>
      </c>
      <c r="F91" s="84">
        <v>0</v>
      </c>
      <c r="G91" s="84">
        <v>0</v>
      </c>
      <c r="H91" s="84">
        <v>0</v>
      </c>
      <c r="I91" s="84"/>
      <c r="J91" s="84"/>
      <c r="K91" s="84"/>
      <c r="L91" s="84"/>
      <c r="M91" s="84"/>
      <c r="N91" s="84"/>
      <c r="O91" s="84"/>
      <c r="P91" s="84"/>
      <c r="Q91" s="84"/>
      <c r="R91" s="84"/>
      <c r="S91" s="84"/>
      <c r="T91" s="84"/>
      <c r="U91" s="84"/>
      <c r="V91" s="84"/>
      <c r="W91" s="84"/>
      <c r="X91" s="84"/>
      <c r="Y91" s="84"/>
      <c r="Z91" s="84">
        <f t="shared" si="45"/>
        <v>0</v>
      </c>
      <c r="AA91" s="85">
        <f>SUMIF('调整分录-本期'!$D:$D,$A91,'调整分录-本期'!F:F)</f>
        <v>0</v>
      </c>
      <c r="AB91" s="85">
        <f>SUMIF('调整分录-本期'!$D:$D,$A91,'调整分录-本期'!G:G)</f>
        <v>0</v>
      </c>
      <c r="AC91" s="86">
        <f t="shared" si="44"/>
        <v>0</v>
      </c>
      <c r="AD91" s="163"/>
      <c r="AH91" s="175"/>
    </row>
    <row r="92" spans="1:34" ht="15" customHeight="1">
      <c r="A92" s="162" t="s">
        <v>196</v>
      </c>
      <c r="B92" s="79" t="s">
        <v>25</v>
      </c>
      <c r="C92" s="83"/>
      <c r="D92" s="84">
        <v>0</v>
      </c>
      <c r="E92" s="84">
        <v>0</v>
      </c>
      <c r="F92" s="84">
        <v>0</v>
      </c>
      <c r="G92" s="84">
        <v>0</v>
      </c>
      <c r="H92" s="84">
        <v>0</v>
      </c>
      <c r="I92" s="84"/>
      <c r="J92" s="84"/>
      <c r="K92" s="84"/>
      <c r="L92" s="84"/>
      <c r="M92" s="84"/>
      <c r="N92" s="84"/>
      <c r="O92" s="84"/>
      <c r="P92" s="84"/>
      <c r="Q92" s="84"/>
      <c r="R92" s="84"/>
      <c r="S92" s="84"/>
      <c r="T92" s="84"/>
      <c r="U92" s="84"/>
      <c r="V92" s="84"/>
      <c r="W92" s="84"/>
      <c r="X92" s="84"/>
      <c r="Y92" s="84"/>
      <c r="Z92" s="84">
        <f t="shared" si="45"/>
        <v>0</v>
      </c>
      <c r="AA92" s="85">
        <f>SUMIF('调整分录-本期'!$D:$D,$A92,'调整分录-本期'!F:F)</f>
        <v>0</v>
      </c>
      <c r="AB92" s="85">
        <f>SUMIF('调整分录-本期'!$D:$D,$A92,'调整分录-本期'!G:G)</f>
        <v>0</v>
      </c>
      <c r="AC92" s="86">
        <f t="shared" si="44"/>
        <v>0</v>
      </c>
      <c r="AD92" s="163"/>
      <c r="AH92" s="175"/>
    </row>
    <row r="93" spans="1:34" ht="15" customHeight="1">
      <c r="A93" s="162" t="s">
        <v>197</v>
      </c>
      <c r="B93" s="79" t="s">
        <v>26</v>
      </c>
      <c r="C93" s="83"/>
      <c r="D93" s="84">
        <v>0</v>
      </c>
      <c r="E93" s="84">
        <v>0</v>
      </c>
      <c r="F93" s="84">
        <v>0</v>
      </c>
      <c r="G93" s="84">
        <v>0</v>
      </c>
      <c r="H93" s="84">
        <v>0</v>
      </c>
      <c r="I93" s="84"/>
      <c r="J93" s="84"/>
      <c r="K93" s="84"/>
      <c r="L93" s="84"/>
      <c r="M93" s="84"/>
      <c r="N93" s="84"/>
      <c r="O93" s="84"/>
      <c r="P93" s="84"/>
      <c r="Q93" s="84"/>
      <c r="R93" s="84"/>
      <c r="S93" s="84"/>
      <c r="T93" s="84"/>
      <c r="U93" s="84"/>
      <c r="V93" s="84"/>
      <c r="W93" s="84"/>
      <c r="X93" s="84"/>
      <c r="Y93" s="84"/>
      <c r="Z93" s="84">
        <f t="shared" si="45"/>
        <v>0</v>
      </c>
      <c r="AA93" s="85">
        <f>SUMIF('调整分录-本期'!$D:$D,$A93,'调整分录-本期'!F:F)</f>
        <v>0</v>
      </c>
      <c r="AB93" s="85">
        <f>SUMIF('调整分录-本期'!$D:$D,$A93,'调整分录-本期'!G:G)</f>
        <v>0</v>
      </c>
      <c r="AC93" s="86">
        <f t="shared" si="44"/>
        <v>0</v>
      </c>
      <c r="AD93" s="163"/>
      <c r="AH93" s="175"/>
    </row>
    <row r="94" spans="1:34" ht="15" customHeight="1">
      <c r="A94" s="162" t="s">
        <v>198</v>
      </c>
      <c r="B94" s="79" t="s">
        <v>27</v>
      </c>
      <c r="C94" s="83"/>
      <c r="D94" s="84">
        <v>0</v>
      </c>
      <c r="E94" s="84">
        <v>0</v>
      </c>
      <c r="F94" s="84">
        <v>0</v>
      </c>
      <c r="G94" s="84">
        <v>0</v>
      </c>
      <c r="H94" s="84">
        <v>0</v>
      </c>
      <c r="I94" s="84"/>
      <c r="J94" s="84"/>
      <c r="K94" s="84"/>
      <c r="L94" s="84"/>
      <c r="M94" s="84"/>
      <c r="N94" s="84"/>
      <c r="O94" s="84"/>
      <c r="P94" s="84"/>
      <c r="Q94" s="84"/>
      <c r="R94" s="84"/>
      <c r="S94" s="84"/>
      <c r="T94" s="84"/>
      <c r="U94" s="84"/>
      <c r="V94" s="84"/>
      <c r="W94" s="84"/>
      <c r="X94" s="84"/>
      <c r="Y94" s="84"/>
      <c r="Z94" s="84">
        <f t="shared" si="45"/>
        <v>0</v>
      </c>
      <c r="AA94" s="85">
        <f>SUMIF('调整分录-本期'!$D:$D,$A94,'调整分录-本期'!F:F)</f>
        <v>0</v>
      </c>
      <c r="AB94" s="85">
        <f>SUMIF('调整分录-本期'!$D:$D,$A94,'调整分录-本期'!G:G)</f>
        <v>0</v>
      </c>
      <c r="AC94" s="86">
        <f t="shared" si="44"/>
        <v>0</v>
      </c>
      <c r="AD94" s="163"/>
      <c r="AH94" s="175"/>
    </row>
    <row r="95" spans="1:34" ht="15" customHeight="1">
      <c r="A95" s="162" t="s">
        <v>199</v>
      </c>
      <c r="B95" s="79" t="s">
        <v>29</v>
      </c>
      <c r="C95" s="83"/>
      <c r="D95" s="84">
        <v>0</v>
      </c>
      <c r="E95" s="84">
        <v>0</v>
      </c>
      <c r="F95" s="84">
        <v>0</v>
      </c>
      <c r="G95" s="84">
        <v>0</v>
      </c>
      <c r="H95" s="84">
        <v>0</v>
      </c>
      <c r="I95" s="84"/>
      <c r="J95" s="84"/>
      <c r="K95" s="84"/>
      <c r="L95" s="84"/>
      <c r="M95" s="84"/>
      <c r="N95" s="84"/>
      <c r="O95" s="84"/>
      <c r="P95" s="84"/>
      <c r="Q95" s="84"/>
      <c r="R95" s="84"/>
      <c r="S95" s="84"/>
      <c r="T95" s="84"/>
      <c r="U95" s="84"/>
      <c r="V95" s="84"/>
      <c r="W95" s="84"/>
      <c r="X95" s="84"/>
      <c r="Y95" s="84"/>
      <c r="Z95" s="84">
        <f t="shared" si="45"/>
        <v>0</v>
      </c>
      <c r="AA95" s="85">
        <f>SUMIF('调整分录-本期'!$D:$D,$A95,'调整分录-本期'!F:F)</f>
        <v>0</v>
      </c>
      <c r="AB95" s="85">
        <f>SUMIF('调整分录-本期'!$D:$D,$A95,'调整分录-本期'!G:G)</f>
        <v>0</v>
      </c>
      <c r="AC95" s="86">
        <f t="shared" si="44"/>
        <v>0</v>
      </c>
      <c r="AD95" s="163"/>
      <c r="AH95" s="175"/>
    </row>
    <row r="96" spans="1:34" ht="15" customHeight="1">
      <c r="A96" s="162" t="s">
        <v>200</v>
      </c>
      <c r="B96" s="79" t="s">
        <v>31</v>
      </c>
      <c r="C96" s="83"/>
      <c r="D96" s="84">
        <v>0</v>
      </c>
      <c r="E96" s="84">
        <v>0</v>
      </c>
      <c r="F96" s="84">
        <v>0</v>
      </c>
      <c r="G96" s="84">
        <v>0</v>
      </c>
      <c r="H96" s="84">
        <v>0</v>
      </c>
      <c r="I96" s="84"/>
      <c r="J96" s="84"/>
      <c r="K96" s="84"/>
      <c r="L96" s="84"/>
      <c r="M96" s="84"/>
      <c r="N96" s="84"/>
      <c r="O96" s="84"/>
      <c r="P96" s="84"/>
      <c r="Q96" s="84"/>
      <c r="R96" s="84"/>
      <c r="S96" s="84"/>
      <c r="T96" s="84"/>
      <c r="U96" s="84"/>
      <c r="V96" s="84"/>
      <c r="W96" s="84"/>
      <c r="X96" s="84"/>
      <c r="Y96" s="84"/>
      <c r="Z96" s="84">
        <f t="shared" si="45"/>
        <v>0</v>
      </c>
      <c r="AA96" s="85">
        <f>SUMIF('调整分录-本期'!$D:$D,$A96,'调整分录-本期'!F:F)</f>
        <v>0</v>
      </c>
      <c r="AB96" s="85">
        <f>SUMIF('调整分录-本期'!$D:$D,$A96,'调整分录-本期'!G:G)</f>
        <v>0</v>
      </c>
      <c r="AC96" s="86">
        <f t="shared" si="44"/>
        <v>0</v>
      </c>
      <c r="AD96" s="163"/>
      <c r="AH96" s="175"/>
    </row>
    <row r="97" spans="1:34" ht="15" customHeight="1">
      <c r="A97" s="162" t="s">
        <v>558</v>
      </c>
      <c r="B97" s="79" t="s">
        <v>557</v>
      </c>
      <c r="C97" s="83"/>
      <c r="D97" s="84">
        <v>0</v>
      </c>
      <c r="E97" s="84">
        <v>0</v>
      </c>
      <c r="F97" s="84">
        <v>0</v>
      </c>
      <c r="G97" s="84">
        <v>0</v>
      </c>
      <c r="H97" s="84">
        <v>0</v>
      </c>
      <c r="I97" s="84"/>
      <c r="J97" s="84"/>
      <c r="K97" s="84"/>
      <c r="L97" s="84"/>
      <c r="M97" s="84"/>
      <c r="N97" s="84"/>
      <c r="O97" s="84"/>
      <c r="P97" s="84"/>
      <c r="Q97" s="84"/>
      <c r="R97" s="84"/>
      <c r="S97" s="84"/>
      <c r="T97" s="84"/>
      <c r="U97" s="84"/>
      <c r="V97" s="84"/>
      <c r="W97" s="84"/>
      <c r="X97" s="84"/>
      <c r="Y97" s="84"/>
      <c r="Z97" s="84">
        <f t="shared" si="45"/>
        <v>0</v>
      </c>
      <c r="AA97" s="85">
        <f>SUMIF('调整分录-本期'!$D:$D,$A97,'调整分录-本期'!F:F)</f>
        <v>0</v>
      </c>
      <c r="AB97" s="85">
        <f>SUMIF('调整分录-本期'!$D:$D,$A97,'调整分录-本期'!G:G)</f>
        <v>0</v>
      </c>
      <c r="AC97" s="86">
        <f t="shared" si="44"/>
        <v>0</v>
      </c>
      <c r="AD97" s="163"/>
      <c r="AH97" s="175"/>
    </row>
    <row r="98" spans="1:34" ht="15" customHeight="1">
      <c r="A98" s="162" t="s">
        <v>201</v>
      </c>
      <c r="B98" s="79" t="s">
        <v>34</v>
      </c>
      <c r="C98" s="83"/>
      <c r="D98" s="84">
        <v>0</v>
      </c>
      <c r="E98" s="84">
        <v>0</v>
      </c>
      <c r="F98" s="84">
        <v>0</v>
      </c>
      <c r="G98" s="84">
        <v>0</v>
      </c>
      <c r="H98" s="84">
        <v>0</v>
      </c>
      <c r="I98" s="84"/>
      <c r="J98" s="84"/>
      <c r="K98" s="84"/>
      <c r="L98" s="84"/>
      <c r="M98" s="84"/>
      <c r="N98" s="84"/>
      <c r="O98" s="84"/>
      <c r="P98" s="84"/>
      <c r="Q98" s="84"/>
      <c r="R98" s="84"/>
      <c r="S98" s="84"/>
      <c r="T98" s="84"/>
      <c r="U98" s="84"/>
      <c r="V98" s="84"/>
      <c r="W98" s="84"/>
      <c r="X98" s="84"/>
      <c r="Y98" s="84"/>
      <c r="Z98" s="84">
        <f t="shared" si="45"/>
        <v>0</v>
      </c>
      <c r="AA98" s="85">
        <f>SUMIF('调整分录-本期'!$D:$D,$A98,'调整分录-本期'!F:F)</f>
        <v>0</v>
      </c>
      <c r="AB98" s="85">
        <f>SUMIF('调整分录-本期'!$D:$D,$A98,'调整分录-本期'!G:G)</f>
        <v>0</v>
      </c>
      <c r="AC98" s="86">
        <f t="shared" si="44"/>
        <v>0</v>
      </c>
      <c r="AD98" s="163"/>
      <c r="AH98" s="175"/>
    </row>
    <row r="99" spans="1:34" ht="15" customHeight="1">
      <c r="A99" s="162" t="s">
        <v>202</v>
      </c>
      <c r="B99" s="79" t="s">
        <v>35</v>
      </c>
      <c r="C99" s="83"/>
      <c r="D99" s="84">
        <v>0</v>
      </c>
      <c r="E99" s="84">
        <v>0</v>
      </c>
      <c r="F99" s="84">
        <v>0</v>
      </c>
      <c r="G99" s="84">
        <v>0</v>
      </c>
      <c r="H99" s="84">
        <v>0</v>
      </c>
      <c r="I99" s="84"/>
      <c r="J99" s="84"/>
      <c r="K99" s="84"/>
      <c r="L99" s="84"/>
      <c r="M99" s="84"/>
      <c r="N99" s="84"/>
      <c r="O99" s="84"/>
      <c r="P99" s="84"/>
      <c r="Q99" s="84"/>
      <c r="R99" s="84"/>
      <c r="S99" s="84"/>
      <c r="T99" s="84"/>
      <c r="U99" s="84"/>
      <c r="V99" s="84"/>
      <c r="W99" s="84"/>
      <c r="X99" s="84"/>
      <c r="Y99" s="84"/>
      <c r="Z99" s="84">
        <f t="shared" si="45"/>
        <v>0</v>
      </c>
      <c r="AA99" s="85">
        <f>SUMIF('调整分录-本期'!$D:$D,$A99,'调整分录-本期'!F:F)</f>
        <v>0</v>
      </c>
      <c r="AB99" s="85">
        <f>SUMIF('调整分录-本期'!$D:$D,$A99,'调整分录-本期'!G:G)</f>
        <v>0</v>
      </c>
      <c r="AC99" s="86">
        <f t="shared" si="44"/>
        <v>0</v>
      </c>
      <c r="AD99" s="163"/>
      <c r="AH99" s="175"/>
    </row>
    <row r="100" spans="1:34" ht="15" customHeight="1">
      <c r="A100" s="162" t="s">
        <v>203</v>
      </c>
      <c r="B100" s="79" t="s">
        <v>36</v>
      </c>
      <c r="C100" s="83"/>
      <c r="D100" s="84">
        <v>0</v>
      </c>
      <c r="E100" s="84">
        <v>0</v>
      </c>
      <c r="F100" s="84">
        <v>0</v>
      </c>
      <c r="G100" s="84">
        <v>0</v>
      </c>
      <c r="H100" s="84">
        <v>0</v>
      </c>
      <c r="I100" s="84"/>
      <c r="J100" s="84"/>
      <c r="K100" s="84"/>
      <c r="L100" s="84"/>
      <c r="M100" s="84"/>
      <c r="N100" s="84"/>
      <c r="O100" s="84"/>
      <c r="P100" s="84"/>
      <c r="Q100" s="84"/>
      <c r="R100" s="84"/>
      <c r="S100" s="84"/>
      <c r="T100" s="84"/>
      <c r="U100" s="84"/>
      <c r="V100" s="84"/>
      <c r="W100" s="84"/>
      <c r="X100" s="84"/>
      <c r="Y100" s="84"/>
      <c r="Z100" s="84">
        <f t="shared" si="45"/>
        <v>0</v>
      </c>
      <c r="AA100" s="85">
        <f>SUMIF('调整分录-本期'!$D:$D,$A100,'调整分录-本期'!F:F)</f>
        <v>0</v>
      </c>
      <c r="AB100" s="85">
        <f>SUMIF('调整分录-本期'!$D:$D,$A100,'调整分录-本期'!G:G)</f>
        <v>0</v>
      </c>
      <c r="AC100" s="86">
        <f t="shared" si="44"/>
        <v>0</v>
      </c>
      <c r="AD100" s="163"/>
      <c r="AH100" s="175"/>
    </row>
    <row r="101" spans="1:34" ht="15" customHeight="1">
      <c r="A101" s="162" t="s">
        <v>204</v>
      </c>
      <c r="B101" s="79" t="s">
        <v>38</v>
      </c>
      <c r="C101" s="83"/>
      <c r="D101" s="84">
        <v>0</v>
      </c>
      <c r="E101" s="84">
        <v>0</v>
      </c>
      <c r="F101" s="84">
        <v>0</v>
      </c>
      <c r="G101" s="84">
        <v>0</v>
      </c>
      <c r="H101" s="84">
        <v>0</v>
      </c>
      <c r="I101" s="84"/>
      <c r="J101" s="84"/>
      <c r="K101" s="84"/>
      <c r="L101" s="84"/>
      <c r="M101" s="84"/>
      <c r="N101" s="84"/>
      <c r="O101" s="84"/>
      <c r="P101" s="84"/>
      <c r="Q101" s="84"/>
      <c r="R101" s="84"/>
      <c r="S101" s="84"/>
      <c r="T101" s="84"/>
      <c r="U101" s="84"/>
      <c r="V101" s="84"/>
      <c r="W101" s="84"/>
      <c r="X101" s="84"/>
      <c r="Y101" s="84"/>
      <c r="Z101" s="84">
        <f t="shared" si="45"/>
        <v>0</v>
      </c>
      <c r="AA101" s="85">
        <f>SUMIF('调整分录-本期'!$D:$D,$A101,'调整分录-本期'!F:F)</f>
        <v>0</v>
      </c>
      <c r="AB101" s="85">
        <f>SUMIF('调整分录-本期'!$D:$D,$A101,'调整分录-本期'!G:G)</f>
        <v>0</v>
      </c>
      <c r="AC101" s="86">
        <f t="shared" si="44"/>
        <v>0</v>
      </c>
      <c r="AD101" s="163"/>
      <c r="AH101" s="175"/>
    </row>
    <row r="102" spans="1:34" ht="15" customHeight="1">
      <c r="A102" s="162" t="s">
        <v>40</v>
      </c>
      <c r="B102" s="87" t="s">
        <v>40</v>
      </c>
      <c r="C102" s="91"/>
      <c r="D102" s="92">
        <f>SUM(D92:D101)-SUM(D94:D95)</f>
        <v>0</v>
      </c>
      <c r="E102" s="92">
        <f t="shared" ref="E102:G102" si="50">SUM(E92:E101)-SUM(E94:E95)</f>
        <v>0</v>
      </c>
      <c r="F102" s="92">
        <f t="shared" si="50"/>
        <v>0</v>
      </c>
      <c r="G102" s="92">
        <f t="shared" si="50"/>
        <v>0</v>
      </c>
      <c r="H102" s="92">
        <f t="shared" ref="H102" si="51">SUM(H92:H101)-SUM(H94:H95)</f>
        <v>0</v>
      </c>
      <c r="I102" s="92">
        <f t="shared" ref="I102:K102" si="52">SUM(I92:I101)-SUM(I94:I95)</f>
        <v>0</v>
      </c>
      <c r="J102" s="92">
        <f t="shared" si="52"/>
        <v>0</v>
      </c>
      <c r="K102" s="92">
        <f t="shared" si="52"/>
        <v>0</v>
      </c>
      <c r="L102" s="92"/>
      <c r="M102" s="92"/>
      <c r="N102" s="92"/>
      <c r="O102" s="92"/>
      <c r="P102" s="92"/>
      <c r="Q102" s="92"/>
      <c r="R102" s="92"/>
      <c r="S102" s="92"/>
      <c r="T102" s="92"/>
      <c r="U102" s="92"/>
      <c r="V102" s="92"/>
      <c r="W102" s="92"/>
      <c r="X102" s="92"/>
      <c r="Y102" s="92"/>
      <c r="Z102" s="88">
        <f t="shared" si="45"/>
        <v>0</v>
      </c>
      <c r="AA102" s="92">
        <f>SUM(AA92:AA101)-SUM(AA94:AA95)</f>
        <v>0</v>
      </c>
      <c r="AB102" s="92">
        <f>SUM(AB92:AB101)-SUM(AB94:AB95)</f>
        <v>0</v>
      </c>
      <c r="AC102" s="93">
        <f>SUM(AC92:AC101)-SUM(AC94:AC95)</f>
        <v>0</v>
      </c>
      <c r="AD102" s="163"/>
      <c r="AH102" s="175"/>
    </row>
    <row r="103" spans="1:34" ht="15" customHeight="1">
      <c r="A103" s="162" t="s">
        <v>42</v>
      </c>
      <c r="B103" s="87" t="s">
        <v>42</v>
      </c>
      <c r="C103" s="91"/>
      <c r="D103" s="95">
        <f>D89+D102</f>
        <v>0</v>
      </c>
      <c r="E103" s="95">
        <f t="shared" ref="E103:G103" si="53">E89+E102</f>
        <v>0</v>
      </c>
      <c r="F103" s="95">
        <f t="shared" si="53"/>
        <v>0</v>
      </c>
      <c r="G103" s="95">
        <f t="shared" si="53"/>
        <v>0</v>
      </c>
      <c r="H103" s="95">
        <f t="shared" ref="H103" si="54">H89+H102</f>
        <v>0</v>
      </c>
      <c r="I103" s="95">
        <f t="shared" ref="I103:K103" si="55">I89+I102</f>
        <v>0</v>
      </c>
      <c r="J103" s="95">
        <f t="shared" si="55"/>
        <v>0</v>
      </c>
      <c r="K103" s="95">
        <f t="shared" si="55"/>
        <v>0</v>
      </c>
      <c r="L103" s="95"/>
      <c r="M103" s="95"/>
      <c r="N103" s="95"/>
      <c r="O103" s="95"/>
      <c r="P103" s="95"/>
      <c r="Q103" s="95"/>
      <c r="R103" s="95"/>
      <c r="S103" s="95"/>
      <c r="T103" s="95"/>
      <c r="U103" s="95"/>
      <c r="V103" s="95"/>
      <c r="W103" s="95"/>
      <c r="X103" s="95"/>
      <c r="Y103" s="95"/>
      <c r="Z103" s="88">
        <f t="shared" si="45"/>
        <v>0</v>
      </c>
      <c r="AA103" s="95">
        <f t="shared" ref="AA103:AB103" si="56">AA89+AA102</f>
        <v>0</v>
      </c>
      <c r="AB103" s="95">
        <f t="shared" si="56"/>
        <v>0</v>
      </c>
      <c r="AC103" s="96">
        <f>AC89+AC102</f>
        <v>0</v>
      </c>
      <c r="AD103" s="163"/>
      <c r="AH103" s="175"/>
    </row>
    <row r="104" spans="1:34" ht="15" customHeight="1">
      <c r="B104" s="79"/>
      <c r="C104" s="83"/>
      <c r="D104" s="84">
        <v>0</v>
      </c>
      <c r="E104" s="84">
        <v>0</v>
      </c>
      <c r="F104" s="84">
        <v>0</v>
      </c>
      <c r="G104" s="84">
        <v>0</v>
      </c>
      <c r="H104" s="84">
        <v>0</v>
      </c>
      <c r="I104" s="84"/>
      <c r="J104" s="84"/>
      <c r="K104" s="84"/>
      <c r="L104" s="84"/>
      <c r="M104" s="84"/>
      <c r="N104" s="84"/>
      <c r="O104" s="84"/>
      <c r="P104" s="84"/>
      <c r="Q104" s="84"/>
      <c r="R104" s="84"/>
      <c r="S104" s="84"/>
      <c r="T104" s="84"/>
      <c r="U104" s="84"/>
      <c r="V104" s="84"/>
      <c r="W104" s="84"/>
      <c r="X104" s="84"/>
      <c r="Y104" s="84"/>
      <c r="Z104" s="84">
        <f t="shared" si="45"/>
        <v>0</v>
      </c>
      <c r="AA104" s="85">
        <f>SUMIF('调整分录-本期'!$D:$D,$A104,'调整分录-本期'!F:F)</f>
        <v>0</v>
      </c>
      <c r="AB104" s="85">
        <f>SUMIF('调整分录-本期'!$D:$D,$A104,'调整分录-本期'!G:G)</f>
        <v>0</v>
      </c>
      <c r="AC104" s="86">
        <f t="shared" si="44"/>
        <v>0</v>
      </c>
      <c r="AD104" s="163"/>
      <c r="AH104" s="175"/>
    </row>
    <row r="105" spans="1:34" ht="15" customHeight="1">
      <c r="A105" s="162" t="s">
        <v>134</v>
      </c>
      <c r="B105" s="79" t="s">
        <v>135</v>
      </c>
      <c r="C105" s="83"/>
      <c r="D105" s="84">
        <v>0</v>
      </c>
      <c r="E105" s="84">
        <v>0</v>
      </c>
      <c r="F105" s="84">
        <v>0</v>
      </c>
      <c r="G105" s="84">
        <v>0</v>
      </c>
      <c r="H105" s="84">
        <v>0</v>
      </c>
      <c r="I105" s="84"/>
      <c r="J105" s="84"/>
      <c r="K105" s="84"/>
      <c r="L105" s="84"/>
      <c r="M105" s="84"/>
      <c r="N105" s="84"/>
      <c r="O105" s="84"/>
      <c r="P105" s="84"/>
      <c r="Q105" s="84"/>
      <c r="R105" s="84"/>
      <c r="S105" s="84"/>
      <c r="T105" s="84"/>
      <c r="U105" s="84"/>
      <c r="V105" s="84"/>
      <c r="W105" s="84"/>
      <c r="X105" s="84"/>
      <c r="Y105" s="84"/>
      <c r="Z105" s="84">
        <f t="shared" ref="Z105:Z136" si="57">SUM(D105:Y105)</f>
        <v>0</v>
      </c>
      <c r="AA105" s="85">
        <f>SUMIF('调整分录-本期'!$D:$D,$A105,'调整分录-本期'!F:F)</f>
        <v>0</v>
      </c>
      <c r="AB105" s="85">
        <f>SUMIF('调整分录-本期'!$D:$D,$A105,'调整分录-本期'!G:G)</f>
        <v>0</v>
      </c>
      <c r="AC105" s="86">
        <f t="shared" si="44"/>
        <v>0</v>
      </c>
      <c r="AD105" s="163"/>
      <c r="AE105" s="163"/>
      <c r="AH105" s="175"/>
    </row>
    <row r="106" spans="1:34" ht="15" customHeight="1">
      <c r="A106" s="162" t="s">
        <v>205</v>
      </c>
      <c r="B106" s="79" t="s">
        <v>52</v>
      </c>
      <c r="C106" s="83"/>
      <c r="D106" s="84">
        <v>10000000</v>
      </c>
      <c r="E106" s="84">
        <v>5000000</v>
      </c>
      <c r="F106" s="84">
        <v>5000000</v>
      </c>
      <c r="G106" s="84">
        <v>5714285.7142857146</v>
      </c>
      <c r="H106" s="84">
        <v>10000000</v>
      </c>
      <c r="I106" s="84"/>
      <c r="J106" s="84"/>
      <c r="K106" s="84"/>
      <c r="L106" s="84"/>
      <c r="M106" s="84"/>
      <c r="N106" s="84"/>
      <c r="O106" s="84"/>
      <c r="P106" s="84"/>
      <c r="Q106" s="84"/>
      <c r="R106" s="84"/>
      <c r="S106" s="84"/>
      <c r="T106" s="84"/>
      <c r="U106" s="84"/>
      <c r="V106" s="84"/>
      <c r="W106" s="84"/>
      <c r="X106" s="84"/>
      <c r="Y106" s="84"/>
      <c r="Z106" s="84">
        <f t="shared" si="57"/>
        <v>35714285.714285716</v>
      </c>
      <c r="AA106" s="85">
        <f>SUMIF('调整分录-本期'!$D:$D,$A106,'调整分录-本期'!F:F)</f>
        <v>25714285.710000001</v>
      </c>
      <c r="AB106" s="85">
        <f>SUMIF('调整分录-本期'!$D:$D,$A106,'调整分录-本期'!G:G)</f>
        <v>0</v>
      </c>
      <c r="AC106" s="86">
        <f t="shared" si="44"/>
        <v>10000000.004285716</v>
      </c>
      <c r="AD106" s="379">
        <f>4000000/G106</f>
        <v>0.7</v>
      </c>
      <c r="AH106" s="175"/>
    </row>
    <row r="107" spans="1:34" ht="15" customHeight="1">
      <c r="A107" s="162" t="s">
        <v>206</v>
      </c>
      <c r="B107" s="79" t="s">
        <v>54</v>
      </c>
      <c r="C107" s="83"/>
      <c r="D107" s="84">
        <v>0</v>
      </c>
      <c r="E107" s="84">
        <v>0</v>
      </c>
      <c r="F107" s="84">
        <v>0</v>
      </c>
      <c r="G107" s="84">
        <v>0</v>
      </c>
      <c r="H107" s="84">
        <v>0</v>
      </c>
      <c r="I107" s="84"/>
      <c r="J107" s="84"/>
      <c r="K107" s="84"/>
      <c r="L107" s="84"/>
      <c r="M107" s="84"/>
      <c r="N107" s="84"/>
      <c r="O107" s="84"/>
      <c r="P107" s="84"/>
      <c r="Q107" s="84"/>
      <c r="R107" s="84"/>
      <c r="S107" s="84"/>
      <c r="T107" s="84"/>
      <c r="U107" s="84"/>
      <c r="V107" s="84"/>
      <c r="W107" s="84"/>
      <c r="X107" s="84"/>
      <c r="Y107" s="84"/>
      <c r="Z107" s="84">
        <f t="shared" si="57"/>
        <v>0</v>
      </c>
      <c r="AA107" s="85">
        <f>SUMIF('调整分录-本期'!$D:$D,$A107,'调整分录-本期'!F:F)</f>
        <v>0</v>
      </c>
      <c r="AB107" s="85">
        <f>SUMIF('调整分录-本期'!$D:$D,$A107,'调整分录-本期'!G:G)</f>
        <v>0</v>
      </c>
      <c r="AC107" s="86">
        <f t="shared" si="44"/>
        <v>0</v>
      </c>
      <c r="AD107" s="163"/>
      <c r="AH107" s="175"/>
    </row>
    <row r="108" spans="1:34" ht="15" customHeight="1">
      <c r="A108" s="162" t="s">
        <v>198</v>
      </c>
      <c r="B108" s="79" t="s">
        <v>27</v>
      </c>
      <c r="C108" s="83"/>
      <c r="D108" s="84">
        <v>0</v>
      </c>
      <c r="E108" s="84">
        <v>0</v>
      </c>
      <c r="F108" s="84">
        <v>0</v>
      </c>
      <c r="G108" s="84">
        <v>0</v>
      </c>
      <c r="H108" s="84">
        <v>0</v>
      </c>
      <c r="I108" s="84"/>
      <c r="J108" s="84"/>
      <c r="K108" s="84"/>
      <c r="L108" s="84"/>
      <c r="M108" s="84"/>
      <c r="N108" s="84"/>
      <c r="O108" s="84"/>
      <c r="P108" s="84"/>
      <c r="Q108" s="84"/>
      <c r="R108" s="84"/>
      <c r="S108" s="84"/>
      <c r="T108" s="84"/>
      <c r="U108" s="84"/>
      <c r="V108" s="84"/>
      <c r="W108" s="84"/>
      <c r="X108" s="84"/>
      <c r="Y108" s="84"/>
      <c r="Z108" s="84">
        <f t="shared" si="57"/>
        <v>0</v>
      </c>
      <c r="AA108" s="85"/>
      <c r="AB108" s="85"/>
      <c r="AC108" s="86">
        <f t="shared" si="44"/>
        <v>0</v>
      </c>
      <c r="AD108" s="163"/>
      <c r="AH108" s="175"/>
    </row>
    <row r="109" spans="1:34" ht="15" customHeight="1">
      <c r="A109" s="162" t="s">
        <v>199</v>
      </c>
      <c r="B109" s="79" t="s">
        <v>29</v>
      </c>
      <c r="C109" s="83"/>
      <c r="D109" s="84">
        <v>0</v>
      </c>
      <c r="E109" s="84">
        <v>0</v>
      </c>
      <c r="F109" s="84">
        <v>0</v>
      </c>
      <c r="G109" s="84">
        <v>0</v>
      </c>
      <c r="H109" s="84">
        <v>0</v>
      </c>
      <c r="I109" s="84"/>
      <c r="J109" s="84"/>
      <c r="K109" s="84"/>
      <c r="L109" s="84"/>
      <c r="M109" s="84"/>
      <c r="N109" s="84"/>
      <c r="O109" s="84"/>
      <c r="P109" s="84"/>
      <c r="Q109" s="84"/>
      <c r="R109" s="84"/>
      <c r="S109" s="84"/>
      <c r="T109" s="84"/>
      <c r="U109" s="84"/>
      <c r="V109" s="84"/>
      <c r="W109" s="84"/>
      <c r="X109" s="84"/>
      <c r="Y109" s="84"/>
      <c r="Z109" s="84">
        <f t="shared" si="57"/>
        <v>0</v>
      </c>
      <c r="AA109" s="85"/>
      <c r="AB109" s="85"/>
      <c r="AC109" s="86">
        <f t="shared" si="44"/>
        <v>0</v>
      </c>
      <c r="AD109" s="163"/>
      <c r="AH109" s="175"/>
    </row>
    <row r="110" spans="1:34" ht="15" customHeight="1">
      <c r="A110" s="162" t="s">
        <v>207</v>
      </c>
      <c r="B110" s="79" t="s">
        <v>58</v>
      </c>
      <c r="C110" s="83"/>
      <c r="D110" s="84">
        <v>20000000</v>
      </c>
      <c r="E110" s="84">
        <v>6000000</v>
      </c>
      <c r="F110" s="84">
        <v>6000000</v>
      </c>
      <c r="G110" s="84">
        <v>10285714.285714285</v>
      </c>
      <c r="H110" s="84">
        <v>6000000</v>
      </c>
      <c r="I110" s="84"/>
      <c r="J110" s="84"/>
      <c r="K110" s="84"/>
      <c r="L110" s="84"/>
      <c r="M110" s="84"/>
      <c r="N110" s="84"/>
      <c r="O110" s="84"/>
      <c r="P110" s="84"/>
      <c r="Q110" s="84"/>
      <c r="R110" s="84"/>
      <c r="S110" s="84"/>
      <c r="T110" s="84"/>
      <c r="U110" s="84"/>
      <c r="V110" s="84"/>
      <c r="W110" s="84"/>
      <c r="X110" s="84"/>
      <c r="Y110" s="84"/>
      <c r="Z110" s="84">
        <f t="shared" si="57"/>
        <v>48285714.285714284</v>
      </c>
      <c r="AA110" s="85">
        <f>SUMIF('调整分录-本期'!$D:$D,$A110,'调整分录-本期'!F:F)</f>
        <v>29410714.289999999</v>
      </c>
      <c r="AB110" s="85">
        <f>SUMIF('调整分录-本期'!$D:$D,$A110,'调整分录-本期'!G:G)</f>
        <v>4125000</v>
      </c>
      <c r="AC110" s="86">
        <f t="shared" si="44"/>
        <v>22999999.995714284</v>
      </c>
      <c r="AD110" s="163"/>
      <c r="AH110" s="175"/>
    </row>
    <row r="111" spans="1:34" ht="15" customHeight="1">
      <c r="A111" s="162" t="s">
        <v>208</v>
      </c>
      <c r="B111" s="79" t="s">
        <v>60</v>
      </c>
      <c r="C111" s="83"/>
      <c r="D111" s="84">
        <v>0</v>
      </c>
      <c r="E111" s="84">
        <v>0</v>
      </c>
      <c r="F111" s="84">
        <v>0</v>
      </c>
      <c r="G111" s="84">
        <v>0</v>
      </c>
      <c r="H111" s="84">
        <v>0</v>
      </c>
      <c r="I111" s="84"/>
      <c r="J111" s="84"/>
      <c r="K111" s="84"/>
      <c r="L111" s="84"/>
      <c r="M111" s="84"/>
      <c r="N111" s="84"/>
      <c r="O111" s="84"/>
      <c r="P111" s="84"/>
      <c r="Q111" s="84"/>
      <c r="R111" s="84"/>
      <c r="S111" s="84"/>
      <c r="T111" s="84"/>
      <c r="U111" s="84"/>
      <c r="V111" s="84"/>
      <c r="W111" s="84"/>
      <c r="X111" s="84"/>
      <c r="Y111" s="84"/>
      <c r="Z111" s="84">
        <f t="shared" si="57"/>
        <v>0</v>
      </c>
      <c r="AA111" s="85"/>
      <c r="AB111" s="85"/>
      <c r="AC111" s="86">
        <f>Z111+AA111-AB111</f>
        <v>0</v>
      </c>
      <c r="AD111" s="163"/>
      <c r="AH111" s="175"/>
    </row>
    <row r="112" spans="1:34" ht="15" customHeight="1">
      <c r="A112" s="162" t="s">
        <v>209</v>
      </c>
      <c r="B112" s="79" t="s">
        <v>62</v>
      </c>
      <c r="C112" s="83"/>
      <c r="D112" s="84">
        <v>0</v>
      </c>
      <c r="E112" s="84">
        <v>2000000</v>
      </c>
      <c r="F112" s="84">
        <v>2000000</v>
      </c>
      <c r="G112" s="84">
        <v>2000000</v>
      </c>
      <c r="H112" s="84">
        <v>2000000</v>
      </c>
      <c r="I112" s="84"/>
      <c r="J112" s="84"/>
      <c r="K112" s="84"/>
      <c r="L112" s="84"/>
      <c r="M112" s="84"/>
      <c r="N112" s="84"/>
      <c r="O112" s="84"/>
      <c r="P112" s="84"/>
      <c r="Q112" s="84"/>
      <c r="R112" s="84"/>
      <c r="S112" s="84"/>
      <c r="T112" s="84"/>
      <c r="U112" s="84"/>
      <c r="V112" s="84"/>
      <c r="W112" s="84"/>
      <c r="X112" s="84"/>
      <c r="Y112" s="84"/>
      <c r="Z112" s="84">
        <f t="shared" si="57"/>
        <v>8000000</v>
      </c>
      <c r="AA112" s="85">
        <f>SUMIF('调整分录-本期'!$D:$D,$A112,'调整分录-本期'!F:F)</f>
        <v>8000000</v>
      </c>
      <c r="AB112" s="85">
        <f>SUMIF('调整分录-本期'!$D:$D,$A112,'调整分录-本期'!G:G)</f>
        <v>0</v>
      </c>
      <c r="AC112" s="86">
        <f t="shared" si="44"/>
        <v>0</v>
      </c>
      <c r="AD112" s="163"/>
      <c r="AH112" s="175"/>
    </row>
    <row r="113" spans="1:34" ht="15" customHeight="1">
      <c r="A113" s="162" t="s">
        <v>210</v>
      </c>
      <c r="B113" s="79" t="s">
        <v>64</v>
      </c>
      <c r="C113" s="83"/>
      <c r="D113" s="84">
        <v>0</v>
      </c>
      <c r="E113" s="84">
        <v>0</v>
      </c>
      <c r="F113" s="84">
        <v>0</v>
      </c>
      <c r="G113" s="84">
        <v>0</v>
      </c>
      <c r="H113" s="84">
        <v>0</v>
      </c>
      <c r="I113" s="84"/>
      <c r="J113" s="84"/>
      <c r="K113" s="84"/>
      <c r="L113" s="84"/>
      <c r="M113" s="84"/>
      <c r="N113" s="84"/>
      <c r="O113" s="84"/>
      <c r="P113" s="84"/>
      <c r="Q113" s="84"/>
      <c r="R113" s="84"/>
      <c r="S113" s="84"/>
      <c r="T113" s="84"/>
      <c r="U113" s="84"/>
      <c r="V113" s="84"/>
      <c r="W113" s="84"/>
      <c r="X113" s="84"/>
      <c r="Y113" s="84"/>
      <c r="Z113" s="84">
        <f t="shared" si="57"/>
        <v>0</v>
      </c>
      <c r="AA113" s="85">
        <f>SUMIF('调整分录-本期'!$D:$D,$A113,'调整分录-本期'!F:F)</f>
        <v>0</v>
      </c>
      <c r="AB113" s="85">
        <f>SUMIF('调整分录-本期'!$D:$D,$A113,'调整分录-本期'!G:G)</f>
        <v>0</v>
      </c>
      <c r="AC113" s="86">
        <f t="shared" si="44"/>
        <v>0</v>
      </c>
      <c r="AD113" s="163"/>
      <c r="AH113" s="175"/>
    </row>
    <row r="114" spans="1:34" ht="15" customHeight="1">
      <c r="A114" s="162" t="s">
        <v>211</v>
      </c>
      <c r="B114" s="79" t="s">
        <v>66</v>
      </c>
      <c r="C114" s="83"/>
      <c r="D114" s="84">
        <v>31500000</v>
      </c>
      <c r="E114" s="84">
        <v>4150000</v>
      </c>
      <c r="F114" s="84">
        <v>4150000</v>
      </c>
      <c r="G114" s="84">
        <v>4150000</v>
      </c>
      <c r="H114" s="84">
        <v>4150000</v>
      </c>
      <c r="I114" s="84"/>
      <c r="J114" s="84"/>
      <c r="K114" s="84"/>
      <c r="L114" s="84"/>
      <c r="M114" s="84"/>
      <c r="N114" s="84"/>
      <c r="O114" s="84"/>
      <c r="P114" s="84"/>
      <c r="Q114" s="84"/>
      <c r="R114" s="84"/>
      <c r="S114" s="84"/>
      <c r="T114" s="84"/>
      <c r="U114" s="84"/>
      <c r="V114" s="84"/>
      <c r="W114" s="84"/>
      <c r="X114" s="84"/>
      <c r="Y114" s="84"/>
      <c r="Z114" s="84">
        <f t="shared" si="57"/>
        <v>48100000</v>
      </c>
      <c r="AA114" s="85">
        <f>SUMIF('调整分录-本期'!$D:$D,$A114,'调整分录-本期'!F:F)</f>
        <v>16600000</v>
      </c>
      <c r="AB114" s="85">
        <f>SUMIF('调整分录-本期'!$D:$D,$A114,'调整分录-本期'!G:G)</f>
        <v>0</v>
      </c>
      <c r="AC114" s="86">
        <f t="shared" si="44"/>
        <v>31500000</v>
      </c>
      <c r="AD114" s="163"/>
      <c r="AH114" s="175"/>
    </row>
    <row r="115" spans="1:34" ht="15" customHeight="1">
      <c r="A115" s="162" t="s">
        <v>212</v>
      </c>
      <c r="B115" s="79" t="s">
        <v>68</v>
      </c>
      <c r="C115" s="83"/>
      <c r="D115" s="84">
        <v>0</v>
      </c>
      <c r="E115" s="84">
        <v>0</v>
      </c>
      <c r="F115" s="84">
        <v>0</v>
      </c>
      <c r="G115" s="84">
        <v>0</v>
      </c>
      <c r="H115" s="84">
        <v>0</v>
      </c>
      <c r="I115" s="84"/>
      <c r="J115" s="84"/>
      <c r="K115" s="84"/>
      <c r="L115" s="84"/>
      <c r="M115" s="84"/>
      <c r="N115" s="84"/>
      <c r="O115" s="84"/>
      <c r="P115" s="84"/>
      <c r="Q115" s="84"/>
      <c r="R115" s="84"/>
      <c r="S115" s="84"/>
      <c r="T115" s="84"/>
      <c r="U115" s="84"/>
      <c r="V115" s="84"/>
      <c r="W115" s="84"/>
      <c r="X115" s="84"/>
      <c r="Y115" s="84"/>
      <c r="Z115" s="84">
        <f t="shared" si="57"/>
        <v>0</v>
      </c>
      <c r="AA115" s="85">
        <f>SUMIF('调整分录-本期'!$D:$D,$A115,'调整分录-本期'!F:F)</f>
        <v>0</v>
      </c>
      <c r="AB115" s="85">
        <f>SUMIF('调整分录-本期'!$D:$D,$A115,'调整分录-本期'!G:G)</f>
        <v>0</v>
      </c>
      <c r="AC115" s="86">
        <f t="shared" si="44"/>
        <v>0</v>
      </c>
      <c r="AD115" s="163"/>
      <c r="AH115" s="175"/>
    </row>
    <row r="116" spans="1:34" ht="15" customHeight="1">
      <c r="A116" s="162" t="s">
        <v>213</v>
      </c>
      <c r="B116" s="79" t="s">
        <v>70</v>
      </c>
      <c r="C116" s="83"/>
      <c r="D116" s="84">
        <v>53500000</v>
      </c>
      <c r="E116" s="84">
        <v>2350000</v>
      </c>
      <c r="F116" s="84">
        <v>2350000</v>
      </c>
      <c r="G116" s="84">
        <v>2350000</v>
      </c>
      <c r="H116" s="84">
        <v>2350000</v>
      </c>
      <c r="I116" s="84"/>
      <c r="J116" s="84"/>
      <c r="K116" s="84"/>
      <c r="L116" s="84"/>
      <c r="M116" s="84"/>
      <c r="N116" s="84"/>
      <c r="O116" s="84"/>
      <c r="P116" s="84"/>
      <c r="Q116" s="84"/>
      <c r="R116" s="84"/>
      <c r="S116" s="84"/>
      <c r="T116" s="84"/>
      <c r="U116" s="84"/>
      <c r="V116" s="84"/>
      <c r="W116" s="84"/>
      <c r="X116" s="84"/>
      <c r="Y116" s="84"/>
      <c r="Z116" s="84">
        <f t="shared" si="57"/>
        <v>62900000</v>
      </c>
      <c r="AA116" s="85">
        <f>AA182</f>
        <v>3550000</v>
      </c>
      <c r="AB116" s="85">
        <f>AB182</f>
        <v>14800000</v>
      </c>
      <c r="AC116" s="86">
        <f t="shared" si="44"/>
        <v>74150000</v>
      </c>
      <c r="AD116" s="163"/>
      <c r="AH116" s="175"/>
    </row>
    <row r="117" spans="1:34" ht="15" customHeight="1">
      <c r="A117" s="162" t="s">
        <v>214</v>
      </c>
      <c r="B117" s="87" t="s">
        <v>72</v>
      </c>
      <c r="C117" s="91"/>
      <c r="D117" s="92">
        <f>SUM(D106:D116)-SUM(D108:D109)-D111</f>
        <v>115000000</v>
      </c>
      <c r="E117" s="92">
        <f t="shared" ref="E117:G117" si="58">SUM(E106:E116)-SUM(E108:E109)-E111</f>
        <v>19500000</v>
      </c>
      <c r="F117" s="92">
        <f t="shared" si="58"/>
        <v>19500000</v>
      </c>
      <c r="G117" s="92">
        <f t="shared" si="58"/>
        <v>24500000</v>
      </c>
      <c r="H117" s="92">
        <f t="shared" ref="H117" si="59">SUM(H106:H116)-SUM(H108:H109)-H111</f>
        <v>24500000</v>
      </c>
      <c r="I117" s="92">
        <f t="shared" ref="I117:K117" si="60">SUM(I106:I116)-SUM(I108:I109)-I111</f>
        <v>0</v>
      </c>
      <c r="J117" s="92">
        <f t="shared" si="60"/>
        <v>0</v>
      </c>
      <c r="K117" s="92">
        <f t="shared" si="60"/>
        <v>0</v>
      </c>
      <c r="L117" s="92"/>
      <c r="M117" s="92"/>
      <c r="N117" s="92"/>
      <c r="O117" s="92"/>
      <c r="P117" s="92"/>
      <c r="Q117" s="92"/>
      <c r="R117" s="92"/>
      <c r="S117" s="92"/>
      <c r="T117" s="92"/>
      <c r="U117" s="92"/>
      <c r="V117" s="92"/>
      <c r="W117" s="92"/>
      <c r="X117" s="92"/>
      <c r="Y117" s="92"/>
      <c r="Z117" s="88">
        <f t="shared" si="57"/>
        <v>203000000</v>
      </c>
      <c r="AA117" s="92">
        <f>SUM(AA106:AA116)</f>
        <v>83275000</v>
      </c>
      <c r="AB117" s="92">
        <f>SUM(AB106:AB116)</f>
        <v>18925000</v>
      </c>
      <c r="AC117" s="93">
        <f>SUM(AC106:AC116)-SUM(AC108:AC109)-AC111</f>
        <v>138650000</v>
      </c>
      <c r="AD117" s="163"/>
      <c r="AH117" s="175"/>
    </row>
    <row r="118" spans="1:34" ht="15" customHeight="1">
      <c r="A118" s="162" t="s">
        <v>215</v>
      </c>
      <c r="B118" s="79" t="s">
        <v>74</v>
      </c>
      <c r="C118" s="83"/>
      <c r="D118" s="84">
        <v>0</v>
      </c>
      <c r="E118" s="84">
        <v>0</v>
      </c>
      <c r="F118" s="84">
        <v>0</v>
      </c>
      <c r="G118" s="84">
        <v>0</v>
      </c>
      <c r="H118" s="84">
        <v>0</v>
      </c>
      <c r="I118" s="84"/>
      <c r="J118" s="84"/>
      <c r="K118" s="84"/>
      <c r="L118" s="84"/>
      <c r="M118" s="84"/>
      <c r="N118" s="84"/>
      <c r="O118" s="84"/>
      <c r="P118" s="84"/>
      <c r="Q118" s="84"/>
      <c r="R118" s="84"/>
      <c r="S118" s="84"/>
      <c r="T118" s="84"/>
      <c r="U118" s="84"/>
      <c r="V118" s="84"/>
      <c r="W118" s="84"/>
      <c r="X118" s="84"/>
      <c r="Y118" s="84"/>
      <c r="Z118" s="84">
        <f t="shared" si="57"/>
        <v>0</v>
      </c>
      <c r="AA118" s="85">
        <f>SUMIF('调整分录-本期'!$D:$D,$A118,'调整分录-本期'!F:F)</f>
        <v>3250000</v>
      </c>
      <c r="AB118" s="85">
        <f>SUMIF('调整分录-本期'!$D:$D,$A118,'调整分录-本期'!G:G)</f>
        <v>20849999.999999996</v>
      </c>
      <c r="AC118" s="86">
        <f>Z118+AB118-AA118</f>
        <v>17599999.999999996</v>
      </c>
      <c r="AD118" s="163"/>
      <c r="AH118" s="175"/>
    </row>
    <row r="119" spans="1:34" ht="15" customHeight="1">
      <c r="A119" s="162" t="s">
        <v>76</v>
      </c>
      <c r="B119" s="87" t="s">
        <v>76</v>
      </c>
      <c r="C119" s="91"/>
      <c r="D119" s="92">
        <f>D117+D118</f>
        <v>115000000</v>
      </c>
      <c r="E119" s="92">
        <f t="shared" ref="E119:G119" si="61">E117+E118</f>
        <v>19500000</v>
      </c>
      <c r="F119" s="92">
        <f t="shared" si="61"/>
        <v>19500000</v>
      </c>
      <c r="G119" s="92">
        <f t="shared" si="61"/>
        <v>24500000</v>
      </c>
      <c r="H119" s="92">
        <f t="shared" ref="H119" si="62">H117+H118</f>
        <v>24500000</v>
      </c>
      <c r="I119" s="92">
        <f t="shared" ref="I119:K119" si="63">I117+I118</f>
        <v>0</v>
      </c>
      <c r="J119" s="92">
        <f t="shared" si="63"/>
        <v>0</v>
      </c>
      <c r="K119" s="92">
        <f t="shared" si="63"/>
        <v>0</v>
      </c>
      <c r="L119" s="92"/>
      <c r="M119" s="92"/>
      <c r="N119" s="92"/>
      <c r="O119" s="92"/>
      <c r="P119" s="92"/>
      <c r="Q119" s="92"/>
      <c r="R119" s="92"/>
      <c r="S119" s="92"/>
      <c r="T119" s="92"/>
      <c r="U119" s="92"/>
      <c r="V119" s="92"/>
      <c r="W119" s="92"/>
      <c r="X119" s="92"/>
      <c r="Y119" s="92"/>
      <c r="Z119" s="88">
        <f t="shared" si="57"/>
        <v>203000000</v>
      </c>
      <c r="AA119" s="92">
        <f t="shared" ref="AA119:AB119" si="64">AA117+AA118</f>
        <v>86525000</v>
      </c>
      <c r="AB119" s="92">
        <f t="shared" si="64"/>
        <v>39775000</v>
      </c>
      <c r="AC119" s="93">
        <f>AC117+AC118</f>
        <v>156250000</v>
      </c>
      <c r="AD119" s="163"/>
      <c r="AH119" s="175"/>
    </row>
    <row r="120" spans="1:34" ht="15" customHeight="1">
      <c r="A120" s="162" t="s">
        <v>78</v>
      </c>
      <c r="B120" s="97" t="s">
        <v>78</v>
      </c>
      <c r="C120" s="91"/>
      <c r="D120" s="92">
        <f>D103+D119</f>
        <v>115000000</v>
      </c>
      <c r="E120" s="92">
        <f t="shared" ref="E120:G120" si="65">E103+E119</f>
        <v>19500000</v>
      </c>
      <c r="F120" s="92">
        <f t="shared" si="65"/>
        <v>19500000</v>
      </c>
      <c r="G120" s="92">
        <f t="shared" si="65"/>
        <v>24500000</v>
      </c>
      <c r="H120" s="92">
        <f t="shared" ref="H120" si="66">H103+H119</f>
        <v>24500000</v>
      </c>
      <c r="I120" s="92">
        <f t="shared" ref="I120:K120" si="67">I103+I119</f>
        <v>0</v>
      </c>
      <c r="J120" s="92">
        <f t="shared" si="67"/>
        <v>0</v>
      </c>
      <c r="K120" s="92">
        <f t="shared" si="67"/>
        <v>0</v>
      </c>
      <c r="L120" s="92"/>
      <c r="M120" s="92"/>
      <c r="N120" s="92"/>
      <c r="O120" s="92"/>
      <c r="P120" s="92"/>
      <c r="Q120" s="92"/>
      <c r="R120" s="92"/>
      <c r="S120" s="92"/>
      <c r="T120" s="92"/>
      <c r="U120" s="92"/>
      <c r="V120" s="92"/>
      <c r="W120" s="92"/>
      <c r="X120" s="92"/>
      <c r="Y120" s="92"/>
      <c r="Z120" s="88">
        <f t="shared" si="57"/>
        <v>203000000</v>
      </c>
      <c r="AA120" s="92">
        <f t="shared" ref="AA120:AB120" si="68">AA103+AA119</f>
        <v>86525000</v>
      </c>
      <c r="AB120" s="92">
        <f t="shared" si="68"/>
        <v>39775000</v>
      </c>
      <c r="AC120" s="93">
        <f>AC103+AC119</f>
        <v>156250000</v>
      </c>
      <c r="AD120" s="163"/>
      <c r="AH120" s="175"/>
    </row>
    <row r="121" spans="1:34" ht="15" customHeight="1">
      <c r="B121" s="98"/>
      <c r="C121" s="83"/>
      <c r="D121" s="84">
        <v>0</v>
      </c>
      <c r="E121" s="84">
        <v>0</v>
      </c>
      <c r="F121" s="84">
        <v>0</v>
      </c>
      <c r="G121" s="84">
        <v>0</v>
      </c>
      <c r="H121" s="84">
        <v>0</v>
      </c>
      <c r="I121" s="84"/>
      <c r="J121" s="84"/>
      <c r="K121" s="84"/>
      <c r="L121" s="84"/>
      <c r="M121" s="84"/>
      <c r="N121" s="84"/>
      <c r="O121" s="84"/>
      <c r="P121" s="84"/>
      <c r="Q121" s="84"/>
      <c r="R121" s="84"/>
      <c r="S121" s="84"/>
      <c r="T121" s="84"/>
      <c r="U121" s="84"/>
      <c r="V121" s="84"/>
      <c r="W121" s="84"/>
      <c r="X121" s="84"/>
      <c r="Y121" s="84"/>
      <c r="Z121" s="84">
        <f t="shared" si="57"/>
        <v>0</v>
      </c>
      <c r="AA121" s="85">
        <f>SUMIF('调整分录-本期'!$D:$D,$A121,'调整分录-本期'!F:F)</f>
        <v>0</v>
      </c>
      <c r="AB121" s="85">
        <f>SUMIF('调整分录-本期'!$D:$D,$A121,'调整分录-本期'!G:G)</f>
        <v>0</v>
      </c>
      <c r="AC121" s="86"/>
      <c r="AD121" s="163"/>
      <c r="AH121" s="175"/>
    </row>
    <row r="122" spans="1:34" ht="15" customHeight="1">
      <c r="B122" s="98"/>
      <c r="C122" s="83"/>
      <c r="D122" s="84">
        <v>0</v>
      </c>
      <c r="E122" s="84">
        <v>0</v>
      </c>
      <c r="F122" s="84">
        <v>0</v>
      </c>
      <c r="G122" s="84">
        <v>0</v>
      </c>
      <c r="H122" s="84">
        <v>0</v>
      </c>
      <c r="I122" s="84"/>
      <c r="J122" s="84"/>
      <c r="K122" s="84"/>
      <c r="L122" s="84"/>
      <c r="M122" s="84"/>
      <c r="N122" s="84"/>
      <c r="O122" s="84"/>
      <c r="P122" s="84"/>
      <c r="Q122" s="84"/>
      <c r="R122" s="84"/>
      <c r="S122" s="84"/>
      <c r="T122" s="84"/>
      <c r="U122" s="84"/>
      <c r="V122" s="84"/>
      <c r="W122" s="84"/>
      <c r="X122" s="84"/>
      <c r="Y122" s="84"/>
      <c r="Z122" s="84">
        <f t="shared" si="57"/>
        <v>0</v>
      </c>
      <c r="AA122" s="85">
        <f>SUMIF('调整分录-本期'!$D:$D,$A122,'调整分录-本期'!F:F)</f>
        <v>0</v>
      </c>
      <c r="AB122" s="85">
        <f>SUMIF('调整分录-本期'!$D:$D,$A122,'调整分录-本期'!G:G)</f>
        <v>0</v>
      </c>
      <c r="AC122" s="86"/>
      <c r="AD122" s="163"/>
      <c r="AH122" s="175"/>
    </row>
    <row r="123" spans="1:34" ht="15" customHeight="1">
      <c r="A123" s="162" t="s">
        <v>79</v>
      </c>
      <c r="B123" s="87" t="s">
        <v>79</v>
      </c>
      <c r="C123" s="91"/>
      <c r="D123" s="92">
        <f>SUM(D124:D127)</f>
        <v>30000000</v>
      </c>
      <c r="E123" s="92">
        <f t="shared" ref="E123:G123" si="69">SUM(E124:E127)</f>
        <v>4000000</v>
      </c>
      <c r="F123" s="92">
        <f t="shared" si="69"/>
        <v>4000000</v>
      </c>
      <c r="G123" s="92">
        <f t="shared" si="69"/>
        <v>4000000</v>
      </c>
      <c r="H123" s="92">
        <f t="shared" ref="H123" si="70">SUM(H124:H127)</f>
        <v>4000000</v>
      </c>
      <c r="I123" s="92">
        <f t="shared" ref="I123:K123" si="71">SUM(I124:I127)</f>
        <v>0</v>
      </c>
      <c r="J123" s="92">
        <f t="shared" si="71"/>
        <v>0</v>
      </c>
      <c r="K123" s="92">
        <f t="shared" si="71"/>
        <v>0</v>
      </c>
      <c r="L123" s="92"/>
      <c r="M123" s="92"/>
      <c r="N123" s="92"/>
      <c r="O123" s="92"/>
      <c r="P123" s="92"/>
      <c r="Q123" s="92"/>
      <c r="R123" s="92"/>
      <c r="S123" s="92"/>
      <c r="T123" s="92"/>
      <c r="U123" s="92"/>
      <c r="V123" s="92"/>
      <c r="W123" s="92"/>
      <c r="X123" s="92"/>
      <c r="Y123" s="92"/>
      <c r="Z123" s="88">
        <f t="shared" si="57"/>
        <v>46000000</v>
      </c>
      <c r="AA123" s="92"/>
      <c r="AB123" s="92"/>
      <c r="AC123" s="93">
        <f>SUM(AC124:AC127)</f>
        <v>46000000</v>
      </c>
      <c r="AD123" s="163"/>
      <c r="AH123" s="175"/>
    </row>
    <row r="124" spans="1:34" ht="15" customHeight="1">
      <c r="A124" s="162" t="s">
        <v>590</v>
      </c>
      <c r="B124" s="79" t="s">
        <v>576</v>
      </c>
      <c r="C124" s="83"/>
      <c r="D124" s="84">
        <v>30000000</v>
      </c>
      <c r="E124" s="84">
        <v>4000000</v>
      </c>
      <c r="F124" s="84">
        <v>4000000</v>
      </c>
      <c r="G124" s="84">
        <v>4000000</v>
      </c>
      <c r="H124" s="84">
        <v>4000000</v>
      </c>
      <c r="I124" s="84"/>
      <c r="J124" s="84"/>
      <c r="K124" s="84"/>
      <c r="L124" s="84"/>
      <c r="M124" s="84"/>
      <c r="N124" s="84"/>
      <c r="O124" s="84"/>
      <c r="P124" s="84"/>
      <c r="Q124" s="84"/>
      <c r="R124" s="84"/>
      <c r="S124" s="84"/>
      <c r="T124" s="84"/>
      <c r="U124" s="84"/>
      <c r="V124" s="84"/>
      <c r="W124" s="84"/>
      <c r="X124" s="84"/>
      <c r="Y124" s="84"/>
      <c r="Z124" s="84">
        <f t="shared" si="57"/>
        <v>46000000</v>
      </c>
      <c r="AA124" s="85">
        <f>SUMIF('调整分录-本期'!$D:$D,$A124,'调整分录-本期'!F:F)</f>
        <v>0</v>
      </c>
      <c r="AB124" s="85">
        <f>SUMIF('调整分录-本期'!$D:$D,$A124,'调整分录-本期'!G:G)</f>
        <v>0</v>
      </c>
      <c r="AC124" s="86">
        <f>Z124+AB124-AA124</f>
        <v>46000000</v>
      </c>
      <c r="AD124" s="163"/>
      <c r="AH124" s="175"/>
    </row>
    <row r="125" spans="1:34" ht="15" customHeight="1">
      <c r="A125" s="162" t="s">
        <v>216</v>
      </c>
      <c r="B125" s="79" t="s">
        <v>83</v>
      </c>
      <c r="C125" s="83"/>
      <c r="D125" s="84">
        <v>0</v>
      </c>
      <c r="E125" s="84">
        <v>0</v>
      </c>
      <c r="F125" s="84">
        <v>0</v>
      </c>
      <c r="G125" s="84">
        <v>0</v>
      </c>
      <c r="H125" s="84">
        <v>0</v>
      </c>
      <c r="I125" s="84"/>
      <c r="J125" s="84"/>
      <c r="K125" s="84"/>
      <c r="L125" s="84"/>
      <c r="M125" s="84"/>
      <c r="N125" s="84"/>
      <c r="O125" s="84"/>
      <c r="P125" s="84"/>
      <c r="Q125" s="84"/>
      <c r="R125" s="84"/>
      <c r="S125" s="84"/>
      <c r="T125" s="84"/>
      <c r="U125" s="84"/>
      <c r="V125" s="84"/>
      <c r="W125" s="84"/>
      <c r="X125" s="84"/>
      <c r="Y125" s="84"/>
      <c r="Z125" s="84">
        <f t="shared" si="57"/>
        <v>0</v>
      </c>
      <c r="AA125" s="85">
        <f>SUMIF('调整分录-本期'!$D:$D,$A125,'调整分录-本期'!F:F)</f>
        <v>0</v>
      </c>
      <c r="AB125" s="85">
        <f>SUMIF('调整分录-本期'!$D:$D,$A125,'调整分录-本期'!G:G)</f>
        <v>0</v>
      </c>
      <c r="AC125" s="86">
        <f t="shared" ref="AC125:AC127" si="72">Z125+AB125-AA125</f>
        <v>0</v>
      </c>
      <c r="AD125" s="163"/>
      <c r="AH125" s="175"/>
    </row>
    <row r="126" spans="1:34" ht="15" customHeight="1">
      <c r="A126" s="162" t="s">
        <v>217</v>
      </c>
      <c r="B126" s="79" t="s">
        <v>85</v>
      </c>
      <c r="C126" s="83"/>
      <c r="D126" s="84">
        <v>0</v>
      </c>
      <c r="E126" s="84">
        <v>0</v>
      </c>
      <c r="F126" s="84">
        <v>0</v>
      </c>
      <c r="G126" s="84">
        <v>0</v>
      </c>
      <c r="H126" s="84">
        <v>0</v>
      </c>
      <c r="I126" s="84"/>
      <c r="J126" s="84"/>
      <c r="K126" s="84"/>
      <c r="L126" s="84"/>
      <c r="M126" s="84"/>
      <c r="N126" s="84"/>
      <c r="O126" s="84"/>
      <c r="P126" s="84"/>
      <c r="Q126" s="84"/>
      <c r="R126" s="84"/>
      <c r="S126" s="84"/>
      <c r="T126" s="84"/>
      <c r="U126" s="84"/>
      <c r="V126" s="84"/>
      <c r="W126" s="84"/>
      <c r="X126" s="84"/>
      <c r="Y126" s="84"/>
      <c r="Z126" s="84">
        <f t="shared" si="57"/>
        <v>0</v>
      </c>
      <c r="AA126" s="85">
        <f>SUMIF('调整分录-本期'!$D:$D,$A126,'调整分录-本期'!F:F)</f>
        <v>0</v>
      </c>
      <c r="AB126" s="85">
        <f>SUMIF('调整分录-本期'!$D:$D,$A126,'调整分录-本期'!G:G)</f>
        <v>0</v>
      </c>
      <c r="AC126" s="86">
        <f t="shared" si="72"/>
        <v>0</v>
      </c>
      <c r="AD126" s="163"/>
      <c r="AH126" s="175"/>
    </row>
    <row r="127" spans="1:34" ht="15" customHeight="1">
      <c r="A127" s="162" t="s">
        <v>218</v>
      </c>
      <c r="B127" s="79" t="s">
        <v>87</v>
      </c>
      <c r="C127" s="83"/>
      <c r="D127" s="84">
        <v>0</v>
      </c>
      <c r="E127" s="84">
        <v>0</v>
      </c>
      <c r="F127" s="84">
        <v>0</v>
      </c>
      <c r="G127" s="84">
        <v>0</v>
      </c>
      <c r="H127" s="84">
        <v>0</v>
      </c>
      <c r="I127" s="84"/>
      <c r="J127" s="84"/>
      <c r="K127" s="84"/>
      <c r="L127" s="84"/>
      <c r="M127" s="84"/>
      <c r="N127" s="84"/>
      <c r="O127" s="84"/>
      <c r="P127" s="84"/>
      <c r="Q127" s="84"/>
      <c r="R127" s="84"/>
      <c r="S127" s="84"/>
      <c r="T127" s="84"/>
      <c r="U127" s="84"/>
      <c r="V127" s="84"/>
      <c r="W127" s="84"/>
      <c r="X127" s="84"/>
      <c r="Y127" s="84"/>
      <c r="Z127" s="84">
        <f t="shared" si="57"/>
        <v>0</v>
      </c>
      <c r="AA127" s="85">
        <f>SUMIF('调整分录-本期'!$D:$D,$A127,'调整分录-本期'!F:F)</f>
        <v>0</v>
      </c>
      <c r="AB127" s="85">
        <f>SUMIF('调整分录-本期'!$D:$D,$A127,'调整分录-本期'!G:G)</f>
        <v>0</v>
      </c>
      <c r="AC127" s="86">
        <f t="shared" si="72"/>
        <v>0</v>
      </c>
      <c r="AD127" s="163"/>
      <c r="AH127" s="175"/>
    </row>
    <row r="128" spans="1:34" ht="15" customHeight="1">
      <c r="A128" s="162" t="s">
        <v>89</v>
      </c>
      <c r="B128" s="87" t="s">
        <v>89</v>
      </c>
      <c r="C128" s="91"/>
      <c r="D128" s="92">
        <f>SUM(D129:D144)-SUM(D142:D143)</f>
        <v>10000000</v>
      </c>
      <c r="E128" s="92">
        <f t="shared" ref="E128:G128" si="73">SUM(E129:E144)-SUM(E142:E143)</f>
        <v>2000000</v>
      </c>
      <c r="F128" s="92">
        <f t="shared" si="73"/>
        <v>2000000</v>
      </c>
      <c r="G128" s="92">
        <f t="shared" si="73"/>
        <v>2000000</v>
      </c>
      <c r="H128" s="92">
        <f t="shared" ref="H128" si="74">SUM(H129:H144)-SUM(H142:H143)</f>
        <v>2000000</v>
      </c>
      <c r="I128" s="92">
        <f t="shared" ref="I128:K128" si="75">SUM(I129:I144)-SUM(I142:I143)</f>
        <v>0</v>
      </c>
      <c r="J128" s="92">
        <f t="shared" si="75"/>
        <v>0</v>
      </c>
      <c r="K128" s="92">
        <f t="shared" si="75"/>
        <v>0</v>
      </c>
      <c r="L128" s="92"/>
      <c r="M128" s="92"/>
      <c r="N128" s="92"/>
      <c r="O128" s="92"/>
      <c r="P128" s="92"/>
      <c r="Q128" s="92"/>
      <c r="R128" s="92"/>
      <c r="S128" s="92"/>
      <c r="T128" s="92"/>
      <c r="U128" s="92"/>
      <c r="V128" s="92"/>
      <c r="W128" s="92"/>
      <c r="X128" s="92"/>
      <c r="Y128" s="92"/>
      <c r="Z128" s="88">
        <f t="shared" si="57"/>
        <v>18000000</v>
      </c>
      <c r="AA128" s="92"/>
      <c r="AB128" s="92"/>
      <c r="AC128" s="93">
        <f>SUM(AC129:AC144)-SUM(AC142:AC143)</f>
        <v>18000000</v>
      </c>
      <c r="AD128" s="163"/>
      <c r="AH128" s="175"/>
    </row>
    <row r="129" spans="1:34" ht="15" customHeight="1">
      <c r="A129" s="162" t="s">
        <v>593</v>
      </c>
      <c r="B129" s="79" t="s">
        <v>577</v>
      </c>
      <c r="C129" s="83"/>
      <c r="D129" s="99">
        <v>10000000</v>
      </c>
      <c r="E129" s="99">
        <v>2000000</v>
      </c>
      <c r="F129" s="99">
        <v>2000000</v>
      </c>
      <c r="G129" s="99">
        <v>2000000</v>
      </c>
      <c r="H129" s="99">
        <v>2000000</v>
      </c>
      <c r="I129" s="99"/>
      <c r="J129" s="99"/>
      <c r="K129" s="99"/>
      <c r="L129" s="99"/>
      <c r="M129" s="99"/>
      <c r="N129" s="99"/>
      <c r="O129" s="99"/>
      <c r="P129" s="99"/>
      <c r="Q129" s="99"/>
      <c r="R129" s="99"/>
      <c r="S129" s="99"/>
      <c r="T129" s="99"/>
      <c r="U129" s="99"/>
      <c r="V129" s="99"/>
      <c r="W129" s="99"/>
      <c r="X129" s="99"/>
      <c r="Y129" s="99"/>
      <c r="Z129" s="84">
        <f t="shared" si="57"/>
        <v>18000000</v>
      </c>
      <c r="AA129" s="85">
        <f>SUMIF('调整分录-本期'!$D:$D,$A129,'调整分录-本期'!F:F)</f>
        <v>0</v>
      </c>
      <c r="AB129" s="85">
        <f>SUMIF('调整分录-本期'!$D:$D,$A129,'调整分录-本期'!G:G)</f>
        <v>0</v>
      </c>
      <c r="AC129" s="100">
        <f t="shared" ref="AC129:AC144" si="76">Z129+AA129-AB129</f>
        <v>18000000</v>
      </c>
      <c r="AD129" s="163"/>
      <c r="AH129" s="175"/>
    </row>
    <row r="130" spans="1:34" ht="15" customHeight="1">
      <c r="A130" s="162" t="s">
        <v>219</v>
      </c>
      <c r="B130" s="79" t="s">
        <v>93</v>
      </c>
      <c r="C130" s="83"/>
      <c r="D130" s="84">
        <v>0</v>
      </c>
      <c r="E130" s="84">
        <v>0</v>
      </c>
      <c r="F130" s="84">
        <v>0</v>
      </c>
      <c r="G130" s="84">
        <v>0</v>
      </c>
      <c r="H130" s="84">
        <v>0</v>
      </c>
      <c r="I130" s="84"/>
      <c r="J130" s="84"/>
      <c r="K130" s="84"/>
      <c r="L130" s="84"/>
      <c r="M130" s="84"/>
      <c r="N130" s="84"/>
      <c r="O130" s="84"/>
      <c r="P130" s="84"/>
      <c r="Q130" s="84"/>
      <c r="R130" s="84"/>
      <c r="S130" s="84"/>
      <c r="T130" s="84"/>
      <c r="U130" s="84"/>
      <c r="V130" s="84"/>
      <c r="W130" s="84"/>
      <c r="X130" s="84"/>
      <c r="Y130" s="84"/>
      <c r="Z130" s="84">
        <f t="shared" si="57"/>
        <v>0</v>
      </c>
      <c r="AA130" s="85">
        <f>SUMIF('调整分录-本期'!$D:$D,$A130,'调整分录-本期'!F:F)</f>
        <v>0</v>
      </c>
      <c r="AB130" s="85">
        <f>SUMIF('调整分录-本期'!$D:$D,$A130,'调整分录-本期'!G:G)</f>
        <v>0</v>
      </c>
      <c r="AC130" s="100">
        <f t="shared" si="76"/>
        <v>0</v>
      </c>
      <c r="AD130" s="163"/>
      <c r="AH130" s="175"/>
    </row>
    <row r="131" spans="1:34" ht="15" customHeight="1">
      <c r="A131" s="162" t="s">
        <v>220</v>
      </c>
      <c r="B131" s="79" t="s">
        <v>95</v>
      </c>
      <c r="C131" s="83"/>
      <c r="D131" s="84">
        <v>0</v>
      </c>
      <c r="E131" s="84">
        <v>0</v>
      </c>
      <c r="F131" s="84">
        <v>0</v>
      </c>
      <c r="G131" s="84">
        <v>0</v>
      </c>
      <c r="H131" s="84">
        <v>0</v>
      </c>
      <c r="I131" s="84"/>
      <c r="J131" s="84"/>
      <c r="K131" s="84"/>
      <c r="L131" s="84"/>
      <c r="M131" s="84"/>
      <c r="N131" s="84"/>
      <c r="O131" s="84"/>
      <c r="P131" s="84"/>
      <c r="Q131" s="84"/>
      <c r="R131" s="84"/>
      <c r="S131" s="84"/>
      <c r="T131" s="84"/>
      <c r="U131" s="84"/>
      <c r="V131" s="84"/>
      <c r="W131" s="84"/>
      <c r="X131" s="84"/>
      <c r="Y131" s="84"/>
      <c r="Z131" s="84">
        <f t="shared" si="57"/>
        <v>0</v>
      </c>
      <c r="AA131" s="85">
        <f>SUMIF('调整分录-本期'!$D:$D,$A131,'调整分录-本期'!F:F)</f>
        <v>0</v>
      </c>
      <c r="AB131" s="85">
        <f>SUMIF('调整分录-本期'!$D:$D,$A131,'调整分录-本期'!G:G)</f>
        <v>0</v>
      </c>
      <c r="AC131" s="100">
        <f t="shared" si="76"/>
        <v>0</v>
      </c>
      <c r="AD131" s="163"/>
      <c r="AH131" s="175"/>
    </row>
    <row r="132" spans="1:34" ht="15" customHeight="1">
      <c r="A132" s="162" t="s">
        <v>221</v>
      </c>
      <c r="B132" s="79" t="s">
        <v>97</v>
      </c>
      <c r="C132" s="83"/>
      <c r="D132" s="84">
        <v>0</v>
      </c>
      <c r="E132" s="84">
        <v>0</v>
      </c>
      <c r="F132" s="84">
        <v>0</v>
      </c>
      <c r="G132" s="84">
        <v>0</v>
      </c>
      <c r="H132" s="84">
        <v>0</v>
      </c>
      <c r="I132" s="84"/>
      <c r="J132" s="84"/>
      <c r="K132" s="84"/>
      <c r="L132" s="84"/>
      <c r="M132" s="84"/>
      <c r="N132" s="84"/>
      <c r="O132" s="84"/>
      <c r="P132" s="84"/>
      <c r="Q132" s="84"/>
      <c r="R132" s="84"/>
      <c r="S132" s="84"/>
      <c r="T132" s="84"/>
      <c r="U132" s="84"/>
      <c r="V132" s="84"/>
      <c r="W132" s="84"/>
      <c r="X132" s="84"/>
      <c r="Y132" s="84"/>
      <c r="Z132" s="84">
        <f t="shared" si="57"/>
        <v>0</v>
      </c>
      <c r="AA132" s="85">
        <f>SUMIF('调整分录-本期'!$D:$D,$A132,'调整分录-本期'!F:F)</f>
        <v>0</v>
      </c>
      <c r="AB132" s="85">
        <f>SUMIF('调整分录-本期'!$D:$D,$A132,'调整分录-本期'!G:G)</f>
        <v>0</v>
      </c>
      <c r="AC132" s="100">
        <f t="shared" si="76"/>
        <v>0</v>
      </c>
      <c r="AD132" s="163"/>
      <c r="AH132" s="175"/>
    </row>
    <row r="133" spans="1:34" ht="15" customHeight="1">
      <c r="A133" s="162" t="s">
        <v>222</v>
      </c>
      <c r="B133" s="79" t="s">
        <v>99</v>
      </c>
      <c r="C133" s="83"/>
      <c r="D133" s="84">
        <v>0</v>
      </c>
      <c r="E133" s="84">
        <v>0</v>
      </c>
      <c r="F133" s="84">
        <v>0</v>
      </c>
      <c r="G133" s="84">
        <v>0</v>
      </c>
      <c r="H133" s="84">
        <v>0</v>
      </c>
      <c r="I133" s="84"/>
      <c r="J133" s="84"/>
      <c r="K133" s="84"/>
      <c r="L133" s="84"/>
      <c r="M133" s="84"/>
      <c r="N133" s="84"/>
      <c r="O133" s="84"/>
      <c r="P133" s="84"/>
      <c r="Q133" s="84"/>
      <c r="R133" s="84"/>
      <c r="S133" s="84"/>
      <c r="T133" s="84"/>
      <c r="U133" s="84"/>
      <c r="V133" s="84"/>
      <c r="W133" s="84"/>
      <c r="X133" s="84"/>
      <c r="Y133" s="84"/>
      <c r="Z133" s="84">
        <f t="shared" si="57"/>
        <v>0</v>
      </c>
      <c r="AA133" s="85">
        <f>SUMIF('调整分录-本期'!$D:$D,$A133,'调整分录-本期'!F:F)</f>
        <v>0</v>
      </c>
      <c r="AB133" s="85">
        <f>SUMIF('调整分录-本期'!$D:$D,$A133,'调整分录-本期'!G:G)</f>
        <v>0</v>
      </c>
      <c r="AC133" s="100">
        <f t="shared" si="76"/>
        <v>0</v>
      </c>
      <c r="AD133" s="163"/>
      <c r="AH133" s="175"/>
    </row>
    <row r="134" spans="1:34" ht="15" customHeight="1">
      <c r="A134" s="162" t="s">
        <v>223</v>
      </c>
      <c r="B134" s="79" t="s">
        <v>101</v>
      </c>
      <c r="C134" s="83"/>
      <c r="D134" s="84">
        <v>0</v>
      </c>
      <c r="E134" s="84">
        <v>0</v>
      </c>
      <c r="F134" s="84">
        <v>0</v>
      </c>
      <c r="G134" s="84">
        <v>0</v>
      </c>
      <c r="H134" s="84">
        <v>0</v>
      </c>
      <c r="I134" s="84"/>
      <c r="J134" s="84"/>
      <c r="K134" s="84"/>
      <c r="L134" s="84"/>
      <c r="M134" s="84"/>
      <c r="N134" s="84"/>
      <c r="O134" s="84"/>
      <c r="P134" s="84"/>
      <c r="Q134" s="84"/>
      <c r="R134" s="84"/>
      <c r="S134" s="84"/>
      <c r="T134" s="84"/>
      <c r="U134" s="84"/>
      <c r="V134" s="84"/>
      <c r="W134" s="84"/>
      <c r="X134" s="84"/>
      <c r="Y134" s="84"/>
      <c r="Z134" s="84">
        <f t="shared" si="57"/>
        <v>0</v>
      </c>
      <c r="AA134" s="85">
        <f>SUMIF('调整分录-本期'!$D:$D,$A134,'调整分录-本期'!F:F)</f>
        <v>0</v>
      </c>
      <c r="AB134" s="85">
        <f>SUMIF('调整分录-本期'!$D:$D,$A134,'调整分录-本期'!G:G)</f>
        <v>0</v>
      </c>
      <c r="AC134" s="100">
        <f t="shared" si="76"/>
        <v>0</v>
      </c>
      <c r="AD134" s="163"/>
      <c r="AH134" s="175"/>
    </row>
    <row r="135" spans="1:34" ht="15" customHeight="1">
      <c r="A135" s="162" t="s">
        <v>224</v>
      </c>
      <c r="B135" s="79" t="s">
        <v>103</v>
      </c>
      <c r="C135" s="83"/>
      <c r="D135" s="84">
        <v>0</v>
      </c>
      <c r="E135" s="84">
        <v>0</v>
      </c>
      <c r="F135" s="84">
        <v>0</v>
      </c>
      <c r="G135" s="84">
        <v>0</v>
      </c>
      <c r="H135" s="84">
        <v>0</v>
      </c>
      <c r="I135" s="84"/>
      <c r="J135" s="84"/>
      <c r="K135" s="84"/>
      <c r="L135" s="84"/>
      <c r="M135" s="84"/>
      <c r="N135" s="84"/>
      <c r="O135" s="84"/>
      <c r="P135" s="84"/>
      <c r="Q135" s="84"/>
      <c r="R135" s="84"/>
      <c r="S135" s="84"/>
      <c r="T135" s="84"/>
      <c r="U135" s="84"/>
      <c r="V135" s="84"/>
      <c r="W135" s="84"/>
      <c r="X135" s="84"/>
      <c r="Y135" s="84"/>
      <c r="Z135" s="84">
        <f t="shared" si="57"/>
        <v>0</v>
      </c>
      <c r="AA135" s="85">
        <f>SUMIF('调整分录-本期'!$D:$D,$A135,'调整分录-本期'!F:F)</f>
        <v>0</v>
      </c>
      <c r="AB135" s="85">
        <f>SUMIF('调整分录-本期'!$D:$D,$A135,'调整分录-本期'!G:G)</f>
        <v>0</v>
      </c>
      <c r="AC135" s="100">
        <f t="shared" si="76"/>
        <v>0</v>
      </c>
      <c r="AD135" s="163"/>
      <c r="AH135" s="175"/>
    </row>
    <row r="136" spans="1:34" ht="15" customHeight="1">
      <c r="A136" s="162" t="s">
        <v>225</v>
      </c>
      <c r="B136" s="79" t="s">
        <v>105</v>
      </c>
      <c r="C136" s="83"/>
      <c r="D136" s="84">
        <v>0</v>
      </c>
      <c r="E136" s="84">
        <v>0</v>
      </c>
      <c r="F136" s="84">
        <v>0</v>
      </c>
      <c r="G136" s="84">
        <v>0</v>
      </c>
      <c r="H136" s="84">
        <v>0</v>
      </c>
      <c r="I136" s="84"/>
      <c r="J136" s="84"/>
      <c r="K136" s="84"/>
      <c r="L136" s="84"/>
      <c r="M136" s="84"/>
      <c r="N136" s="84"/>
      <c r="O136" s="84"/>
      <c r="P136" s="84"/>
      <c r="Q136" s="84"/>
      <c r="R136" s="84"/>
      <c r="S136" s="84"/>
      <c r="T136" s="84"/>
      <c r="U136" s="84"/>
      <c r="V136" s="84"/>
      <c r="W136" s="84"/>
      <c r="X136" s="84"/>
      <c r="Y136" s="84"/>
      <c r="Z136" s="84">
        <f t="shared" si="57"/>
        <v>0</v>
      </c>
      <c r="AA136" s="85">
        <f>SUMIF('调整分录-本期'!$D:$D,$A136,'调整分录-本期'!F:F)</f>
        <v>0</v>
      </c>
      <c r="AB136" s="85">
        <f>SUMIF('调整分录-本期'!$D:$D,$A136,'调整分录-本期'!G:G)</f>
        <v>0</v>
      </c>
      <c r="AC136" s="100">
        <f t="shared" si="76"/>
        <v>0</v>
      </c>
      <c r="AD136" s="163"/>
      <c r="AH136" s="175"/>
    </row>
    <row r="137" spans="1:34" ht="15" customHeight="1">
      <c r="A137" s="162" t="s">
        <v>226</v>
      </c>
      <c r="B137" s="79" t="s">
        <v>107</v>
      </c>
      <c r="C137" s="83"/>
      <c r="D137" s="84">
        <v>0</v>
      </c>
      <c r="E137" s="84">
        <v>0</v>
      </c>
      <c r="F137" s="84">
        <v>0</v>
      </c>
      <c r="G137" s="84">
        <v>0</v>
      </c>
      <c r="H137" s="84">
        <v>0</v>
      </c>
      <c r="I137" s="84"/>
      <c r="J137" s="84"/>
      <c r="K137" s="84"/>
      <c r="L137" s="84"/>
      <c r="M137" s="84"/>
      <c r="N137" s="84"/>
      <c r="O137" s="84"/>
      <c r="P137" s="84"/>
      <c r="Q137" s="84"/>
      <c r="R137" s="84"/>
      <c r="S137" s="84"/>
      <c r="T137" s="84"/>
      <c r="U137" s="84"/>
      <c r="V137" s="84"/>
      <c r="W137" s="84"/>
      <c r="X137" s="84"/>
      <c r="Y137" s="84"/>
      <c r="Z137" s="84">
        <f t="shared" ref="Z137:Z168" si="77">SUM(D137:Y137)</f>
        <v>0</v>
      </c>
      <c r="AA137" s="85">
        <f>SUMIF('调整分录-本期'!$D:$D,$A137,'调整分录-本期'!F:F)</f>
        <v>0</v>
      </c>
      <c r="AB137" s="85">
        <f>SUMIF('调整分录-本期'!$D:$D,$A137,'调整分录-本期'!G:G)</f>
        <v>0</v>
      </c>
      <c r="AC137" s="100">
        <f t="shared" si="76"/>
        <v>0</v>
      </c>
      <c r="AD137" s="163"/>
      <c r="AH137" s="175"/>
    </row>
    <row r="138" spans="1:34" ht="15" customHeight="1">
      <c r="A138" s="162" t="s">
        <v>227</v>
      </c>
      <c r="B138" s="79" t="s">
        <v>108</v>
      </c>
      <c r="C138" s="83"/>
      <c r="D138" s="84">
        <v>0</v>
      </c>
      <c r="E138" s="84">
        <v>0</v>
      </c>
      <c r="F138" s="84">
        <v>0</v>
      </c>
      <c r="G138" s="84">
        <v>0</v>
      </c>
      <c r="H138" s="84">
        <v>0</v>
      </c>
      <c r="I138" s="84"/>
      <c r="J138" s="84"/>
      <c r="K138" s="84"/>
      <c r="L138" s="84"/>
      <c r="M138" s="84"/>
      <c r="N138" s="84"/>
      <c r="O138" s="84"/>
      <c r="P138" s="84"/>
      <c r="Q138" s="84"/>
      <c r="R138" s="84"/>
      <c r="S138" s="84"/>
      <c r="T138" s="84"/>
      <c r="U138" s="84"/>
      <c r="V138" s="84"/>
      <c r="W138" s="84"/>
      <c r="X138" s="84"/>
      <c r="Y138" s="84"/>
      <c r="Z138" s="84">
        <f t="shared" si="77"/>
        <v>0</v>
      </c>
      <c r="AA138" s="85">
        <f>SUMIF('调整分录-本期'!$D:$D,$A138,'调整分录-本期'!F:F)</f>
        <v>0</v>
      </c>
      <c r="AB138" s="85">
        <f>SUMIF('调整分录-本期'!$D:$D,$A138,'调整分录-本期'!G:G)</f>
        <v>0</v>
      </c>
      <c r="AC138" s="100">
        <f t="shared" si="76"/>
        <v>0</v>
      </c>
      <c r="AD138" s="163"/>
      <c r="AH138" s="175"/>
    </row>
    <row r="139" spans="1:34" ht="15" customHeight="1">
      <c r="A139" s="162" t="s">
        <v>228</v>
      </c>
      <c r="B139" s="79" t="s">
        <v>110</v>
      </c>
      <c r="C139" s="83"/>
      <c r="D139" s="84">
        <v>0</v>
      </c>
      <c r="E139" s="84">
        <v>0</v>
      </c>
      <c r="F139" s="84">
        <v>0</v>
      </c>
      <c r="G139" s="84">
        <v>0</v>
      </c>
      <c r="H139" s="84">
        <v>0</v>
      </c>
      <c r="I139" s="84"/>
      <c r="J139" s="84"/>
      <c r="K139" s="84"/>
      <c r="L139" s="84"/>
      <c r="M139" s="84"/>
      <c r="N139" s="84"/>
      <c r="O139" s="84"/>
      <c r="P139" s="84"/>
      <c r="Q139" s="84"/>
      <c r="R139" s="84"/>
      <c r="S139" s="84"/>
      <c r="T139" s="84"/>
      <c r="U139" s="84"/>
      <c r="V139" s="84"/>
      <c r="W139" s="84"/>
      <c r="X139" s="84"/>
      <c r="Y139" s="84"/>
      <c r="Z139" s="84">
        <f t="shared" si="77"/>
        <v>0</v>
      </c>
      <c r="AA139" s="85">
        <f>SUMIF('调整分录-本期'!$D:$D,$A139,'调整分录-本期'!F:F)</f>
        <v>0</v>
      </c>
      <c r="AB139" s="85">
        <f>SUMIF('调整分录-本期'!$D:$D,$A139,'调整分录-本期'!G:G)</f>
        <v>0</v>
      </c>
      <c r="AC139" s="100">
        <f t="shared" si="76"/>
        <v>0</v>
      </c>
      <c r="AD139" s="163"/>
      <c r="AH139" s="175"/>
    </row>
    <row r="140" spans="1:34" ht="15" customHeight="1">
      <c r="A140" s="162" t="s">
        <v>229</v>
      </c>
      <c r="B140" s="79" t="s">
        <v>111</v>
      </c>
      <c r="C140" s="83"/>
      <c r="D140" s="84">
        <v>0</v>
      </c>
      <c r="E140" s="84">
        <v>0</v>
      </c>
      <c r="F140" s="84">
        <v>0</v>
      </c>
      <c r="G140" s="84">
        <v>0</v>
      </c>
      <c r="H140" s="84">
        <v>0</v>
      </c>
      <c r="I140" s="84"/>
      <c r="J140" s="84"/>
      <c r="K140" s="84"/>
      <c r="L140" s="84"/>
      <c r="M140" s="84"/>
      <c r="N140" s="84"/>
      <c r="O140" s="84"/>
      <c r="P140" s="84"/>
      <c r="Q140" s="84"/>
      <c r="R140" s="84"/>
      <c r="S140" s="84"/>
      <c r="T140" s="84"/>
      <c r="U140" s="84"/>
      <c r="V140" s="84"/>
      <c r="W140" s="84"/>
      <c r="X140" s="84"/>
      <c r="Y140" s="84"/>
      <c r="Z140" s="84">
        <f t="shared" si="77"/>
        <v>0</v>
      </c>
      <c r="AA140" s="85">
        <f>SUMIF('调整分录-本期'!$D:$D,$A140,'调整分录-本期'!F:F)</f>
        <v>0</v>
      </c>
      <c r="AB140" s="85">
        <f>SUMIF('调整分录-本期'!$D:$D,$A140,'调整分录-本期'!G:G)</f>
        <v>0</v>
      </c>
      <c r="AC140" s="100">
        <f t="shared" si="76"/>
        <v>0</v>
      </c>
      <c r="AD140" s="163"/>
      <c r="AH140" s="175"/>
    </row>
    <row r="141" spans="1:34" ht="15" customHeight="1">
      <c r="A141" s="162" t="s">
        <v>230</v>
      </c>
      <c r="B141" s="79" t="s">
        <v>112</v>
      </c>
      <c r="C141" s="83"/>
      <c r="D141" s="84">
        <v>0</v>
      </c>
      <c r="E141" s="84">
        <v>0</v>
      </c>
      <c r="F141" s="84">
        <v>0</v>
      </c>
      <c r="G141" s="84">
        <v>0</v>
      </c>
      <c r="H141" s="84">
        <v>0</v>
      </c>
      <c r="I141" s="84"/>
      <c r="J141" s="84"/>
      <c r="K141" s="84"/>
      <c r="L141" s="84"/>
      <c r="M141" s="84"/>
      <c r="N141" s="84"/>
      <c r="O141" s="84"/>
      <c r="P141" s="84"/>
      <c r="Q141" s="84"/>
      <c r="R141" s="84"/>
      <c r="S141" s="84"/>
      <c r="T141" s="84"/>
      <c r="U141" s="84"/>
      <c r="V141" s="84"/>
      <c r="W141" s="84"/>
      <c r="X141" s="84"/>
      <c r="Y141" s="84"/>
      <c r="Z141" s="84">
        <f t="shared" si="77"/>
        <v>0</v>
      </c>
      <c r="AA141" s="85">
        <f>SUMIF('调整分录-本期'!$D:$D,$A141,'调整分录-本期'!F:F)</f>
        <v>0</v>
      </c>
      <c r="AB141" s="85">
        <f>SUMIF('调整分录-本期'!$D:$D,$A141,'调整分录-本期'!G:G)</f>
        <v>0</v>
      </c>
      <c r="AC141" s="100">
        <f t="shared" si="76"/>
        <v>0</v>
      </c>
      <c r="AD141" s="163"/>
      <c r="AH141" s="175"/>
    </row>
    <row r="142" spans="1:34" ht="15" customHeight="1">
      <c r="A142" s="162" t="s">
        <v>231</v>
      </c>
      <c r="B142" s="79" t="s">
        <v>113</v>
      </c>
      <c r="C142" s="83"/>
      <c r="D142" s="84">
        <v>0</v>
      </c>
      <c r="E142" s="84">
        <v>0</v>
      </c>
      <c r="F142" s="84">
        <v>0</v>
      </c>
      <c r="G142" s="84">
        <v>0</v>
      </c>
      <c r="H142" s="84">
        <v>0</v>
      </c>
      <c r="I142" s="84"/>
      <c r="J142" s="84"/>
      <c r="K142" s="84"/>
      <c r="L142" s="84"/>
      <c r="M142" s="84"/>
      <c r="N142" s="84"/>
      <c r="O142" s="84"/>
      <c r="P142" s="84"/>
      <c r="Q142" s="84"/>
      <c r="R142" s="84"/>
      <c r="S142" s="84"/>
      <c r="T142" s="84"/>
      <c r="U142" s="84"/>
      <c r="V142" s="84"/>
      <c r="W142" s="84"/>
      <c r="X142" s="84"/>
      <c r="Y142" s="84"/>
      <c r="Z142" s="84">
        <f t="shared" si="77"/>
        <v>0</v>
      </c>
      <c r="AA142" s="85"/>
      <c r="AB142" s="85"/>
      <c r="AC142" s="100">
        <f t="shared" si="76"/>
        <v>0</v>
      </c>
      <c r="AD142" s="163"/>
      <c r="AH142" s="175"/>
    </row>
    <row r="143" spans="1:34" ht="15" customHeight="1">
      <c r="A143" s="162" t="s">
        <v>216</v>
      </c>
      <c r="B143" s="79" t="s">
        <v>578</v>
      </c>
      <c r="C143" s="83"/>
      <c r="D143" s="84">
        <v>0</v>
      </c>
      <c r="E143" s="84">
        <v>0</v>
      </c>
      <c r="F143" s="84">
        <v>0</v>
      </c>
      <c r="G143" s="84">
        <v>0</v>
      </c>
      <c r="H143" s="84">
        <v>0</v>
      </c>
      <c r="I143" s="84"/>
      <c r="J143" s="84"/>
      <c r="K143" s="84"/>
      <c r="L143" s="84"/>
      <c r="M143" s="84"/>
      <c r="N143" s="84"/>
      <c r="O143" s="84"/>
      <c r="P143" s="84"/>
      <c r="Q143" s="84"/>
      <c r="R143" s="84"/>
      <c r="S143" s="84"/>
      <c r="T143" s="84"/>
      <c r="U143" s="84"/>
      <c r="V143" s="84"/>
      <c r="W143" s="84"/>
      <c r="X143" s="84"/>
      <c r="Y143" s="84"/>
      <c r="Z143" s="84">
        <f t="shared" si="77"/>
        <v>0</v>
      </c>
      <c r="AA143" s="85"/>
      <c r="AB143" s="85"/>
      <c r="AC143" s="100">
        <f t="shared" si="76"/>
        <v>0</v>
      </c>
      <c r="AD143" s="163"/>
      <c r="AH143" s="175"/>
    </row>
    <row r="144" spans="1:34" ht="15" customHeight="1">
      <c r="A144" s="162" t="s">
        <v>232</v>
      </c>
      <c r="B144" s="79" t="s">
        <v>114</v>
      </c>
      <c r="C144" s="83"/>
      <c r="D144" s="84">
        <v>0</v>
      </c>
      <c r="E144" s="84">
        <v>0</v>
      </c>
      <c r="F144" s="84">
        <v>0</v>
      </c>
      <c r="G144" s="84">
        <v>0</v>
      </c>
      <c r="H144" s="84">
        <v>0</v>
      </c>
      <c r="I144" s="84"/>
      <c r="J144" s="84"/>
      <c r="K144" s="84"/>
      <c r="L144" s="84"/>
      <c r="M144" s="84"/>
      <c r="N144" s="84"/>
      <c r="O144" s="84"/>
      <c r="P144" s="84"/>
      <c r="Q144" s="84"/>
      <c r="R144" s="84"/>
      <c r="S144" s="84"/>
      <c r="T144" s="84"/>
      <c r="U144" s="84"/>
      <c r="V144" s="84"/>
      <c r="W144" s="84"/>
      <c r="X144" s="84"/>
      <c r="Y144" s="84"/>
      <c r="Z144" s="84">
        <f t="shared" si="77"/>
        <v>0</v>
      </c>
      <c r="AA144" s="85">
        <f>SUMIF('调整分录-本期'!$D:$D,$A144,'调整分录-本期'!F:F)</f>
        <v>0</v>
      </c>
      <c r="AB144" s="85">
        <f>SUMIF('调整分录-本期'!$D:$D,$A144,'调整分录-本期'!G:G)</f>
        <v>0</v>
      </c>
      <c r="AC144" s="100">
        <f t="shared" si="76"/>
        <v>0</v>
      </c>
      <c r="AD144" s="163"/>
      <c r="AH144" s="175"/>
    </row>
    <row r="145" spans="1:34" ht="15" customHeight="1">
      <c r="A145" s="162" t="s">
        <v>115</v>
      </c>
      <c r="B145" s="79" t="s">
        <v>115</v>
      </c>
      <c r="C145" s="83"/>
      <c r="D145" s="84">
        <v>0</v>
      </c>
      <c r="E145" s="84">
        <v>0</v>
      </c>
      <c r="F145" s="84">
        <v>0</v>
      </c>
      <c r="G145" s="84">
        <v>0</v>
      </c>
      <c r="H145" s="84">
        <v>0</v>
      </c>
      <c r="I145" s="84"/>
      <c r="J145" s="84"/>
      <c r="K145" s="84"/>
      <c r="L145" s="84"/>
      <c r="M145" s="84"/>
      <c r="N145" s="84"/>
      <c r="O145" s="84"/>
      <c r="P145" s="84"/>
      <c r="Q145" s="84"/>
      <c r="R145" s="84"/>
      <c r="S145" s="84"/>
      <c r="T145" s="84"/>
      <c r="U145" s="84"/>
      <c r="V145" s="84"/>
      <c r="W145" s="84"/>
      <c r="X145" s="84"/>
      <c r="Y145" s="84"/>
      <c r="Z145" s="84">
        <f t="shared" si="77"/>
        <v>0</v>
      </c>
      <c r="AA145" s="85">
        <f>SUMIF('调整分录-本期'!$D:$D,$A145,'调整分录-本期'!F:F)</f>
        <v>0</v>
      </c>
      <c r="AB145" s="85">
        <f>SUMIF('调整分录-本期'!$D:$D,$A145,'调整分录-本期'!G:G)</f>
        <v>0</v>
      </c>
      <c r="AC145" s="86">
        <f>Z145+AB145-AA145</f>
        <v>0</v>
      </c>
      <c r="AD145" s="163"/>
      <c r="AH145" s="175"/>
    </row>
    <row r="146" spans="1:34" ht="15" customHeight="1">
      <c r="A146" s="162" t="s">
        <v>141</v>
      </c>
      <c r="B146" s="79" t="s">
        <v>116</v>
      </c>
      <c r="C146" s="83"/>
      <c r="D146" s="84">
        <v>0</v>
      </c>
      <c r="E146" s="84">
        <v>0</v>
      </c>
      <c r="F146" s="84">
        <v>0</v>
      </c>
      <c r="G146" s="84">
        <v>0</v>
      </c>
      <c r="H146" s="84">
        <v>0</v>
      </c>
      <c r="I146" s="84"/>
      <c r="J146" s="84"/>
      <c r="K146" s="84"/>
      <c r="L146" s="84"/>
      <c r="M146" s="84"/>
      <c r="N146" s="84"/>
      <c r="O146" s="84"/>
      <c r="P146" s="84"/>
      <c r="Q146" s="84"/>
      <c r="R146" s="84"/>
      <c r="S146" s="84"/>
      <c r="T146" s="84"/>
      <c r="U146" s="84"/>
      <c r="V146" s="84"/>
      <c r="W146" s="84"/>
      <c r="X146" s="84"/>
      <c r="Y146" s="84"/>
      <c r="Z146" s="84">
        <f t="shared" si="77"/>
        <v>0</v>
      </c>
      <c r="AA146" s="85">
        <f>SUMIF('调整分录-本期'!$D:$D,$A146,'调整分录-本期'!F:F)</f>
        <v>1750000</v>
      </c>
      <c r="AB146" s="85">
        <f>SUMIF('调整分录-本期'!$D:$D,$A146,'调整分录-本期'!G:G)</f>
        <v>0</v>
      </c>
      <c r="AC146" s="86">
        <f t="shared" ref="AC146:AC149" si="78">Z146+AB146-AA146</f>
        <v>-1750000</v>
      </c>
      <c r="AD146" s="163"/>
      <c r="AH146" s="175"/>
    </row>
    <row r="147" spans="1:34" ht="15" customHeight="1">
      <c r="A147" s="162" t="s">
        <v>137</v>
      </c>
      <c r="B147" s="101" t="s">
        <v>117</v>
      </c>
      <c r="C147" s="83"/>
      <c r="D147" s="84">
        <v>0</v>
      </c>
      <c r="E147" s="84">
        <v>0</v>
      </c>
      <c r="F147" s="84">
        <v>0</v>
      </c>
      <c r="G147" s="84">
        <v>0</v>
      </c>
      <c r="H147" s="84">
        <v>0</v>
      </c>
      <c r="I147" s="84"/>
      <c r="J147" s="84"/>
      <c r="K147" s="84"/>
      <c r="L147" s="84"/>
      <c r="M147" s="84"/>
      <c r="N147" s="84"/>
      <c r="O147" s="84"/>
      <c r="P147" s="84"/>
      <c r="Q147" s="84"/>
      <c r="R147" s="84"/>
      <c r="S147" s="84"/>
      <c r="T147" s="84"/>
      <c r="U147" s="84"/>
      <c r="V147" s="84"/>
      <c r="W147" s="84"/>
      <c r="X147" s="84"/>
      <c r="Y147" s="84"/>
      <c r="Z147" s="84">
        <f t="shared" si="77"/>
        <v>0</v>
      </c>
      <c r="AA147" s="85"/>
      <c r="AB147" s="85"/>
      <c r="AC147" s="86">
        <f t="shared" si="78"/>
        <v>0</v>
      </c>
      <c r="AD147" s="163"/>
      <c r="AH147" s="175"/>
    </row>
    <row r="148" spans="1:34" ht="15" customHeight="1">
      <c r="A148" s="162" t="s">
        <v>235</v>
      </c>
      <c r="B148" s="79" t="s">
        <v>120</v>
      </c>
      <c r="C148" s="83"/>
      <c r="D148" s="84">
        <v>0</v>
      </c>
      <c r="E148" s="84">
        <v>0</v>
      </c>
      <c r="F148" s="84">
        <v>0</v>
      </c>
      <c r="G148" s="84">
        <v>0</v>
      </c>
      <c r="H148" s="84">
        <v>0</v>
      </c>
      <c r="I148" s="84"/>
      <c r="J148" s="84"/>
      <c r="K148" s="84"/>
      <c r="L148" s="84"/>
      <c r="M148" s="84"/>
      <c r="N148" s="84"/>
      <c r="O148" s="84"/>
      <c r="P148" s="84"/>
      <c r="Q148" s="84"/>
      <c r="R148" s="84"/>
      <c r="S148" s="84"/>
      <c r="T148" s="84"/>
      <c r="U148" s="84"/>
      <c r="V148" s="84"/>
      <c r="W148" s="84"/>
      <c r="X148" s="84"/>
      <c r="Y148" s="84"/>
      <c r="Z148" s="84">
        <f t="shared" si="77"/>
        <v>0</v>
      </c>
      <c r="AA148" s="85">
        <f>SUMIF('调整分录-本期'!$D:$D,$A148,'调整分录-本期'!F:F)</f>
        <v>0</v>
      </c>
      <c r="AB148" s="85">
        <f>SUMIF('调整分录-本期'!$D:$D,$A148,'调整分录-本期'!G:G)</f>
        <v>0</v>
      </c>
      <c r="AC148" s="86">
        <f>Z148+AB148-AA148</f>
        <v>0</v>
      </c>
      <c r="AD148" s="163"/>
      <c r="AH148" s="175"/>
    </row>
    <row r="149" spans="1:34" ht="15" customHeight="1">
      <c r="A149" s="162" t="s">
        <v>233</v>
      </c>
      <c r="B149" s="79" t="s">
        <v>118</v>
      </c>
      <c r="C149" s="83"/>
      <c r="D149" s="84">
        <v>0</v>
      </c>
      <c r="E149" s="84">
        <v>0</v>
      </c>
      <c r="F149" s="84">
        <v>0</v>
      </c>
      <c r="G149" s="84">
        <v>0</v>
      </c>
      <c r="H149" s="84">
        <v>0</v>
      </c>
      <c r="I149" s="84"/>
      <c r="J149" s="84"/>
      <c r="K149" s="84"/>
      <c r="L149" s="84"/>
      <c r="M149" s="84"/>
      <c r="N149" s="84"/>
      <c r="O149" s="84"/>
      <c r="P149" s="84"/>
      <c r="Q149" s="84"/>
      <c r="R149" s="84"/>
      <c r="S149" s="84"/>
      <c r="T149" s="84"/>
      <c r="U149" s="84"/>
      <c r="V149" s="84"/>
      <c r="W149" s="84"/>
      <c r="X149" s="84"/>
      <c r="Y149" s="84"/>
      <c r="Z149" s="84">
        <f t="shared" si="77"/>
        <v>0</v>
      </c>
      <c r="AA149" s="85">
        <f>SUMIF('调整分录-本期'!$D:$D,$A149,'调整分录-本期'!F:F)</f>
        <v>0</v>
      </c>
      <c r="AB149" s="85">
        <f>SUMIF('调整分录-本期'!$D:$D,$A149,'调整分录-本期'!G:G)</f>
        <v>0</v>
      </c>
      <c r="AC149" s="86">
        <f t="shared" si="78"/>
        <v>0</v>
      </c>
      <c r="AD149" s="163"/>
      <c r="AH149" s="175"/>
    </row>
    <row r="150" spans="1:34" ht="15" customHeight="1">
      <c r="A150" s="162" t="s">
        <v>234</v>
      </c>
      <c r="B150" s="79" t="s">
        <v>119</v>
      </c>
      <c r="C150" s="83"/>
      <c r="D150" s="84">
        <v>0</v>
      </c>
      <c r="E150" s="84">
        <v>0</v>
      </c>
      <c r="F150" s="84">
        <v>0</v>
      </c>
      <c r="G150" s="84">
        <v>0</v>
      </c>
      <c r="H150" s="84">
        <v>0</v>
      </c>
      <c r="I150" s="84"/>
      <c r="J150" s="84"/>
      <c r="K150" s="84"/>
      <c r="L150" s="84"/>
      <c r="M150" s="84"/>
      <c r="N150" s="84"/>
      <c r="O150" s="84"/>
      <c r="P150" s="84"/>
      <c r="Q150" s="84"/>
      <c r="R150" s="84"/>
      <c r="S150" s="84"/>
      <c r="T150" s="84"/>
      <c r="U150" s="84"/>
      <c r="V150" s="84"/>
      <c r="W150" s="84"/>
      <c r="X150" s="84"/>
      <c r="Y150" s="84"/>
      <c r="Z150" s="84">
        <f t="shared" si="77"/>
        <v>0</v>
      </c>
      <c r="AA150" s="85">
        <f>SUMIF('调整分录-本期'!$D:$D,$A150,'调整分录-本期'!F:F)</f>
        <v>0</v>
      </c>
      <c r="AB150" s="85">
        <f>SUMIF('调整分录-本期'!$D:$D,$A150,'调整分录-本期'!G:G)</f>
        <v>0</v>
      </c>
      <c r="AC150" s="86">
        <f>Z150+AB150-AA150</f>
        <v>0</v>
      </c>
      <c r="AD150" s="163"/>
      <c r="AH150" s="175"/>
    </row>
    <row r="151" spans="1:34" ht="15" customHeight="1">
      <c r="A151" s="162" t="s">
        <v>121</v>
      </c>
      <c r="B151" s="87" t="s">
        <v>121</v>
      </c>
      <c r="C151" s="91"/>
      <c r="D151" s="92">
        <f>D123-D128+SUM(D145:D150)-D147</f>
        <v>20000000</v>
      </c>
      <c r="E151" s="92">
        <f t="shared" ref="E151:G151" si="79">E123-E128+SUM(E145:E150)-E147</f>
        <v>2000000</v>
      </c>
      <c r="F151" s="92">
        <f t="shared" si="79"/>
        <v>2000000</v>
      </c>
      <c r="G151" s="92">
        <f t="shared" si="79"/>
        <v>2000000</v>
      </c>
      <c r="H151" s="92">
        <f t="shared" ref="H151" si="80">H123-H128+SUM(H145:H150)-H147</f>
        <v>2000000</v>
      </c>
      <c r="I151" s="92">
        <f t="shared" ref="I151:K151" si="81">I123-I128+SUM(I145:I150)-I147</f>
        <v>0</v>
      </c>
      <c r="J151" s="92">
        <f t="shared" si="81"/>
        <v>0</v>
      </c>
      <c r="K151" s="92">
        <f t="shared" si="81"/>
        <v>0</v>
      </c>
      <c r="L151" s="92"/>
      <c r="M151" s="92"/>
      <c r="N151" s="92"/>
      <c r="O151" s="92"/>
      <c r="P151" s="92"/>
      <c r="Q151" s="92"/>
      <c r="R151" s="92"/>
      <c r="S151" s="92"/>
      <c r="T151" s="92"/>
      <c r="U151" s="92"/>
      <c r="V151" s="92"/>
      <c r="W151" s="92"/>
      <c r="X151" s="92"/>
      <c r="Y151" s="92"/>
      <c r="Z151" s="88">
        <f t="shared" si="77"/>
        <v>28000000</v>
      </c>
      <c r="AA151" s="92"/>
      <c r="AB151" s="92"/>
      <c r="AC151" s="93">
        <f>AC123-AC128+SUM(AC145:AC150)-AC147</f>
        <v>26250000</v>
      </c>
      <c r="AD151" s="163"/>
      <c r="AH151" s="175"/>
    </row>
    <row r="152" spans="1:34" ht="15" customHeight="1">
      <c r="A152" s="162" t="s">
        <v>591</v>
      </c>
      <c r="B152" s="79" t="s">
        <v>122</v>
      </c>
      <c r="C152" s="83"/>
      <c r="D152" s="84">
        <v>0</v>
      </c>
      <c r="E152" s="84">
        <v>0</v>
      </c>
      <c r="F152" s="84">
        <v>0</v>
      </c>
      <c r="G152" s="84">
        <v>0</v>
      </c>
      <c r="H152" s="84">
        <v>0</v>
      </c>
      <c r="I152" s="84"/>
      <c r="J152" s="84"/>
      <c r="K152" s="84"/>
      <c r="L152" s="84"/>
      <c r="M152" s="84"/>
      <c r="N152" s="84"/>
      <c r="O152" s="84"/>
      <c r="P152" s="84"/>
      <c r="Q152" s="84"/>
      <c r="R152" s="84"/>
      <c r="S152" s="84"/>
      <c r="T152" s="84"/>
      <c r="U152" s="84"/>
      <c r="V152" s="84"/>
      <c r="W152" s="84"/>
      <c r="X152" s="84"/>
      <c r="Y152" s="84"/>
      <c r="Z152" s="84">
        <f t="shared" si="77"/>
        <v>0</v>
      </c>
      <c r="AA152" s="85">
        <f>SUMIF('调整分录-本期'!$D:$D,$A152,'调整分录-本期'!F:F)</f>
        <v>0</v>
      </c>
      <c r="AB152" s="85">
        <f>SUMIF('调整分录-本期'!$D:$D,$A152,'调整分录-本期'!G:G)</f>
        <v>0</v>
      </c>
      <c r="AC152" s="86">
        <f>Z152+AB152-AA152</f>
        <v>0</v>
      </c>
      <c r="AD152" s="163"/>
      <c r="AH152" s="175"/>
    </row>
    <row r="153" spans="1:34" ht="15" customHeight="1">
      <c r="A153" s="162" t="s">
        <v>592</v>
      </c>
      <c r="B153" s="79" t="s">
        <v>123</v>
      </c>
      <c r="C153" s="83"/>
      <c r="D153" s="84">
        <v>0</v>
      </c>
      <c r="E153" s="84">
        <v>0</v>
      </c>
      <c r="F153" s="84">
        <v>0</v>
      </c>
      <c r="G153" s="84">
        <v>0</v>
      </c>
      <c r="H153" s="84">
        <v>0</v>
      </c>
      <c r="I153" s="84"/>
      <c r="J153" s="84"/>
      <c r="K153" s="84"/>
      <c r="L153" s="84"/>
      <c r="M153" s="84"/>
      <c r="N153" s="84"/>
      <c r="O153" s="84"/>
      <c r="P153" s="84"/>
      <c r="Q153" s="84"/>
      <c r="R153" s="84"/>
      <c r="S153" s="84"/>
      <c r="T153" s="84"/>
      <c r="U153" s="84"/>
      <c r="V153" s="84"/>
      <c r="W153" s="84"/>
      <c r="X153" s="84"/>
      <c r="Y153" s="84"/>
      <c r="Z153" s="84">
        <f t="shared" si="77"/>
        <v>0</v>
      </c>
      <c r="AA153" s="85">
        <f>SUMIF('调整分录-本期'!$D:$D,$A153,'调整分录-本期'!F:F)</f>
        <v>0</v>
      </c>
      <c r="AB153" s="85">
        <f>SUMIF('调整分录-本期'!$D:$D,$A153,'调整分录-本期'!G:G)</f>
        <v>0</v>
      </c>
      <c r="AC153" s="86">
        <f>Z153+AA153-AB153</f>
        <v>0</v>
      </c>
      <c r="AD153" s="163"/>
      <c r="AE153" s="163"/>
      <c r="AH153" s="175"/>
    </row>
    <row r="154" spans="1:34" ht="15" customHeight="1">
      <c r="A154" s="162" t="s">
        <v>124</v>
      </c>
      <c r="B154" s="87" t="s">
        <v>124</v>
      </c>
      <c r="C154" s="91"/>
      <c r="D154" s="92">
        <f>D151+D152-D153</f>
        <v>20000000</v>
      </c>
      <c r="E154" s="92">
        <f t="shared" ref="E154:G154" si="82">E151+E152-E153</f>
        <v>2000000</v>
      </c>
      <c r="F154" s="92">
        <f t="shared" si="82"/>
        <v>2000000</v>
      </c>
      <c r="G154" s="92">
        <f t="shared" si="82"/>
        <v>2000000</v>
      </c>
      <c r="H154" s="92">
        <f t="shared" ref="H154" si="83">H151+H152-H153</f>
        <v>2000000</v>
      </c>
      <c r="I154" s="92">
        <f t="shared" ref="I154:K154" si="84">I151+I152-I153</f>
        <v>0</v>
      </c>
      <c r="J154" s="92">
        <f t="shared" si="84"/>
        <v>0</v>
      </c>
      <c r="K154" s="92">
        <f t="shared" si="84"/>
        <v>0</v>
      </c>
      <c r="L154" s="92"/>
      <c r="M154" s="92"/>
      <c r="N154" s="92"/>
      <c r="O154" s="92"/>
      <c r="P154" s="92"/>
      <c r="Q154" s="92"/>
      <c r="R154" s="92"/>
      <c r="S154" s="92"/>
      <c r="T154" s="92"/>
      <c r="U154" s="92"/>
      <c r="V154" s="92"/>
      <c r="W154" s="92"/>
      <c r="X154" s="92"/>
      <c r="Y154" s="92"/>
      <c r="Z154" s="88">
        <f t="shared" si="77"/>
        <v>28000000</v>
      </c>
      <c r="AA154" s="92"/>
      <c r="AB154" s="92"/>
      <c r="AC154" s="93">
        <f>AC151+AC152-AC153</f>
        <v>26250000</v>
      </c>
      <c r="AD154" s="163"/>
      <c r="AH154" s="175"/>
    </row>
    <row r="155" spans="1:34" ht="15" customHeight="1">
      <c r="A155" s="162" t="s">
        <v>236</v>
      </c>
      <c r="B155" s="79" t="s">
        <v>125</v>
      </c>
      <c r="C155" s="83"/>
      <c r="D155" s="84">
        <v>5000000</v>
      </c>
      <c r="E155" s="84">
        <v>500000</v>
      </c>
      <c r="F155" s="84">
        <v>500000</v>
      </c>
      <c r="G155" s="84">
        <v>500000</v>
      </c>
      <c r="H155" s="84">
        <v>500000</v>
      </c>
      <c r="I155" s="84"/>
      <c r="J155" s="84"/>
      <c r="K155" s="84"/>
      <c r="L155" s="84"/>
      <c r="M155" s="84"/>
      <c r="N155" s="84"/>
      <c r="O155" s="84"/>
      <c r="P155" s="84"/>
      <c r="Q155" s="84"/>
      <c r="R155" s="84"/>
      <c r="S155" s="84"/>
      <c r="T155" s="84"/>
      <c r="U155" s="84"/>
      <c r="V155" s="84"/>
      <c r="W155" s="84"/>
      <c r="X155" s="84"/>
      <c r="Y155" s="84"/>
      <c r="Z155" s="84">
        <f t="shared" si="77"/>
        <v>7000000</v>
      </c>
      <c r="AA155" s="85">
        <f>SUMIF('调整分录-本期'!$D:$D,$A155,'调整分录-本期'!F:F)</f>
        <v>0</v>
      </c>
      <c r="AB155" s="85">
        <f>SUMIF('调整分录-本期'!$D:$D,$A155,'调整分录-本期'!G:G)</f>
        <v>0</v>
      </c>
      <c r="AC155" s="86">
        <f>Z155+AA155-AB155</f>
        <v>7000000</v>
      </c>
      <c r="AD155" s="163"/>
      <c r="AH155" s="175"/>
    </row>
    <row r="156" spans="1:34" ht="15" customHeight="1">
      <c r="A156" s="162" t="s">
        <v>126</v>
      </c>
      <c r="B156" s="87" t="s">
        <v>126</v>
      </c>
      <c r="C156" s="91"/>
      <c r="D156" s="92">
        <f t="shared" ref="D156:G156" si="85">D154-D155</f>
        <v>15000000</v>
      </c>
      <c r="E156" s="92">
        <f t="shared" si="85"/>
        <v>1500000</v>
      </c>
      <c r="F156" s="92">
        <f t="shared" si="85"/>
        <v>1500000</v>
      </c>
      <c r="G156" s="92">
        <f t="shared" si="85"/>
        <v>1500000</v>
      </c>
      <c r="H156" s="92">
        <f t="shared" ref="H156" si="86">H154-H155</f>
        <v>1500000</v>
      </c>
      <c r="I156" s="92">
        <f t="shared" ref="I156:K156" si="87">I154-I155</f>
        <v>0</v>
      </c>
      <c r="J156" s="92">
        <f t="shared" si="87"/>
        <v>0</v>
      </c>
      <c r="K156" s="92">
        <f t="shared" si="87"/>
        <v>0</v>
      </c>
      <c r="L156" s="92"/>
      <c r="M156" s="92"/>
      <c r="N156" s="92"/>
      <c r="O156" s="92"/>
      <c r="P156" s="92"/>
      <c r="Q156" s="92"/>
      <c r="R156" s="92"/>
      <c r="S156" s="92"/>
      <c r="T156" s="92"/>
      <c r="U156" s="92"/>
      <c r="V156" s="92"/>
      <c r="W156" s="92"/>
      <c r="X156" s="92"/>
      <c r="Y156" s="92"/>
      <c r="Z156" s="88">
        <f t="shared" si="77"/>
        <v>21000000</v>
      </c>
      <c r="AA156" s="92">
        <f>SUM(AA124:AA155)</f>
        <v>1750000</v>
      </c>
      <c r="AB156" s="92">
        <f>SUM(AB124:AB155)</f>
        <v>0</v>
      </c>
      <c r="AC156" s="93">
        <f t="shared" ref="AC156" si="88">AC154-AC155</f>
        <v>19250000</v>
      </c>
      <c r="AD156" s="163"/>
      <c r="AH156" s="175"/>
    </row>
    <row r="157" spans="1:34" ht="15" customHeight="1">
      <c r="A157" s="162" t="s">
        <v>127</v>
      </c>
      <c r="B157" s="79" t="s">
        <v>127</v>
      </c>
      <c r="C157" s="83"/>
      <c r="D157" s="84">
        <v>0</v>
      </c>
      <c r="E157" s="84">
        <v>0</v>
      </c>
      <c r="F157" s="84">
        <v>0</v>
      </c>
      <c r="G157" s="84">
        <v>0</v>
      </c>
      <c r="H157" s="84">
        <v>0</v>
      </c>
      <c r="I157" s="84"/>
      <c r="J157" s="84"/>
      <c r="K157" s="84"/>
      <c r="L157" s="84"/>
      <c r="M157" s="84"/>
      <c r="N157" s="84"/>
      <c r="O157" s="84"/>
      <c r="P157" s="84"/>
      <c r="Q157" s="84"/>
      <c r="R157" s="84"/>
      <c r="S157" s="84"/>
      <c r="T157" s="84"/>
      <c r="U157" s="84"/>
      <c r="V157" s="84"/>
      <c r="W157" s="84"/>
      <c r="X157" s="84"/>
      <c r="Y157" s="84"/>
      <c r="Z157" s="84">
        <f t="shared" si="77"/>
        <v>0</v>
      </c>
      <c r="AA157" s="85">
        <f>SUMIF('调整分录-本期'!$D:$D,$A157,'调整分录-本期'!F:F)</f>
        <v>0</v>
      </c>
      <c r="AB157" s="85">
        <f>SUMIF('调整分录-本期'!$D:$D,$A157,'调整分录-本期'!G:G)</f>
        <v>0</v>
      </c>
      <c r="AC157" s="86"/>
      <c r="AD157" s="163"/>
      <c r="AH157" s="175"/>
    </row>
    <row r="158" spans="1:34" ht="15" customHeight="1">
      <c r="A158" s="162" t="s">
        <v>128</v>
      </c>
      <c r="B158" s="87" t="s">
        <v>128</v>
      </c>
      <c r="C158" s="91"/>
      <c r="D158" s="92">
        <f>D156-D159</f>
        <v>15000000</v>
      </c>
      <c r="E158" s="92">
        <f t="shared" ref="E158:G158" si="89">E156-E159</f>
        <v>1500000</v>
      </c>
      <c r="F158" s="92">
        <f t="shared" si="89"/>
        <v>1500000</v>
      </c>
      <c r="G158" s="92">
        <f t="shared" si="89"/>
        <v>1500000</v>
      </c>
      <c r="H158" s="92">
        <f t="shared" ref="H158" si="90">H156-H159</f>
        <v>1500000</v>
      </c>
      <c r="I158" s="92">
        <f t="shared" ref="I158:K158" si="91">I156-I159</f>
        <v>0</v>
      </c>
      <c r="J158" s="92">
        <f t="shared" si="91"/>
        <v>0</v>
      </c>
      <c r="K158" s="92">
        <f t="shared" si="91"/>
        <v>0</v>
      </c>
      <c r="L158" s="92"/>
      <c r="M158" s="92"/>
      <c r="N158" s="92"/>
      <c r="O158" s="92"/>
      <c r="P158" s="92"/>
      <c r="Q158" s="92"/>
      <c r="R158" s="92"/>
      <c r="S158" s="92"/>
      <c r="T158" s="92"/>
      <c r="U158" s="92"/>
      <c r="V158" s="92"/>
      <c r="W158" s="92"/>
      <c r="X158" s="92"/>
      <c r="Y158" s="92"/>
      <c r="Z158" s="95">
        <f t="shared" si="77"/>
        <v>21000000</v>
      </c>
      <c r="AA158" s="92"/>
      <c r="AB158" s="92"/>
      <c r="AC158" s="93">
        <f>AC156-AC159</f>
        <v>19250000</v>
      </c>
      <c r="AD158" s="163"/>
      <c r="AH158" s="175"/>
    </row>
    <row r="159" spans="1:34" ht="15" customHeight="1">
      <c r="A159" s="162" t="s">
        <v>129</v>
      </c>
      <c r="B159" s="79" t="s">
        <v>129</v>
      </c>
      <c r="C159" s="83"/>
      <c r="D159" s="84">
        <v>0</v>
      </c>
      <c r="E159" s="84">
        <v>0</v>
      </c>
      <c r="F159" s="84">
        <v>0</v>
      </c>
      <c r="G159" s="84">
        <v>0</v>
      </c>
      <c r="H159" s="84">
        <v>0</v>
      </c>
      <c r="I159" s="84"/>
      <c r="J159" s="84"/>
      <c r="K159" s="84"/>
      <c r="L159" s="84"/>
      <c r="M159" s="84"/>
      <c r="N159" s="84"/>
      <c r="O159" s="84"/>
      <c r="P159" s="84"/>
      <c r="Q159" s="84"/>
      <c r="R159" s="84"/>
      <c r="S159" s="84"/>
      <c r="T159" s="84"/>
      <c r="U159" s="84"/>
      <c r="V159" s="84"/>
      <c r="W159" s="84"/>
      <c r="X159" s="84"/>
      <c r="Y159" s="84"/>
      <c r="Z159" s="84">
        <f t="shared" si="77"/>
        <v>0</v>
      </c>
      <c r="AA159" s="85"/>
      <c r="AB159" s="85"/>
      <c r="AC159" s="100">
        <f t="shared" ref="AC159:AC160" si="92">Z159+AB159-AA159</f>
        <v>0</v>
      </c>
      <c r="AD159" s="163"/>
      <c r="AH159" s="175"/>
    </row>
    <row r="160" spans="1:34" ht="15" customHeight="1">
      <c r="A160" s="162" t="s">
        <v>130</v>
      </c>
      <c r="B160" s="79" t="s">
        <v>130</v>
      </c>
      <c r="C160" s="83"/>
      <c r="D160" s="84">
        <v>0</v>
      </c>
      <c r="E160" s="84">
        <v>0</v>
      </c>
      <c r="F160" s="84">
        <v>0</v>
      </c>
      <c r="G160" s="84">
        <v>0</v>
      </c>
      <c r="H160" s="84">
        <v>0</v>
      </c>
      <c r="I160" s="84"/>
      <c r="J160" s="84"/>
      <c r="K160" s="84"/>
      <c r="L160" s="84"/>
      <c r="M160" s="84"/>
      <c r="N160" s="84"/>
      <c r="O160" s="84"/>
      <c r="P160" s="84"/>
      <c r="Q160" s="84"/>
      <c r="R160" s="84"/>
      <c r="S160" s="84"/>
      <c r="T160" s="84"/>
      <c r="U160" s="84"/>
      <c r="V160" s="84"/>
      <c r="W160" s="84"/>
      <c r="X160" s="84"/>
      <c r="Y160" s="84"/>
      <c r="Z160" s="84">
        <f t="shared" si="77"/>
        <v>0</v>
      </c>
      <c r="AA160" s="85">
        <f>SUMIF('调整分录-本期'!$D:$D,$A160,'调整分录-本期'!F:F)</f>
        <v>0</v>
      </c>
      <c r="AB160" s="85">
        <f>SUMIF('调整分录-本期'!$D:$D,$A160,'调整分录-本期'!G:G)</f>
        <v>0</v>
      </c>
      <c r="AC160" s="100">
        <f t="shared" si="92"/>
        <v>0</v>
      </c>
      <c r="AD160" s="163"/>
      <c r="AH160" s="175"/>
    </row>
    <row r="161" spans="1:34" ht="15" customHeight="1">
      <c r="A161" s="162" t="s">
        <v>131</v>
      </c>
      <c r="B161" s="87" t="s">
        <v>254</v>
      </c>
      <c r="C161" s="91"/>
      <c r="D161" s="92">
        <f>D156-D162</f>
        <v>15000000</v>
      </c>
      <c r="E161" s="92">
        <f t="shared" ref="E161:G161" si="93">E156-E162</f>
        <v>1500000</v>
      </c>
      <c r="F161" s="92">
        <f t="shared" si="93"/>
        <v>1500000</v>
      </c>
      <c r="G161" s="92">
        <f t="shared" si="93"/>
        <v>1500000</v>
      </c>
      <c r="H161" s="92">
        <f t="shared" ref="H161" si="94">H156-H162</f>
        <v>1500000</v>
      </c>
      <c r="I161" s="92">
        <f t="shared" ref="I161:K161" si="95">I156-I162</f>
        <v>0</v>
      </c>
      <c r="J161" s="92">
        <f t="shared" si="95"/>
        <v>0</v>
      </c>
      <c r="K161" s="92">
        <f t="shared" si="95"/>
        <v>0</v>
      </c>
      <c r="L161" s="92"/>
      <c r="M161" s="92"/>
      <c r="N161" s="92"/>
      <c r="O161" s="92"/>
      <c r="P161" s="92"/>
      <c r="Q161" s="92"/>
      <c r="R161" s="92"/>
      <c r="S161" s="92"/>
      <c r="T161" s="92"/>
      <c r="U161" s="92"/>
      <c r="V161" s="92"/>
      <c r="W161" s="92"/>
      <c r="X161" s="92"/>
      <c r="Y161" s="92"/>
      <c r="Z161" s="95">
        <f t="shared" si="77"/>
        <v>21000000</v>
      </c>
      <c r="AA161" s="92"/>
      <c r="AB161" s="92"/>
      <c r="AC161" s="93">
        <f>AC156-AC162</f>
        <v>18050000</v>
      </c>
      <c r="AD161" s="163"/>
      <c r="AH161" s="175"/>
    </row>
    <row r="162" spans="1:34" ht="15" customHeight="1">
      <c r="A162" s="162" t="s">
        <v>595</v>
      </c>
      <c r="B162" s="79" t="s">
        <v>255</v>
      </c>
      <c r="C162" s="83"/>
      <c r="D162" s="84">
        <v>0</v>
      </c>
      <c r="E162" s="84">
        <v>0</v>
      </c>
      <c r="F162" s="84">
        <v>0</v>
      </c>
      <c r="G162" s="84">
        <v>0</v>
      </c>
      <c r="H162" s="84">
        <v>0</v>
      </c>
      <c r="I162" s="84"/>
      <c r="J162" s="84"/>
      <c r="K162" s="84"/>
      <c r="L162" s="84"/>
      <c r="M162" s="84"/>
      <c r="N162" s="84"/>
      <c r="O162" s="84"/>
      <c r="P162" s="84"/>
      <c r="Q162" s="84"/>
      <c r="R162" s="84"/>
      <c r="S162" s="84"/>
      <c r="T162" s="84"/>
      <c r="U162" s="84"/>
      <c r="V162" s="84"/>
      <c r="W162" s="84"/>
      <c r="X162" s="84"/>
      <c r="Y162" s="84"/>
      <c r="Z162" s="84">
        <f t="shared" si="77"/>
        <v>0</v>
      </c>
      <c r="AA162" s="85">
        <f>SUMIF('调整分录-本期'!$D:$D,$A162,'调整分录-本期'!F:F)</f>
        <v>1200000</v>
      </c>
      <c r="AB162" s="85">
        <f>SUMIF('调整分录-本期'!$D:$D,$A162,'调整分录-本期'!G:G)</f>
        <v>0</v>
      </c>
      <c r="AC162" s="100">
        <f>Z162+AA162-AB162</f>
        <v>1200000</v>
      </c>
      <c r="AD162" s="163"/>
      <c r="AH162" s="175"/>
    </row>
    <row r="163" spans="1:34" ht="15" customHeight="1">
      <c r="A163" s="162" t="s">
        <v>598</v>
      </c>
      <c r="B163" s="102" t="s">
        <v>80</v>
      </c>
      <c r="C163" s="83"/>
      <c r="D163" s="84">
        <v>40000000</v>
      </c>
      <c r="E163" s="84">
        <v>1000000</v>
      </c>
      <c r="F163" s="84">
        <v>1000000</v>
      </c>
      <c r="G163" s="84">
        <v>1000000</v>
      </c>
      <c r="H163" s="84">
        <v>1000000</v>
      </c>
      <c r="I163" s="84"/>
      <c r="J163" s="84"/>
      <c r="K163" s="84"/>
      <c r="L163" s="84"/>
      <c r="M163" s="84"/>
      <c r="N163" s="84"/>
      <c r="O163" s="84"/>
      <c r="P163" s="84"/>
      <c r="Q163" s="84"/>
      <c r="R163" s="84"/>
      <c r="S163" s="84"/>
      <c r="T163" s="84"/>
      <c r="U163" s="84"/>
      <c r="V163" s="84"/>
      <c r="W163" s="84"/>
      <c r="X163" s="84"/>
      <c r="Y163" s="84"/>
      <c r="Z163" s="84">
        <f t="shared" si="77"/>
        <v>44000000</v>
      </c>
      <c r="AA163" s="85">
        <f>SUMIF('调整分录-本期'!$D:$D,$A163,'调整分录-本期'!F:F)</f>
        <v>599999.99999999988</v>
      </c>
      <c r="AB163" s="85">
        <f>SUMIF('调整分录-本期'!$D:$D,$A163,'调整分录-本期'!G:G)</f>
        <v>14200000</v>
      </c>
      <c r="AC163" s="100">
        <f>Z163+AB163-AA163</f>
        <v>57600000</v>
      </c>
      <c r="AD163" s="177">
        <f>AC163-'TB-上期'!AC182</f>
        <v>-300000</v>
      </c>
      <c r="AE163" s="165"/>
      <c r="AH163" s="175"/>
    </row>
    <row r="164" spans="1:34" ht="15" customHeight="1">
      <c r="A164" s="162" t="s">
        <v>237</v>
      </c>
      <c r="B164" s="102" t="s">
        <v>81</v>
      </c>
      <c r="C164" s="83"/>
      <c r="D164" s="84">
        <v>0</v>
      </c>
      <c r="E164" s="84">
        <v>0</v>
      </c>
      <c r="F164" s="84">
        <v>0</v>
      </c>
      <c r="G164" s="84">
        <v>0</v>
      </c>
      <c r="H164" s="84">
        <v>0</v>
      </c>
      <c r="I164" s="84"/>
      <c r="J164" s="84"/>
      <c r="K164" s="84"/>
      <c r="L164" s="84"/>
      <c r="M164" s="84"/>
      <c r="N164" s="84"/>
      <c r="O164" s="84"/>
      <c r="P164" s="84"/>
      <c r="Q164" s="84"/>
      <c r="R164" s="84"/>
      <c r="S164" s="84"/>
      <c r="T164" s="84"/>
      <c r="U164" s="84"/>
      <c r="V164" s="84"/>
      <c r="W164" s="84"/>
      <c r="X164" s="84"/>
      <c r="Y164" s="84"/>
      <c r="Z164" s="84">
        <f t="shared" si="77"/>
        <v>0</v>
      </c>
      <c r="AA164" s="85">
        <f>SUMIF('调整分录-本期'!$D:$D,$A164,'调整分录-本期'!F:F)</f>
        <v>0</v>
      </c>
      <c r="AB164" s="85">
        <f>SUMIF('调整分录-本期'!$D:$D,$A164,'调整分录-本期'!G:G)</f>
        <v>0</v>
      </c>
      <c r="AC164" s="100">
        <f>Z164+AB164-AA164</f>
        <v>0</v>
      </c>
      <c r="AD164" s="163"/>
      <c r="AH164" s="175"/>
    </row>
    <row r="165" spans="1:34" ht="15" customHeight="1">
      <c r="B165" s="102"/>
      <c r="C165" s="83"/>
      <c r="D165" s="84">
        <v>0</v>
      </c>
      <c r="E165" s="84">
        <v>0</v>
      </c>
      <c r="F165" s="84">
        <v>0</v>
      </c>
      <c r="G165" s="84">
        <v>0</v>
      </c>
      <c r="H165" s="84">
        <v>0</v>
      </c>
      <c r="I165" s="84"/>
      <c r="J165" s="84"/>
      <c r="K165" s="84"/>
      <c r="L165" s="84"/>
      <c r="M165" s="84"/>
      <c r="N165" s="84"/>
      <c r="O165" s="84"/>
      <c r="P165" s="84"/>
      <c r="Q165" s="84"/>
      <c r="R165" s="84"/>
      <c r="S165" s="84"/>
      <c r="T165" s="84"/>
      <c r="U165" s="84"/>
      <c r="V165" s="84"/>
      <c r="W165" s="84"/>
      <c r="X165" s="84"/>
      <c r="Y165" s="84"/>
      <c r="Z165" s="84">
        <f t="shared" si="77"/>
        <v>0</v>
      </c>
      <c r="AA165" s="85">
        <f>SUMIF('调整分录-本期'!$D:$D,$A165,'调整分录-本期'!F:F)</f>
        <v>0</v>
      </c>
      <c r="AB165" s="85">
        <f>SUMIF('调整分录-本期'!$D:$D,$A165,'调整分录-本期'!G:G)</f>
        <v>0</v>
      </c>
      <c r="AC165" s="86"/>
      <c r="AD165" s="163"/>
      <c r="AH165" s="175"/>
    </row>
    <row r="166" spans="1:34" ht="15" customHeight="1">
      <c r="A166" s="162" t="s">
        <v>82</v>
      </c>
      <c r="B166" s="103" t="s">
        <v>82</v>
      </c>
      <c r="C166" s="91"/>
      <c r="D166" s="92">
        <f>D161+D163+D164</f>
        <v>55000000</v>
      </c>
      <c r="E166" s="92">
        <f t="shared" ref="E166:G166" si="96">E161+E163+E164</f>
        <v>2500000</v>
      </c>
      <c r="F166" s="92">
        <f t="shared" si="96"/>
        <v>2500000</v>
      </c>
      <c r="G166" s="92">
        <f t="shared" si="96"/>
        <v>2500000</v>
      </c>
      <c r="H166" s="92">
        <f t="shared" ref="H166" si="97">H161+H163+H164</f>
        <v>2500000</v>
      </c>
      <c r="I166" s="92">
        <f t="shared" ref="I166:K166" si="98">I161+I163+I164</f>
        <v>0</v>
      </c>
      <c r="J166" s="92">
        <f t="shared" si="98"/>
        <v>0</v>
      </c>
      <c r="K166" s="92">
        <f t="shared" si="98"/>
        <v>0</v>
      </c>
      <c r="L166" s="92"/>
      <c r="M166" s="92"/>
      <c r="N166" s="92"/>
      <c r="O166" s="92"/>
      <c r="P166" s="92"/>
      <c r="Q166" s="92"/>
      <c r="R166" s="92"/>
      <c r="S166" s="92"/>
      <c r="T166" s="92"/>
      <c r="U166" s="92"/>
      <c r="V166" s="92"/>
      <c r="W166" s="92"/>
      <c r="X166" s="92"/>
      <c r="Y166" s="92"/>
      <c r="Z166" s="88">
        <f>SUM(D166:Y166)</f>
        <v>65000000</v>
      </c>
      <c r="AA166" s="92"/>
      <c r="AB166" s="92"/>
      <c r="AC166" s="93">
        <f>AC161+AC163+AC164</f>
        <v>75650000</v>
      </c>
      <c r="AD166" s="163"/>
      <c r="AE166" s="163"/>
      <c r="AH166" s="175"/>
    </row>
    <row r="167" spans="1:34" ht="15" customHeight="1">
      <c r="A167" s="162" t="s">
        <v>84</v>
      </c>
      <c r="B167" s="102" t="s">
        <v>84</v>
      </c>
      <c r="C167" s="83"/>
      <c r="D167" s="84">
        <v>1500000</v>
      </c>
      <c r="E167" s="84">
        <v>150000</v>
      </c>
      <c r="F167" s="84">
        <v>150000</v>
      </c>
      <c r="G167" s="84">
        <v>150000</v>
      </c>
      <c r="H167" s="84">
        <v>150000</v>
      </c>
      <c r="I167" s="84"/>
      <c r="J167" s="84"/>
      <c r="K167" s="84"/>
      <c r="L167" s="84"/>
      <c r="M167" s="84"/>
      <c r="N167" s="84"/>
      <c r="O167" s="84"/>
      <c r="P167" s="84"/>
      <c r="Q167" s="84"/>
      <c r="R167" s="84"/>
      <c r="S167" s="84"/>
      <c r="T167" s="84"/>
      <c r="U167" s="84"/>
      <c r="V167" s="84"/>
      <c r="W167" s="84"/>
      <c r="X167" s="84"/>
      <c r="Y167" s="84"/>
      <c r="Z167" s="84">
        <f t="shared" si="77"/>
        <v>2100000</v>
      </c>
      <c r="AA167" s="85">
        <f>SUMIF('调整分录-本期'!$D:$D,$A167,'调整分录-本期'!F:F)</f>
        <v>0</v>
      </c>
      <c r="AB167" s="85">
        <f>SUMIF('调整分录-本期'!$D:$D,$A167,'调整分录-本期'!G:G)</f>
        <v>600000</v>
      </c>
      <c r="AC167" s="86">
        <f>Z167+AA167-AB167</f>
        <v>1500000</v>
      </c>
      <c r="AD167" s="163"/>
      <c r="AE167" s="163"/>
      <c r="AH167" s="175"/>
    </row>
    <row r="168" spans="1:34" ht="15" customHeight="1">
      <c r="A168" s="162" t="s">
        <v>238</v>
      </c>
      <c r="B168" s="102" t="s">
        <v>86</v>
      </c>
      <c r="C168" s="83"/>
      <c r="D168" s="84">
        <v>0</v>
      </c>
      <c r="E168" s="84">
        <v>0</v>
      </c>
      <c r="F168" s="84">
        <v>0</v>
      </c>
      <c r="G168" s="84">
        <v>0</v>
      </c>
      <c r="H168" s="84">
        <v>0</v>
      </c>
      <c r="I168" s="84"/>
      <c r="J168" s="84"/>
      <c r="K168" s="84"/>
      <c r="L168" s="84"/>
      <c r="M168" s="84"/>
      <c r="N168" s="84"/>
      <c r="O168" s="84"/>
      <c r="P168" s="84"/>
      <c r="Q168" s="84"/>
      <c r="R168" s="84"/>
      <c r="S168" s="84"/>
      <c r="T168" s="84"/>
      <c r="U168" s="84"/>
      <c r="V168" s="84"/>
      <c r="W168" s="84"/>
      <c r="X168" s="84"/>
      <c r="Y168" s="84"/>
      <c r="Z168" s="84">
        <f t="shared" si="77"/>
        <v>0</v>
      </c>
      <c r="AA168" s="85">
        <f>SUMIF('调整分录-本期'!$D:$D,$A168,'调整分录-本期'!F:F)</f>
        <v>0</v>
      </c>
      <c r="AB168" s="85">
        <f>SUMIF('调整分录-本期'!$D:$D,$A168,'调整分录-本期'!G:G)</f>
        <v>0</v>
      </c>
      <c r="AC168" s="86">
        <f t="shared" ref="AC168:AC173" si="99">Z168+AA168-AB168</f>
        <v>0</v>
      </c>
      <c r="AD168" s="163"/>
      <c r="AH168" s="175"/>
    </row>
    <row r="169" spans="1:34" ht="15" customHeight="1">
      <c r="A169" s="162" t="s">
        <v>239</v>
      </c>
      <c r="B169" s="102" t="s">
        <v>88</v>
      </c>
      <c r="C169" s="83"/>
      <c r="D169" s="84">
        <v>0</v>
      </c>
      <c r="E169" s="84">
        <v>0</v>
      </c>
      <c r="F169" s="84">
        <v>0</v>
      </c>
      <c r="G169" s="84">
        <v>0</v>
      </c>
      <c r="H169" s="84">
        <v>0</v>
      </c>
      <c r="I169" s="84"/>
      <c r="J169" s="84"/>
      <c r="K169" s="84"/>
      <c r="L169" s="84"/>
      <c r="M169" s="84"/>
      <c r="N169" s="84"/>
      <c r="O169" s="84"/>
      <c r="P169" s="84"/>
      <c r="Q169" s="84"/>
      <c r="R169" s="84"/>
      <c r="S169" s="84"/>
      <c r="T169" s="84"/>
      <c r="U169" s="84"/>
      <c r="V169" s="84"/>
      <c r="W169" s="84"/>
      <c r="X169" s="84"/>
      <c r="Y169" s="84"/>
      <c r="Z169" s="84">
        <f t="shared" ref="Z169:Z181" si="100">SUM(D169:Y169)</f>
        <v>0</v>
      </c>
      <c r="AA169" s="85">
        <f>SUMIF('调整分录-本期'!$D:$D,$A169,'调整分录-本期'!F:F)</f>
        <v>0</v>
      </c>
      <c r="AB169" s="85">
        <f>SUMIF('调整分录-本期'!$D:$D,$A169,'调整分录-本期'!G:G)</f>
        <v>0</v>
      </c>
      <c r="AC169" s="86">
        <f t="shared" si="99"/>
        <v>0</v>
      </c>
      <c r="AD169" s="163"/>
      <c r="AH169" s="175"/>
    </row>
    <row r="170" spans="1:34" ht="15" customHeight="1">
      <c r="A170" s="162" t="s">
        <v>240</v>
      </c>
      <c r="B170" s="102" t="s">
        <v>90</v>
      </c>
      <c r="C170" s="83"/>
      <c r="D170" s="84">
        <v>0</v>
      </c>
      <c r="E170" s="84">
        <v>0</v>
      </c>
      <c r="F170" s="84">
        <v>0</v>
      </c>
      <c r="G170" s="84">
        <v>0</v>
      </c>
      <c r="H170" s="84">
        <v>0</v>
      </c>
      <c r="I170" s="84"/>
      <c r="J170" s="84"/>
      <c r="K170" s="84"/>
      <c r="L170" s="84"/>
      <c r="M170" s="84"/>
      <c r="N170" s="84"/>
      <c r="O170" s="84"/>
      <c r="P170" s="84"/>
      <c r="Q170" s="84"/>
      <c r="R170" s="84"/>
      <c r="S170" s="84"/>
      <c r="T170" s="84"/>
      <c r="U170" s="84"/>
      <c r="V170" s="84"/>
      <c r="W170" s="84"/>
      <c r="X170" s="84"/>
      <c r="Y170" s="84"/>
      <c r="Z170" s="84">
        <f t="shared" si="100"/>
        <v>0</v>
      </c>
      <c r="AA170" s="85">
        <f>SUMIF('调整分录-本期'!$D:$D,$A170,'调整分录-本期'!F:F)</f>
        <v>0</v>
      </c>
      <c r="AB170" s="85">
        <f>SUMIF('调整分录-本期'!$D:$D,$A170,'调整分录-本期'!G:G)</f>
        <v>0</v>
      </c>
      <c r="AC170" s="86">
        <f t="shared" si="99"/>
        <v>0</v>
      </c>
      <c r="AD170" s="163"/>
      <c r="AH170" s="175"/>
    </row>
    <row r="171" spans="1:34" ht="15" customHeight="1">
      <c r="A171" s="162" t="s">
        <v>241</v>
      </c>
      <c r="B171" s="102" t="s">
        <v>91</v>
      </c>
      <c r="C171" s="83"/>
      <c r="D171" s="84">
        <v>0</v>
      </c>
      <c r="E171" s="84">
        <v>0</v>
      </c>
      <c r="F171" s="84">
        <v>0</v>
      </c>
      <c r="G171" s="84">
        <v>0</v>
      </c>
      <c r="H171" s="84">
        <v>0</v>
      </c>
      <c r="I171" s="84"/>
      <c r="J171" s="84"/>
      <c r="K171" s="84"/>
      <c r="L171" s="84"/>
      <c r="M171" s="84"/>
      <c r="N171" s="84"/>
      <c r="O171" s="84"/>
      <c r="P171" s="84"/>
      <c r="Q171" s="84"/>
      <c r="R171" s="84"/>
      <c r="S171" s="84"/>
      <c r="T171" s="84"/>
      <c r="U171" s="84"/>
      <c r="V171" s="84"/>
      <c r="W171" s="84"/>
      <c r="X171" s="84"/>
      <c r="Y171" s="84"/>
      <c r="Z171" s="84">
        <f t="shared" si="100"/>
        <v>0</v>
      </c>
      <c r="AA171" s="85">
        <f>SUMIF('调整分录-本期'!$D:$D,$A171,'调整分录-本期'!F:F)</f>
        <v>0</v>
      </c>
      <c r="AB171" s="85">
        <f>SUMIF('调整分录-本期'!$D:$D,$A171,'调整分录-本期'!G:G)</f>
        <v>0</v>
      </c>
      <c r="AC171" s="86">
        <f t="shared" si="99"/>
        <v>0</v>
      </c>
      <c r="AD171" s="163"/>
      <c r="AH171" s="175"/>
    </row>
    <row r="172" spans="1:34" ht="15" customHeight="1">
      <c r="A172" s="162" t="s">
        <v>242</v>
      </c>
      <c r="B172" s="102" t="s">
        <v>92</v>
      </c>
      <c r="C172" s="83"/>
      <c r="D172" s="84">
        <v>0</v>
      </c>
      <c r="E172" s="84">
        <v>0</v>
      </c>
      <c r="F172" s="84">
        <v>0</v>
      </c>
      <c r="G172" s="84">
        <v>0</v>
      </c>
      <c r="H172" s="84">
        <v>0</v>
      </c>
      <c r="I172" s="84"/>
      <c r="J172" s="84"/>
      <c r="K172" s="84"/>
      <c r="L172" s="84"/>
      <c r="M172" s="84"/>
      <c r="N172" s="84"/>
      <c r="O172" s="84"/>
      <c r="P172" s="84"/>
      <c r="Q172" s="84"/>
      <c r="R172" s="84"/>
      <c r="S172" s="84"/>
      <c r="T172" s="84"/>
      <c r="U172" s="84"/>
      <c r="V172" s="84"/>
      <c r="W172" s="84"/>
      <c r="X172" s="84"/>
      <c r="Y172" s="84"/>
      <c r="Z172" s="84">
        <f t="shared" si="100"/>
        <v>0</v>
      </c>
      <c r="AA172" s="85">
        <f>SUMIF('调整分录-本期'!$D:$D,$A172,'调整分录-本期'!F:F)</f>
        <v>0</v>
      </c>
      <c r="AB172" s="85">
        <f>SUMIF('调整分录-本期'!$D:$D,$A172,'调整分录-本期'!G:G)</f>
        <v>0</v>
      </c>
      <c r="AC172" s="86">
        <f t="shared" si="99"/>
        <v>0</v>
      </c>
      <c r="AD172" s="163"/>
      <c r="AH172" s="175"/>
    </row>
    <row r="173" spans="1:34" ht="15" customHeight="1">
      <c r="B173" s="102"/>
      <c r="C173" s="83"/>
      <c r="D173" s="84">
        <v>0</v>
      </c>
      <c r="E173" s="84">
        <v>0</v>
      </c>
      <c r="F173" s="84">
        <v>0</v>
      </c>
      <c r="G173" s="84">
        <v>0</v>
      </c>
      <c r="H173" s="84">
        <v>0</v>
      </c>
      <c r="I173" s="84"/>
      <c r="J173" s="84"/>
      <c r="K173" s="84"/>
      <c r="L173" s="84"/>
      <c r="M173" s="84"/>
      <c r="N173" s="84"/>
      <c r="O173" s="84"/>
      <c r="P173" s="84"/>
      <c r="Q173" s="84"/>
      <c r="R173" s="84"/>
      <c r="S173" s="84"/>
      <c r="T173" s="84"/>
      <c r="U173" s="84"/>
      <c r="V173" s="84"/>
      <c r="W173" s="84"/>
      <c r="X173" s="84"/>
      <c r="Y173" s="84"/>
      <c r="Z173" s="84">
        <f t="shared" si="100"/>
        <v>0</v>
      </c>
      <c r="AA173" s="85">
        <f>SUMIF('调整分录-本期'!$D:$D,$A173,'调整分录-本期'!F:F)</f>
        <v>0</v>
      </c>
      <c r="AB173" s="85">
        <f>SUMIF('调整分录-本期'!$D:$D,$A173,'调整分录-本期'!G:G)</f>
        <v>0</v>
      </c>
      <c r="AC173" s="86">
        <f t="shared" si="99"/>
        <v>0</v>
      </c>
      <c r="AD173" s="163"/>
      <c r="AH173" s="175"/>
    </row>
    <row r="174" spans="1:34" ht="15" customHeight="1">
      <c r="A174" s="162" t="s">
        <v>94</v>
      </c>
      <c r="B174" s="103" t="s">
        <v>94</v>
      </c>
      <c r="C174" s="91"/>
      <c r="D174" s="92">
        <f>D166-SUM(D167:D173)</f>
        <v>53500000</v>
      </c>
      <c r="E174" s="92">
        <f t="shared" ref="E174:G174" si="101">E166-SUM(E167:E173)</f>
        <v>2350000</v>
      </c>
      <c r="F174" s="92">
        <f t="shared" si="101"/>
        <v>2350000</v>
      </c>
      <c r="G174" s="92">
        <f t="shared" si="101"/>
        <v>2350000</v>
      </c>
      <c r="H174" s="92">
        <f t="shared" ref="H174" si="102">H166-SUM(H167:H173)</f>
        <v>2350000</v>
      </c>
      <c r="I174" s="92">
        <f t="shared" ref="I174:K174" si="103">I166-SUM(I167:I173)</f>
        <v>0</v>
      </c>
      <c r="J174" s="92">
        <f t="shared" si="103"/>
        <v>0</v>
      </c>
      <c r="K174" s="92">
        <f t="shared" si="103"/>
        <v>0</v>
      </c>
      <c r="L174" s="92"/>
      <c r="M174" s="92"/>
      <c r="N174" s="92"/>
      <c r="O174" s="92"/>
      <c r="P174" s="92"/>
      <c r="Q174" s="92"/>
      <c r="R174" s="92"/>
      <c r="S174" s="92"/>
      <c r="T174" s="92"/>
      <c r="U174" s="92"/>
      <c r="V174" s="92"/>
      <c r="W174" s="92"/>
      <c r="X174" s="92"/>
      <c r="Y174" s="92"/>
      <c r="Z174" s="88">
        <f t="shared" si="100"/>
        <v>62900000</v>
      </c>
      <c r="AA174" s="92"/>
      <c r="AB174" s="92"/>
      <c r="AC174" s="93">
        <f>AC166-SUM(AC167:AC173)</f>
        <v>74150000</v>
      </c>
      <c r="AD174" s="163"/>
      <c r="AH174" s="175"/>
    </row>
    <row r="175" spans="1:34" ht="15" customHeight="1">
      <c r="A175" s="162" t="s">
        <v>96</v>
      </c>
      <c r="B175" s="102" t="s">
        <v>96</v>
      </c>
      <c r="C175" s="83"/>
      <c r="D175" s="84">
        <v>0</v>
      </c>
      <c r="E175" s="84">
        <v>0</v>
      </c>
      <c r="F175" s="84">
        <v>0</v>
      </c>
      <c r="G175" s="84">
        <v>0</v>
      </c>
      <c r="H175" s="84">
        <v>0</v>
      </c>
      <c r="I175" s="84"/>
      <c r="J175" s="84"/>
      <c r="K175" s="84"/>
      <c r="L175" s="84"/>
      <c r="M175" s="84"/>
      <c r="N175" s="84"/>
      <c r="O175" s="84"/>
      <c r="P175" s="84"/>
      <c r="Q175" s="84"/>
      <c r="R175" s="84"/>
      <c r="S175" s="84"/>
      <c r="T175" s="84"/>
      <c r="U175" s="84"/>
      <c r="V175" s="84"/>
      <c r="W175" s="84"/>
      <c r="X175" s="84"/>
      <c r="Y175" s="84"/>
      <c r="Z175" s="84">
        <f t="shared" si="100"/>
        <v>0</v>
      </c>
      <c r="AA175" s="85">
        <f>SUMIF('调整分录-本期'!$D:$D,$A175,'调整分录-本期'!F:F)</f>
        <v>0</v>
      </c>
      <c r="AB175" s="85">
        <f>SUMIF('调整分录-本期'!$D:$D,$A175,'调整分录-本期'!G:G)</f>
        <v>0</v>
      </c>
      <c r="AC175" s="86">
        <f t="shared" ref="AC175:AC181" si="104">Z175+AA175-AB175</f>
        <v>0</v>
      </c>
      <c r="AD175" s="163"/>
      <c r="AH175" s="175"/>
    </row>
    <row r="176" spans="1:34" ht="15" customHeight="1">
      <c r="A176" s="162" t="s">
        <v>243</v>
      </c>
      <c r="B176" s="102" t="s">
        <v>98</v>
      </c>
      <c r="C176" s="83"/>
      <c r="D176" s="84">
        <v>0</v>
      </c>
      <c r="E176" s="84">
        <v>0</v>
      </c>
      <c r="F176" s="84">
        <v>0</v>
      </c>
      <c r="G176" s="84">
        <v>0</v>
      </c>
      <c r="H176" s="84">
        <v>0</v>
      </c>
      <c r="I176" s="84"/>
      <c r="J176" s="84"/>
      <c r="K176" s="84"/>
      <c r="L176" s="84"/>
      <c r="M176" s="84"/>
      <c r="N176" s="84"/>
      <c r="O176" s="84"/>
      <c r="P176" s="84"/>
      <c r="Q176" s="84"/>
      <c r="R176" s="84"/>
      <c r="S176" s="84"/>
      <c r="T176" s="84"/>
      <c r="U176" s="84"/>
      <c r="V176" s="84"/>
      <c r="W176" s="84"/>
      <c r="X176" s="84"/>
      <c r="Y176" s="84"/>
      <c r="Z176" s="84">
        <f t="shared" si="100"/>
        <v>0</v>
      </c>
      <c r="AA176" s="85">
        <f>SUMIF('调整分录-本期'!$D:$D,$A176,'调整分录-本期'!F:F)</f>
        <v>0</v>
      </c>
      <c r="AB176" s="85">
        <f>SUMIF('调整分录-本期'!$D:$D,$A176,'调整分录-本期'!G:G)</f>
        <v>0</v>
      </c>
      <c r="AC176" s="86">
        <f t="shared" si="104"/>
        <v>0</v>
      </c>
      <c r="AD176" s="163"/>
      <c r="AH176" s="175"/>
    </row>
    <row r="177" spans="1:34" s="169" customFormat="1" ht="15" customHeight="1">
      <c r="A177" s="169" t="s">
        <v>244</v>
      </c>
      <c r="B177" s="124" t="s">
        <v>100</v>
      </c>
      <c r="C177" s="125"/>
      <c r="D177" s="126">
        <v>0</v>
      </c>
      <c r="E177" s="126">
        <v>0</v>
      </c>
      <c r="F177" s="126">
        <v>0</v>
      </c>
      <c r="G177" s="126">
        <v>0</v>
      </c>
      <c r="H177" s="126">
        <v>0</v>
      </c>
      <c r="I177" s="126"/>
      <c r="J177" s="126"/>
      <c r="K177" s="126"/>
      <c r="L177" s="126"/>
      <c r="M177" s="126"/>
      <c r="N177" s="126"/>
      <c r="O177" s="126"/>
      <c r="P177" s="126"/>
      <c r="Q177" s="126"/>
      <c r="R177" s="126"/>
      <c r="S177" s="126"/>
      <c r="T177" s="126"/>
      <c r="U177" s="126"/>
      <c r="V177" s="126"/>
      <c r="W177" s="126"/>
      <c r="X177" s="126"/>
      <c r="Y177" s="126"/>
      <c r="Z177" s="126">
        <f t="shared" si="100"/>
        <v>0</v>
      </c>
      <c r="AA177" s="127">
        <f>SUMIF('调整分录-本期'!$D:$D,$A177,'调整分录-本期'!F:F)</f>
        <v>0</v>
      </c>
      <c r="AB177" s="127">
        <f>SUMIF('调整分录-本期'!$D:$D,$A177,'调整分录-本期'!G:G)</f>
        <v>0</v>
      </c>
      <c r="AC177" s="128">
        <f t="shared" si="104"/>
        <v>0</v>
      </c>
      <c r="AD177" s="170"/>
      <c r="AF177" s="174"/>
      <c r="AG177" s="174"/>
      <c r="AH177" s="176"/>
    </row>
    <row r="178" spans="1:34" ht="15" customHeight="1">
      <c r="A178" s="162" t="s">
        <v>245</v>
      </c>
      <c r="B178" s="102" t="s">
        <v>102</v>
      </c>
      <c r="C178" s="83"/>
      <c r="D178" s="84">
        <v>0</v>
      </c>
      <c r="E178" s="84">
        <v>0</v>
      </c>
      <c r="F178" s="84">
        <v>0</v>
      </c>
      <c r="G178" s="84">
        <v>0</v>
      </c>
      <c r="H178" s="84">
        <v>0</v>
      </c>
      <c r="I178" s="84"/>
      <c r="J178" s="84"/>
      <c r="K178" s="84"/>
      <c r="L178" s="84"/>
      <c r="M178" s="84"/>
      <c r="N178" s="84"/>
      <c r="O178" s="84"/>
      <c r="P178" s="84"/>
      <c r="Q178" s="84"/>
      <c r="R178" s="84"/>
      <c r="S178" s="84"/>
      <c r="T178" s="84"/>
      <c r="U178" s="84"/>
      <c r="V178" s="84"/>
      <c r="W178" s="84"/>
      <c r="X178" s="84"/>
      <c r="Y178" s="84"/>
      <c r="Z178" s="84">
        <f t="shared" si="100"/>
        <v>0</v>
      </c>
      <c r="AA178" s="85">
        <f>SUMIF('调整分录-本期'!$D:$D,$A178,'调整分录-本期'!F:F)</f>
        <v>0</v>
      </c>
      <c r="AB178" s="85">
        <f>SUMIF('调整分录-本期'!$D:$D,$A178,'调整分录-本期'!G:G)</f>
        <v>0</v>
      </c>
      <c r="AC178" s="86">
        <f t="shared" si="104"/>
        <v>0</v>
      </c>
      <c r="AD178" s="163"/>
      <c r="AH178" s="175"/>
    </row>
    <row r="179" spans="1:34" ht="15" customHeight="1">
      <c r="A179" s="162" t="s">
        <v>246</v>
      </c>
      <c r="B179" s="102" t="s">
        <v>104</v>
      </c>
      <c r="C179" s="83"/>
      <c r="D179" s="84">
        <v>0</v>
      </c>
      <c r="E179" s="84">
        <v>0</v>
      </c>
      <c r="F179" s="84">
        <v>0</v>
      </c>
      <c r="G179" s="84">
        <v>0</v>
      </c>
      <c r="H179" s="84">
        <v>0</v>
      </c>
      <c r="I179" s="84"/>
      <c r="J179" s="84"/>
      <c r="K179" s="84"/>
      <c r="L179" s="84"/>
      <c r="M179" s="84"/>
      <c r="N179" s="84"/>
      <c r="O179" s="84"/>
      <c r="P179" s="84"/>
      <c r="Q179" s="84"/>
      <c r="R179" s="84"/>
      <c r="S179" s="84"/>
      <c r="T179" s="84"/>
      <c r="U179" s="84"/>
      <c r="V179" s="84"/>
      <c r="W179" s="84"/>
      <c r="X179" s="84"/>
      <c r="Y179" s="84"/>
      <c r="Z179" s="84">
        <f t="shared" si="100"/>
        <v>0</v>
      </c>
      <c r="AA179" s="85">
        <f>SUMIF('调整分录-本期'!$D:$D,$A179,'调整分录-本期'!F:F)</f>
        <v>0</v>
      </c>
      <c r="AB179" s="85">
        <f>SUMIF('调整分录-本期'!$D:$D,$A179,'调整分录-本期'!G:G)</f>
        <v>0</v>
      </c>
      <c r="AC179" s="86">
        <f t="shared" si="104"/>
        <v>0</v>
      </c>
      <c r="AD179" s="163"/>
      <c r="AH179" s="175"/>
    </row>
    <row r="180" spans="1:34" ht="15" customHeight="1">
      <c r="A180" s="162" t="s">
        <v>247</v>
      </c>
      <c r="B180" s="102" t="s">
        <v>106</v>
      </c>
      <c r="C180" s="83"/>
      <c r="D180" s="84">
        <v>0</v>
      </c>
      <c r="E180" s="84">
        <v>0</v>
      </c>
      <c r="F180" s="84">
        <v>0</v>
      </c>
      <c r="G180" s="84">
        <v>0</v>
      </c>
      <c r="H180" s="84">
        <v>0</v>
      </c>
      <c r="I180" s="84"/>
      <c r="J180" s="84"/>
      <c r="K180" s="84"/>
      <c r="L180" s="84"/>
      <c r="M180" s="84"/>
      <c r="N180" s="84"/>
      <c r="O180" s="84"/>
      <c r="P180" s="84"/>
      <c r="Q180" s="84"/>
      <c r="R180" s="84"/>
      <c r="S180" s="84"/>
      <c r="T180" s="84"/>
      <c r="U180" s="84"/>
      <c r="V180" s="84"/>
      <c r="W180" s="84"/>
      <c r="X180" s="84"/>
      <c r="Y180" s="84"/>
      <c r="Z180" s="84">
        <f t="shared" si="100"/>
        <v>0</v>
      </c>
      <c r="AA180" s="85">
        <f>SUMIF('调整分录-本期'!$D:$D,$A180,'调整分录-本期'!F:F)</f>
        <v>0</v>
      </c>
      <c r="AB180" s="85">
        <f>SUMIF('调整分录-本期'!$D:$D,$A180,'调整分录-本期'!G:G)</f>
        <v>0</v>
      </c>
      <c r="AC180" s="86">
        <f t="shared" si="104"/>
        <v>0</v>
      </c>
      <c r="AD180" s="163"/>
      <c r="AH180" s="175"/>
    </row>
    <row r="181" spans="1:34" ht="15" customHeight="1">
      <c r="A181" s="162">
        <v>0</v>
      </c>
      <c r="B181" s="102"/>
      <c r="C181" s="83"/>
      <c r="D181" s="84">
        <v>0</v>
      </c>
      <c r="E181" s="84">
        <v>0</v>
      </c>
      <c r="F181" s="84">
        <v>0</v>
      </c>
      <c r="G181" s="84">
        <v>0</v>
      </c>
      <c r="H181" s="84">
        <v>0</v>
      </c>
      <c r="I181" s="84"/>
      <c r="J181" s="84"/>
      <c r="K181" s="84"/>
      <c r="L181" s="84"/>
      <c r="M181" s="84"/>
      <c r="N181" s="84"/>
      <c r="O181" s="84"/>
      <c r="P181" s="84"/>
      <c r="Q181" s="84"/>
      <c r="R181" s="84"/>
      <c r="S181" s="84"/>
      <c r="T181" s="84"/>
      <c r="U181" s="84"/>
      <c r="V181" s="84"/>
      <c r="W181" s="84"/>
      <c r="X181" s="84"/>
      <c r="Y181" s="84"/>
      <c r="Z181" s="84">
        <f t="shared" si="100"/>
        <v>0</v>
      </c>
      <c r="AA181" s="85">
        <f>SUMIF('调整分录-本期'!$D:$D,$A181,'调整分录-本期'!F:F)</f>
        <v>0</v>
      </c>
      <c r="AB181" s="85">
        <f>SUMIF('调整分录-本期'!$D:$D,$A181,'调整分录-本期'!G:G)</f>
        <v>0</v>
      </c>
      <c r="AC181" s="86">
        <f t="shared" si="104"/>
        <v>0</v>
      </c>
      <c r="AD181" s="163"/>
      <c r="AH181" s="175"/>
    </row>
    <row r="182" spans="1:34" ht="15" customHeight="1" thickBot="1">
      <c r="A182" s="162" t="s">
        <v>631</v>
      </c>
      <c r="B182" s="104" t="s">
        <v>109</v>
      </c>
      <c r="C182" s="105"/>
      <c r="D182" s="106">
        <f>D174-SUM(D175:D181)</f>
        <v>53500000</v>
      </c>
      <c r="E182" s="106">
        <f t="shared" ref="E182:G182" si="105">E174-SUM(E175:E181)</f>
        <v>2350000</v>
      </c>
      <c r="F182" s="106">
        <f t="shared" si="105"/>
        <v>2350000</v>
      </c>
      <c r="G182" s="106">
        <f t="shared" si="105"/>
        <v>2350000</v>
      </c>
      <c r="H182" s="106">
        <f t="shared" ref="H182" si="106">H174-SUM(H175:H181)</f>
        <v>2350000</v>
      </c>
      <c r="I182" s="106">
        <f t="shared" ref="I182:K182" si="107">I174-SUM(I175:I181)</f>
        <v>0</v>
      </c>
      <c r="J182" s="106">
        <f t="shared" si="107"/>
        <v>0</v>
      </c>
      <c r="K182" s="106">
        <f t="shared" si="107"/>
        <v>0</v>
      </c>
      <c r="L182" s="106"/>
      <c r="M182" s="106"/>
      <c r="N182" s="106"/>
      <c r="O182" s="106"/>
      <c r="P182" s="106"/>
      <c r="Q182" s="106"/>
      <c r="R182" s="106"/>
      <c r="S182" s="106"/>
      <c r="T182" s="106"/>
      <c r="U182" s="106"/>
      <c r="V182" s="106"/>
      <c r="W182" s="106"/>
      <c r="X182" s="106"/>
      <c r="Y182" s="106"/>
      <c r="Z182" s="106">
        <f>Z174-SUM(Z175:Z181)</f>
        <v>62900000</v>
      </c>
      <c r="AA182" s="106">
        <f>AA156+SUM(AA162:AA180)+SUMIF('调整分录-上期'!$D:$D,$A182,'调整分录-上期'!F:F)</f>
        <v>3550000</v>
      </c>
      <c r="AB182" s="106">
        <f>AB156+SUM(AB162:AB180)+SUMIF('调整分录-上期'!$D:$D,$A182,'调整分录-上期'!G:G)</f>
        <v>14800000</v>
      </c>
      <c r="AC182" s="107">
        <f>AC174-SUM(AC175:AC181)</f>
        <v>74150000</v>
      </c>
      <c r="AD182" s="178"/>
    </row>
    <row r="183" spans="1:34" ht="15">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row>
    <row r="184" spans="1:34" ht="15">
      <c r="D184" s="74">
        <f>D65-D120</f>
        <v>0</v>
      </c>
      <c r="E184" s="74">
        <f>E65-E120</f>
        <v>0</v>
      </c>
      <c r="F184" s="74">
        <f t="shared" ref="F184" si="108">F65-F120</f>
        <v>0</v>
      </c>
      <c r="G184" s="74">
        <f t="shared" ref="G184:I184" si="109">G65-G120</f>
        <v>0</v>
      </c>
      <c r="H184" s="74">
        <f t="shared" si="109"/>
        <v>0</v>
      </c>
      <c r="I184" s="74">
        <f t="shared" si="109"/>
        <v>0</v>
      </c>
      <c r="J184" s="74">
        <f t="shared" ref="J184:K184" si="110">J65-J120</f>
        <v>0</v>
      </c>
      <c r="K184" s="74">
        <f t="shared" si="110"/>
        <v>0</v>
      </c>
      <c r="L184" s="74"/>
      <c r="M184" s="74"/>
      <c r="N184" s="74"/>
      <c r="O184" s="74"/>
      <c r="P184" s="74"/>
      <c r="Q184" s="74"/>
      <c r="R184" s="74"/>
      <c r="S184" s="74"/>
      <c r="T184" s="74"/>
      <c r="U184" s="74"/>
      <c r="V184" s="74"/>
      <c r="W184" s="74"/>
      <c r="X184" s="74"/>
      <c r="Y184" s="74"/>
      <c r="Z184" s="74">
        <f t="shared" ref="Z184" si="111">Z65-Z120</f>
        <v>0</v>
      </c>
      <c r="AA184" s="74"/>
      <c r="AB184" s="74"/>
      <c r="AC184" s="74">
        <f t="shared" ref="AC184" si="112">AC65-AC120</f>
        <v>0</v>
      </c>
    </row>
    <row r="185" spans="1:34" ht="15">
      <c r="D185" s="74">
        <f>D182-D116</f>
        <v>0</v>
      </c>
      <c r="E185" s="74">
        <f>E182-E116</f>
        <v>0</v>
      </c>
      <c r="F185" s="74">
        <f t="shared" ref="F185" si="113">F182-F116</f>
        <v>0</v>
      </c>
      <c r="G185" s="74">
        <f t="shared" ref="G185:I185" si="114">G182-G116</f>
        <v>0</v>
      </c>
      <c r="H185" s="74">
        <f t="shared" si="114"/>
        <v>0</v>
      </c>
      <c r="I185" s="74">
        <f t="shared" si="114"/>
        <v>0</v>
      </c>
      <c r="J185" s="74">
        <f t="shared" ref="J185:K185" si="115">J182-J116</f>
        <v>0</v>
      </c>
      <c r="K185" s="74">
        <f t="shared" si="115"/>
        <v>0</v>
      </c>
      <c r="L185" s="74"/>
      <c r="M185" s="74"/>
      <c r="N185" s="74"/>
      <c r="O185" s="74"/>
      <c r="P185" s="74"/>
      <c r="Q185" s="74"/>
      <c r="R185" s="74"/>
      <c r="S185" s="74"/>
      <c r="T185" s="74"/>
      <c r="U185" s="74"/>
      <c r="V185" s="74"/>
      <c r="W185" s="74"/>
      <c r="X185" s="74"/>
      <c r="Y185" s="74"/>
      <c r="Z185" s="74">
        <f t="shared" ref="Z185" si="116">Z182-Z116</f>
        <v>0</v>
      </c>
      <c r="AA185" s="74"/>
      <c r="AB185" s="74"/>
      <c r="AC185" s="74">
        <f t="shared" ref="AC185" si="117">AC182-AC116</f>
        <v>0</v>
      </c>
    </row>
    <row r="186" spans="1:34" s="169" customFormat="1">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79"/>
      <c r="Z186" s="179"/>
      <c r="AF186" s="174"/>
      <c r="AG186" s="174"/>
      <c r="AH186" s="174"/>
    </row>
    <row r="187" spans="1:34" ht="15" hidden="1">
      <c r="B187" s="185" t="s">
        <v>635</v>
      </c>
      <c r="C187" s="184"/>
      <c r="D187" s="143"/>
      <c r="E187" s="143"/>
      <c r="F187" s="143"/>
      <c r="G187" s="143">
        <f t="shared" ref="G187:I187" si="118">-G184</f>
        <v>0</v>
      </c>
      <c r="H187" s="143"/>
      <c r="I187" s="143">
        <f t="shared" si="118"/>
        <v>0</v>
      </c>
      <c r="J187" s="143"/>
      <c r="K187" s="143"/>
      <c r="L187" s="143"/>
      <c r="M187" s="143"/>
      <c r="N187" s="143"/>
      <c r="O187" s="143"/>
      <c r="P187" s="143"/>
      <c r="Q187" s="143"/>
      <c r="R187" s="143"/>
      <c r="S187" s="143"/>
      <c r="T187" s="143"/>
      <c r="U187" s="143"/>
      <c r="V187" s="143"/>
      <c r="W187" s="143"/>
      <c r="X187" s="143"/>
      <c r="Y187" s="143"/>
      <c r="Z187" s="143"/>
      <c r="AA187" s="143"/>
      <c r="AB187" s="143"/>
      <c r="AC187" s="143"/>
      <c r="AD187" s="178"/>
    </row>
    <row r="188" spans="1:34" ht="15" hidden="1">
      <c r="B188" s="184" t="s">
        <v>636</v>
      </c>
      <c r="C188" s="184"/>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63"/>
    </row>
    <row r="189" spans="1:34" ht="15" hidden="1">
      <c r="A189" s="162" t="s">
        <v>637</v>
      </c>
      <c r="B189" s="181" t="s">
        <v>698</v>
      </c>
      <c r="C189" s="181"/>
      <c r="D189" s="113">
        <f>'现金流量表编制模板-本期'!S5</f>
        <v>0</v>
      </c>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f t="shared" ref="Z189:Z250" si="119">SUM(D189:Y189)</f>
        <v>0</v>
      </c>
      <c r="AA189" s="113">
        <f>SUMIF('调整分录-本期'!$D:$D,$A189,'调整分录-本期'!F:F)</f>
        <v>0</v>
      </c>
      <c r="AB189" s="113">
        <f>SUMIF('调整分录-本期'!$D:$D,$A189,'调整分录-本期'!G:G)</f>
        <v>0</v>
      </c>
      <c r="AC189" s="113">
        <f>Z189+AA189-AB189</f>
        <v>0</v>
      </c>
    </row>
    <row r="190" spans="1:34" ht="15.75" hidden="1">
      <c r="A190" s="162" t="s">
        <v>638</v>
      </c>
      <c r="B190" s="181" t="s">
        <v>699</v>
      </c>
      <c r="C190" s="181"/>
      <c r="D190" s="113">
        <f>'现金流量表编制模板-本期'!T5</f>
        <v>0</v>
      </c>
      <c r="E190" s="113"/>
      <c r="F190" s="113"/>
      <c r="G190" s="113"/>
      <c r="H190" s="113"/>
      <c r="I190" s="113"/>
      <c r="J190" s="113"/>
      <c r="K190" s="113"/>
      <c r="L190" s="113"/>
      <c r="M190" s="113"/>
      <c r="N190" s="113"/>
      <c r="O190" s="187"/>
      <c r="P190" s="113"/>
      <c r="Q190" s="113"/>
      <c r="R190" s="113"/>
      <c r="S190" s="113"/>
      <c r="T190" s="113"/>
      <c r="U190" s="113"/>
      <c r="V190" s="113"/>
      <c r="W190" s="113"/>
      <c r="X190" s="113"/>
      <c r="Y190" s="113"/>
      <c r="Z190" s="113">
        <f t="shared" si="119"/>
        <v>0</v>
      </c>
      <c r="AA190" s="113">
        <f>SUMIF('调整分录-本期'!$D:$D,$A190,'调整分录-本期'!F:F)</f>
        <v>0</v>
      </c>
      <c r="AB190" s="113">
        <f>SUMIF('调整分录-本期'!$D:$D,$A190,'调整分录-本期'!G:G)</f>
        <v>0</v>
      </c>
      <c r="AC190" s="113">
        <f t="shared" ref="AC190:AC191" si="120">Z190+AA190-AB190</f>
        <v>0</v>
      </c>
    </row>
    <row r="191" spans="1:34" ht="15" hidden="1">
      <c r="A191" s="162" t="s">
        <v>639</v>
      </c>
      <c r="B191" s="181" t="s">
        <v>700</v>
      </c>
      <c r="C191" s="181"/>
      <c r="D191" s="113">
        <f>'现金流量表编制模板-本期'!U5</f>
        <v>0</v>
      </c>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f t="shared" si="119"/>
        <v>0</v>
      </c>
      <c r="AA191" s="113">
        <f>SUMIF('调整分录-本期'!$D:$D,$A191,'调整分录-本期'!F:F)</f>
        <v>0</v>
      </c>
      <c r="AB191" s="113">
        <f>SUMIF('调整分录-本期'!$D:$D,$A191,'调整分录-本期'!G:G)</f>
        <v>0</v>
      </c>
      <c r="AC191" s="113">
        <f t="shared" si="120"/>
        <v>0</v>
      </c>
    </row>
    <row r="192" spans="1:34" ht="15" hidden="1">
      <c r="B192" s="182" t="s">
        <v>640</v>
      </c>
      <c r="C192" s="182"/>
      <c r="D192" s="186">
        <f>SUM(D189:D191)</f>
        <v>0</v>
      </c>
      <c r="E192" s="186">
        <f t="shared" ref="E192:F192" si="121">SUM(E189:E191)</f>
        <v>0</v>
      </c>
      <c r="F192" s="186">
        <f t="shared" si="121"/>
        <v>0</v>
      </c>
      <c r="G192" s="186"/>
      <c r="H192" s="186">
        <f t="shared" ref="H192" si="122">SUM(H189:H191)</f>
        <v>0</v>
      </c>
      <c r="I192" s="186"/>
      <c r="J192" s="186"/>
      <c r="K192" s="186"/>
      <c r="L192" s="186"/>
      <c r="M192" s="186"/>
      <c r="N192" s="186"/>
      <c r="O192" s="186"/>
      <c r="P192" s="186"/>
      <c r="Q192" s="186"/>
      <c r="R192" s="186"/>
      <c r="S192" s="186"/>
      <c r="T192" s="186"/>
      <c r="U192" s="186"/>
      <c r="V192" s="186"/>
      <c r="W192" s="186"/>
      <c r="X192" s="186"/>
      <c r="Y192" s="186"/>
      <c r="Z192" s="186">
        <f>SUM(Z189:Z191)</f>
        <v>0</v>
      </c>
      <c r="AA192" s="186">
        <f>SUM(AA189:AA191)</f>
        <v>0</v>
      </c>
      <c r="AB192" s="186">
        <f t="shared" ref="AB192" si="123">SUM(AB189:AB191)</f>
        <v>0</v>
      </c>
      <c r="AC192" s="186">
        <f>SUM(AC189:AC191)</f>
        <v>0</v>
      </c>
    </row>
    <row r="193" spans="1:29" ht="15.75" hidden="1">
      <c r="A193" s="162" t="s">
        <v>641</v>
      </c>
      <c r="B193" s="181" t="s">
        <v>701</v>
      </c>
      <c r="C193" s="181"/>
      <c r="D193" s="113">
        <f>-'现金流量表编制模板-本期'!V5</f>
        <v>0</v>
      </c>
      <c r="E193" s="113"/>
      <c r="F193" s="113"/>
      <c r="G193" s="113"/>
      <c r="H193" s="113"/>
      <c r="I193" s="113"/>
      <c r="J193" s="113"/>
      <c r="K193" s="113"/>
      <c r="L193" s="113"/>
      <c r="M193" s="113"/>
      <c r="N193" s="113"/>
      <c r="O193" s="187"/>
      <c r="P193" s="113"/>
      <c r="Q193" s="113"/>
      <c r="R193" s="113"/>
      <c r="S193" s="113"/>
      <c r="T193" s="113"/>
      <c r="U193" s="113"/>
      <c r="V193" s="113"/>
      <c r="W193" s="113"/>
      <c r="X193" s="113"/>
      <c r="Y193" s="113"/>
      <c r="Z193" s="113">
        <f t="shared" si="119"/>
        <v>0</v>
      </c>
      <c r="AA193" s="113">
        <f>SUMIF('调整分录-本期'!$D:$D,$A193,'调整分录-本期'!F:F)</f>
        <v>0</v>
      </c>
      <c r="AB193" s="113">
        <f>SUMIF('调整分录-本期'!$D:$D,$A193,'调整分录-本期'!G:G)</f>
        <v>0</v>
      </c>
      <c r="AC193" s="113">
        <f>Z193+AB193-AA193</f>
        <v>0</v>
      </c>
    </row>
    <row r="194" spans="1:29" ht="15" hidden="1">
      <c r="A194" s="162" t="s">
        <v>642</v>
      </c>
      <c r="B194" s="181" t="s">
        <v>702</v>
      </c>
      <c r="C194" s="181"/>
      <c r="D194" s="113">
        <f>-'现金流量表编制模板-本期'!W5</f>
        <v>0</v>
      </c>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f t="shared" si="119"/>
        <v>0</v>
      </c>
      <c r="AA194" s="113">
        <f>SUMIF('调整分录-本期'!$D:$D,$A194,'调整分录-本期'!F:F)</f>
        <v>0</v>
      </c>
      <c r="AB194" s="113">
        <f>SUMIF('调整分录-本期'!$D:$D,$A194,'调整分录-本期'!G:G)</f>
        <v>0</v>
      </c>
      <c r="AC194" s="113">
        <f t="shared" ref="AC194:AC196" si="124">Z194+AB194-AA194</f>
        <v>0</v>
      </c>
    </row>
    <row r="195" spans="1:29" ht="15" hidden="1">
      <c r="A195" s="162" t="s">
        <v>643</v>
      </c>
      <c r="B195" s="181" t="s">
        <v>703</v>
      </c>
      <c r="C195" s="181"/>
      <c r="D195" s="113">
        <f>-'现金流量表编制模板-本期'!X5</f>
        <v>0</v>
      </c>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f t="shared" si="119"/>
        <v>0</v>
      </c>
      <c r="AA195" s="113">
        <f>SUMIF('调整分录-本期'!$D:$D,$A195,'调整分录-本期'!F:F)</f>
        <v>0</v>
      </c>
      <c r="AB195" s="113">
        <f>SUMIF('调整分录-本期'!$D:$D,$A195,'调整分录-本期'!G:G)</f>
        <v>0</v>
      </c>
      <c r="AC195" s="113">
        <f t="shared" si="124"/>
        <v>0</v>
      </c>
    </row>
    <row r="196" spans="1:29" ht="15" hidden="1">
      <c r="A196" s="162" t="s">
        <v>644</v>
      </c>
      <c r="B196" s="181" t="s">
        <v>704</v>
      </c>
      <c r="C196" s="181"/>
      <c r="D196" s="113">
        <f>-'现金流量表编制模板-本期'!Y5</f>
        <v>0</v>
      </c>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f t="shared" si="119"/>
        <v>0</v>
      </c>
      <c r="AA196" s="113">
        <f>SUMIF('调整分录-本期'!$D:$D,$A196,'调整分录-本期'!F:F)</f>
        <v>0</v>
      </c>
      <c r="AB196" s="113">
        <f>SUMIF('调整分录-本期'!$D:$D,$A196,'调整分录-本期'!G:G)</f>
        <v>0</v>
      </c>
      <c r="AC196" s="113">
        <f t="shared" si="124"/>
        <v>0</v>
      </c>
    </row>
    <row r="197" spans="1:29" ht="15" hidden="1">
      <c r="B197" s="182" t="s">
        <v>645</v>
      </c>
      <c r="C197" s="182"/>
      <c r="D197" s="186">
        <f>SUM(D193:D196)</f>
        <v>0</v>
      </c>
      <c r="E197" s="186">
        <f t="shared" ref="E197:F197" si="125">SUM(E193:E196)</f>
        <v>0</v>
      </c>
      <c r="F197" s="186">
        <f t="shared" si="125"/>
        <v>0</v>
      </c>
      <c r="G197" s="186"/>
      <c r="H197" s="186">
        <f t="shared" ref="H197" si="126">SUM(H193:H196)</f>
        <v>0</v>
      </c>
      <c r="I197" s="186"/>
      <c r="J197" s="186"/>
      <c r="K197" s="186"/>
      <c r="L197" s="186"/>
      <c r="M197" s="186"/>
      <c r="N197" s="186"/>
      <c r="O197" s="186"/>
      <c r="P197" s="186"/>
      <c r="Q197" s="186"/>
      <c r="R197" s="186"/>
      <c r="S197" s="186"/>
      <c r="T197" s="186"/>
      <c r="U197" s="186"/>
      <c r="V197" s="186"/>
      <c r="W197" s="186"/>
      <c r="X197" s="186"/>
      <c r="Y197" s="186"/>
      <c r="Z197" s="186">
        <f>SUM(D197:Y197)</f>
        <v>0</v>
      </c>
      <c r="AA197" s="186">
        <f t="shared" ref="AA197:AB197" si="127">SUM(AA193:AA196)</f>
        <v>0</v>
      </c>
      <c r="AB197" s="186">
        <f t="shared" si="127"/>
        <v>0</v>
      </c>
      <c r="AC197" s="186">
        <f>SUM(AC193:AC196)</f>
        <v>0</v>
      </c>
    </row>
    <row r="198" spans="1:29" ht="15" hidden="1">
      <c r="B198" s="182" t="s">
        <v>646</v>
      </c>
      <c r="C198" s="182"/>
      <c r="D198" s="186">
        <f>D192-D197</f>
        <v>0</v>
      </c>
      <c r="E198" s="186">
        <f t="shared" ref="E198:F198" si="128">E192-E197</f>
        <v>0</v>
      </c>
      <c r="F198" s="186">
        <f t="shared" si="128"/>
        <v>0</v>
      </c>
      <c r="G198" s="186"/>
      <c r="H198" s="186">
        <f t="shared" ref="H198" si="129">H192-H197</f>
        <v>0</v>
      </c>
      <c r="I198" s="186"/>
      <c r="J198" s="186"/>
      <c r="K198" s="186"/>
      <c r="L198" s="186"/>
      <c r="M198" s="186"/>
      <c r="N198" s="186"/>
      <c r="O198" s="186"/>
      <c r="P198" s="186"/>
      <c r="Q198" s="186"/>
      <c r="R198" s="186"/>
      <c r="S198" s="186"/>
      <c r="T198" s="186"/>
      <c r="U198" s="186"/>
      <c r="V198" s="186"/>
      <c r="W198" s="186"/>
      <c r="X198" s="186"/>
      <c r="Y198" s="186"/>
      <c r="Z198" s="186">
        <f t="shared" si="119"/>
        <v>0</v>
      </c>
      <c r="AA198" s="186">
        <f t="shared" ref="AA198:AC198" si="130">AA192-AA197</f>
        <v>0</v>
      </c>
      <c r="AB198" s="186">
        <f t="shared" si="130"/>
        <v>0</v>
      </c>
      <c r="AC198" s="186">
        <f t="shared" si="130"/>
        <v>0</v>
      </c>
    </row>
    <row r="199" spans="1:29" ht="15" hidden="1">
      <c r="B199" s="184" t="s">
        <v>647</v>
      </c>
      <c r="C199" s="184"/>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f t="shared" si="119"/>
        <v>0</v>
      </c>
      <c r="AA199" s="143"/>
      <c r="AB199" s="143"/>
      <c r="AC199" s="143"/>
    </row>
    <row r="200" spans="1:29" ht="15" hidden="1">
      <c r="A200" s="162" t="s">
        <v>648</v>
      </c>
      <c r="B200" s="181" t="s">
        <v>705</v>
      </c>
      <c r="C200" s="181"/>
      <c r="D200" s="113">
        <f>'现金流量表编制模板-本期'!AA5</f>
        <v>0</v>
      </c>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f t="shared" si="119"/>
        <v>0</v>
      </c>
      <c r="AA200" s="113">
        <f>SUMIF('调整分录-本期'!$D:$D,$A200,'调整分录-本期'!F:F)</f>
        <v>0</v>
      </c>
      <c r="AB200" s="113">
        <f>SUMIF('调整分录-本期'!$D:$D,$A200,'调整分录-本期'!G:G)</f>
        <v>0</v>
      </c>
      <c r="AC200" s="113">
        <f>Z200+AA200-AB200</f>
        <v>0</v>
      </c>
    </row>
    <row r="201" spans="1:29" ht="15" hidden="1">
      <c r="A201" s="162" t="s">
        <v>649</v>
      </c>
      <c r="B201" s="181" t="s">
        <v>706</v>
      </c>
      <c r="C201" s="181"/>
      <c r="D201" s="113">
        <f>'现金流量表编制模板-本期'!AB5</f>
        <v>0</v>
      </c>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f t="shared" si="119"/>
        <v>0</v>
      </c>
      <c r="AA201" s="113">
        <f>SUMIF('调整分录-本期'!$D:$D,$A201,'调整分录-本期'!F:F)</f>
        <v>0</v>
      </c>
      <c r="AB201" s="113">
        <f>SUMIF('调整分录-本期'!$D:$D,$A201,'调整分录-本期'!G:G)</f>
        <v>0</v>
      </c>
      <c r="AC201" s="113">
        <f t="shared" ref="AC201:AC204" si="131">Z201+AA201-AB201</f>
        <v>0</v>
      </c>
    </row>
    <row r="202" spans="1:29" ht="15" hidden="1">
      <c r="A202" s="162" t="s">
        <v>650</v>
      </c>
      <c r="B202" s="181" t="s">
        <v>707</v>
      </c>
      <c r="C202" s="181"/>
      <c r="D202" s="113">
        <f>'现金流量表编制模板-本期'!AC5</f>
        <v>0</v>
      </c>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f t="shared" si="119"/>
        <v>0</v>
      </c>
      <c r="AA202" s="113">
        <f>SUMIF('调整分录-本期'!$D:$D,$A202,'调整分录-本期'!F:F)</f>
        <v>0</v>
      </c>
      <c r="AB202" s="113">
        <f>SUMIF('调整分录-本期'!$D:$D,$A202,'调整分录-本期'!G:G)</f>
        <v>0</v>
      </c>
      <c r="AC202" s="113">
        <f t="shared" si="131"/>
        <v>0</v>
      </c>
    </row>
    <row r="203" spans="1:29" ht="15" hidden="1">
      <c r="A203" s="162" t="s">
        <v>651</v>
      </c>
      <c r="B203" s="181" t="s">
        <v>708</v>
      </c>
      <c r="C203" s="181"/>
      <c r="D203" s="113">
        <f>'现金流量表编制模板-本期'!AD5</f>
        <v>0</v>
      </c>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f t="shared" si="119"/>
        <v>0</v>
      </c>
      <c r="AA203" s="113">
        <f>SUMIF('调整分录-本期'!$D:$D,$A203,'调整分录-本期'!F:F)</f>
        <v>0</v>
      </c>
      <c r="AB203" s="113">
        <f>SUMIF('调整分录-本期'!$D:$D,$A203,'调整分录-本期'!G:G)</f>
        <v>0</v>
      </c>
      <c r="AC203" s="113">
        <f t="shared" si="131"/>
        <v>0</v>
      </c>
    </row>
    <row r="204" spans="1:29" ht="15" hidden="1">
      <c r="A204" s="162" t="s">
        <v>652</v>
      </c>
      <c r="B204" s="181" t="s">
        <v>709</v>
      </c>
      <c r="C204" s="181"/>
      <c r="D204" s="113">
        <f>'现金流量表编制模板-本期'!AE5</f>
        <v>0</v>
      </c>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f t="shared" si="119"/>
        <v>0</v>
      </c>
      <c r="AA204" s="113">
        <f>SUMIF('调整分录-本期'!$D:$D,$A204,'调整分录-本期'!F:F)</f>
        <v>0</v>
      </c>
      <c r="AB204" s="113">
        <f>SUMIF('调整分录-本期'!$D:$D,$A204,'调整分录-本期'!G:G)</f>
        <v>0</v>
      </c>
      <c r="AC204" s="113">
        <f t="shared" si="131"/>
        <v>0</v>
      </c>
    </row>
    <row r="205" spans="1:29" ht="15" hidden="1">
      <c r="B205" s="182" t="s">
        <v>640</v>
      </c>
      <c r="C205" s="182"/>
      <c r="D205" s="186">
        <f>SUM(D200:D204)</f>
        <v>0</v>
      </c>
      <c r="E205" s="186">
        <f t="shared" ref="E205:F205" si="132">SUM(E200:E204)</f>
        <v>0</v>
      </c>
      <c r="F205" s="186">
        <f t="shared" si="132"/>
        <v>0</v>
      </c>
      <c r="G205" s="186"/>
      <c r="H205" s="186">
        <f t="shared" ref="H205" si="133">SUM(H200:H204)</f>
        <v>0</v>
      </c>
      <c r="I205" s="186"/>
      <c r="J205" s="186"/>
      <c r="K205" s="186"/>
      <c r="L205" s="186"/>
      <c r="M205" s="186"/>
      <c r="N205" s="186"/>
      <c r="O205" s="186"/>
      <c r="P205" s="186"/>
      <c r="Q205" s="186"/>
      <c r="R205" s="186"/>
      <c r="S205" s="186"/>
      <c r="T205" s="186"/>
      <c r="U205" s="186"/>
      <c r="V205" s="186"/>
      <c r="W205" s="186"/>
      <c r="X205" s="186"/>
      <c r="Y205" s="186"/>
      <c r="Z205" s="186">
        <f t="shared" si="119"/>
        <v>0</v>
      </c>
      <c r="AA205" s="186">
        <f t="shared" ref="AA205:AB205" si="134">SUM(AA200:AA204)</f>
        <v>0</v>
      </c>
      <c r="AB205" s="186">
        <f t="shared" si="134"/>
        <v>0</v>
      </c>
      <c r="AC205" s="186">
        <f>SUM(AC200:AC204)</f>
        <v>0</v>
      </c>
    </row>
    <row r="206" spans="1:29" ht="15" hidden="1">
      <c r="A206" s="162" t="s">
        <v>653</v>
      </c>
      <c r="B206" s="181" t="s">
        <v>710</v>
      </c>
      <c r="C206" s="181"/>
      <c r="D206" s="113">
        <f>-'现金流量表编制模板-本期'!AF5</f>
        <v>0</v>
      </c>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f t="shared" si="119"/>
        <v>0</v>
      </c>
      <c r="AA206" s="113">
        <f>SUMIF('调整分录-本期'!$D:$D,$A206,'调整分录-本期'!F:F)</f>
        <v>0</v>
      </c>
      <c r="AB206" s="113">
        <f>SUMIF('调整分录-本期'!$D:$D,$A206,'调整分录-本期'!G:G)</f>
        <v>0</v>
      </c>
      <c r="AC206" s="113">
        <f>Z206+AB206-AA206</f>
        <v>0</v>
      </c>
    </row>
    <row r="207" spans="1:29" ht="15" hidden="1">
      <c r="A207" s="162" t="s">
        <v>654</v>
      </c>
      <c r="B207" s="181" t="s">
        <v>711</v>
      </c>
      <c r="C207" s="181"/>
      <c r="D207" s="113">
        <f>-'现金流量表编制模板-本期'!AG5</f>
        <v>0</v>
      </c>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f t="shared" si="119"/>
        <v>0</v>
      </c>
      <c r="AA207" s="113">
        <f>SUMIF('调整分录-本期'!$D:$D,$A207,'调整分录-本期'!F:F)</f>
        <v>0</v>
      </c>
      <c r="AB207" s="113">
        <f>SUMIF('调整分录-本期'!$D:$D,$A207,'调整分录-本期'!G:G)</f>
        <v>0</v>
      </c>
      <c r="AC207" s="113">
        <f t="shared" ref="AC207:AC209" si="135">Z207+AB207-AA207</f>
        <v>0</v>
      </c>
    </row>
    <row r="208" spans="1:29" ht="15" hidden="1">
      <c r="A208" s="162" t="s">
        <v>655</v>
      </c>
      <c r="B208" s="181" t="s">
        <v>712</v>
      </c>
      <c r="C208" s="181"/>
      <c r="D208" s="113">
        <f>-'现金流量表编制模板-本期'!AH5</f>
        <v>0</v>
      </c>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f t="shared" si="119"/>
        <v>0</v>
      </c>
      <c r="AA208" s="113">
        <f>SUMIF('调整分录-本期'!$D:$D,$A208,'调整分录-本期'!F:F)</f>
        <v>0</v>
      </c>
      <c r="AB208" s="113">
        <f>SUMIF('调整分录-本期'!$D:$D,$A208,'调整分录-本期'!G:G)</f>
        <v>0</v>
      </c>
      <c r="AC208" s="113">
        <f t="shared" si="135"/>
        <v>0</v>
      </c>
    </row>
    <row r="209" spans="1:29" ht="15" hidden="1">
      <c r="A209" s="162" t="s">
        <v>656</v>
      </c>
      <c r="B209" s="181" t="s">
        <v>713</v>
      </c>
      <c r="C209" s="181"/>
      <c r="D209" s="113">
        <f>-'现金流量表编制模板-本期'!AI5</f>
        <v>0</v>
      </c>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f t="shared" si="119"/>
        <v>0</v>
      </c>
      <c r="AA209" s="113">
        <f>SUMIF('调整分录-本期'!$D:$D,$A209,'调整分录-本期'!F:F)</f>
        <v>0</v>
      </c>
      <c r="AB209" s="113">
        <f>SUMIF('调整分录-本期'!$D:$D,$A209,'调整分录-本期'!G:G)</f>
        <v>0</v>
      </c>
      <c r="AC209" s="113">
        <f t="shared" si="135"/>
        <v>0</v>
      </c>
    </row>
    <row r="210" spans="1:29" ht="15" hidden="1">
      <c r="B210" s="182" t="s">
        <v>645</v>
      </c>
      <c r="C210" s="182"/>
      <c r="D210" s="186">
        <f>SUM(D206:D209)</f>
        <v>0</v>
      </c>
      <c r="E210" s="186">
        <f t="shared" ref="E210:F210" si="136">SUM(E206:E209)</f>
        <v>0</v>
      </c>
      <c r="F210" s="186">
        <f t="shared" si="136"/>
        <v>0</v>
      </c>
      <c r="G210" s="186"/>
      <c r="H210" s="186">
        <f t="shared" ref="H210" si="137">SUM(H206:H209)</f>
        <v>0</v>
      </c>
      <c r="I210" s="186"/>
      <c r="J210" s="186"/>
      <c r="K210" s="186"/>
      <c r="L210" s="186"/>
      <c r="M210" s="186"/>
      <c r="N210" s="186"/>
      <c r="O210" s="186"/>
      <c r="P210" s="186"/>
      <c r="Q210" s="186"/>
      <c r="R210" s="186"/>
      <c r="S210" s="186"/>
      <c r="T210" s="186"/>
      <c r="U210" s="186"/>
      <c r="V210" s="186"/>
      <c r="W210" s="186"/>
      <c r="X210" s="186"/>
      <c r="Y210" s="186"/>
      <c r="Z210" s="186">
        <f t="shared" si="119"/>
        <v>0</v>
      </c>
      <c r="AA210" s="186">
        <f t="shared" ref="AA210:AB210" si="138">SUM(AA206:AA209)</f>
        <v>0</v>
      </c>
      <c r="AB210" s="186">
        <f t="shared" si="138"/>
        <v>0</v>
      </c>
      <c r="AC210" s="186">
        <f>SUM(AC206:AC209)</f>
        <v>0</v>
      </c>
    </row>
    <row r="211" spans="1:29" ht="15" hidden="1">
      <c r="B211" s="182" t="s">
        <v>657</v>
      </c>
      <c r="C211" s="182"/>
      <c r="D211" s="186">
        <f>D205-D210</f>
        <v>0</v>
      </c>
      <c r="E211" s="186">
        <f t="shared" ref="E211:F211" si="139">E205-E210</f>
        <v>0</v>
      </c>
      <c r="F211" s="186">
        <f t="shared" si="139"/>
        <v>0</v>
      </c>
      <c r="G211" s="186"/>
      <c r="H211" s="186">
        <f t="shared" ref="H211" si="140">H205-H210</f>
        <v>0</v>
      </c>
      <c r="I211" s="186"/>
      <c r="J211" s="186"/>
      <c r="K211" s="186"/>
      <c r="L211" s="186"/>
      <c r="M211" s="186"/>
      <c r="N211" s="186"/>
      <c r="O211" s="186"/>
      <c r="P211" s="186"/>
      <c r="Q211" s="186"/>
      <c r="R211" s="186"/>
      <c r="S211" s="186"/>
      <c r="T211" s="186"/>
      <c r="U211" s="186"/>
      <c r="V211" s="186"/>
      <c r="W211" s="186"/>
      <c r="X211" s="186"/>
      <c r="Y211" s="186"/>
      <c r="Z211" s="186">
        <f t="shared" si="119"/>
        <v>0</v>
      </c>
      <c r="AA211" s="186">
        <f t="shared" ref="AA211:AB211" si="141">AA205-AA210</f>
        <v>0</v>
      </c>
      <c r="AB211" s="186">
        <f t="shared" si="141"/>
        <v>0</v>
      </c>
      <c r="AC211" s="186">
        <f>AC205-AC210</f>
        <v>0</v>
      </c>
    </row>
    <row r="212" spans="1:29" ht="15" hidden="1">
      <c r="B212" s="184" t="s">
        <v>658</v>
      </c>
      <c r="C212" s="184"/>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f t="shared" si="119"/>
        <v>0</v>
      </c>
      <c r="AA212" s="143"/>
      <c r="AB212" s="143"/>
      <c r="AC212" s="143"/>
    </row>
    <row r="213" spans="1:29" ht="15" hidden="1">
      <c r="A213" s="162" t="s">
        <v>659</v>
      </c>
      <c r="B213" s="181" t="s">
        <v>714</v>
      </c>
      <c r="C213" s="181"/>
      <c r="D213" s="113">
        <f>'现金流量表编制模板-本期'!AK5</f>
        <v>0</v>
      </c>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f t="shared" si="119"/>
        <v>0</v>
      </c>
      <c r="AA213" s="113">
        <f>SUMIF('调整分录-本期'!$D:$D,$A213,'调整分录-本期'!F:F)</f>
        <v>0</v>
      </c>
      <c r="AB213" s="113">
        <f>SUMIF('调整分录-本期'!$D:$D,$A213,'调整分录-本期'!G:G)</f>
        <v>0</v>
      </c>
      <c r="AC213" s="113">
        <f>Z213+AA213-AB213</f>
        <v>0</v>
      </c>
    </row>
    <row r="214" spans="1:29" ht="15" hidden="1">
      <c r="A214" s="162" t="s">
        <v>660</v>
      </c>
      <c r="B214" s="181" t="s">
        <v>715</v>
      </c>
      <c r="C214" s="181"/>
      <c r="D214" s="113">
        <f>'现金流量表编制模板-本期'!AL5</f>
        <v>0</v>
      </c>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f t="shared" si="119"/>
        <v>0</v>
      </c>
      <c r="AA214" s="113">
        <f>SUMIF('调整分录-本期'!$D:$D,$A214,'调整分录-本期'!F:F)</f>
        <v>0</v>
      </c>
      <c r="AB214" s="113">
        <f>SUMIF('调整分录-本期'!$D:$D,$A214,'调整分录-本期'!G:G)</f>
        <v>0</v>
      </c>
      <c r="AC214" s="113">
        <f t="shared" ref="AC214:AC215" si="142">Z214+AA214-AB214</f>
        <v>0</v>
      </c>
    </row>
    <row r="215" spans="1:29" ht="15" hidden="1">
      <c r="A215" s="162" t="s">
        <v>661</v>
      </c>
      <c r="B215" s="181" t="s">
        <v>716</v>
      </c>
      <c r="C215" s="181"/>
      <c r="D215" s="113">
        <f>'现金流量表编制模板-本期'!AM5</f>
        <v>0</v>
      </c>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f t="shared" si="119"/>
        <v>0</v>
      </c>
      <c r="AA215" s="113">
        <f>SUMIF('调整分录-本期'!$D:$D,$A215,'调整分录-本期'!F:F)</f>
        <v>0</v>
      </c>
      <c r="AB215" s="113">
        <f>SUMIF('调整分录-本期'!$D:$D,$A215,'调整分录-本期'!G:G)</f>
        <v>0</v>
      </c>
      <c r="AC215" s="113">
        <f t="shared" si="142"/>
        <v>0</v>
      </c>
    </row>
    <row r="216" spans="1:29" ht="15" hidden="1">
      <c r="B216" s="182" t="s">
        <v>640</v>
      </c>
      <c r="C216" s="182"/>
      <c r="D216" s="186">
        <f>SUM(D213:D215)</f>
        <v>0</v>
      </c>
      <c r="E216" s="186">
        <f t="shared" ref="E216:F216" si="143">SUM(E213:E215)</f>
        <v>0</v>
      </c>
      <c r="F216" s="186">
        <f t="shared" si="143"/>
        <v>0</v>
      </c>
      <c r="G216" s="186"/>
      <c r="H216" s="186">
        <f t="shared" ref="H216" si="144">SUM(H213:H215)</f>
        <v>0</v>
      </c>
      <c r="I216" s="186"/>
      <c r="J216" s="186"/>
      <c r="K216" s="186"/>
      <c r="L216" s="186"/>
      <c r="M216" s="186"/>
      <c r="N216" s="186"/>
      <c r="O216" s="186"/>
      <c r="P216" s="186"/>
      <c r="Q216" s="186"/>
      <c r="R216" s="186"/>
      <c r="S216" s="186"/>
      <c r="T216" s="186"/>
      <c r="U216" s="186"/>
      <c r="V216" s="186"/>
      <c r="W216" s="186"/>
      <c r="X216" s="186"/>
      <c r="Y216" s="186"/>
      <c r="Z216" s="186">
        <f t="shared" si="119"/>
        <v>0</v>
      </c>
      <c r="AA216" s="186">
        <f t="shared" ref="AA216:AB216" si="145">SUM(AA213:AA215)</f>
        <v>0</v>
      </c>
      <c r="AB216" s="186">
        <f t="shared" si="145"/>
        <v>0</v>
      </c>
      <c r="AC216" s="186">
        <f>SUM(AC213:AC215)</f>
        <v>0</v>
      </c>
    </row>
    <row r="217" spans="1:29" ht="15" hidden="1">
      <c r="A217" s="162" t="s">
        <v>662</v>
      </c>
      <c r="B217" s="181" t="s">
        <v>717</v>
      </c>
      <c r="C217" s="181"/>
      <c r="D217" s="113">
        <f>-'现金流量表编制模板-本期'!AN5</f>
        <v>0</v>
      </c>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f t="shared" si="119"/>
        <v>0</v>
      </c>
      <c r="AA217" s="113">
        <f>SUMIF('调整分录-本期'!$D:$D,$A217,'调整分录-本期'!F:F)</f>
        <v>0</v>
      </c>
      <c r="AB217" s="113">
        <f>SUMIF('调整分录-本期'!$D:$D,$A217,'调整分录-本期'!G:G)</f>
        <v>0</v>
      </c>
      <c r="AC217" s="113">
        <f>Z217+AB217-AA217</f>
        <v>0</v>
      </c>
    </row>
    <row r="218" spans="1:29" ht="15" hidden="1">
      <c r="A218" s="162" t="s">
        <v>663</v>
      </c>
      <c r="B218" s="181" t="s">
        <v>888</v>
      </c>
      <c r="C218" s="181"/>
      <c r="D218" s="113">
        <f>-'现金流量表编制模板-本期'!AO5</f>
        <v>0</v>
      </c>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f t="shared" si="119"/>
        <v>0</v>
      </c>
      <c r="AA218" s="113">
        <f>SUMIF('调整分录-本期'!$D:$D,$A218,'调整分录-本期'!F:F)</f>
        <v>0</v>
      </c>
      <c r="AB218" s="113">
        <f>SUMIF('调整分录-本期'!$D:$D,$A218,'调整分录-本期'!G:G)</f>
        <v>0</v>
      </c>
      <c r="AC218" s="113">
        <f t="shared" ref="AC218:AC219" si="146">Z218+AB218-AA218</f>
        <v>0</v>
      </c>
    </row>
    <row r="219" spans="1:29" ht="15" hidden="1">
      <c r="A219" s="162" t="s">
        <v>664</v>
      </c>
      <c r="B219" s="181" t="s">
        <v>718</v>
      </c>
      <c r="C219" s="181"/>
      <c r="D219" s="113">
        <f>-'现金流量表编制模板-本期'!AP5</f>
        <v>0</v>
      </c>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f t="shared" si="119"/>
        <v>0</v>
      </c>
      <c r="AA219" s="113">
        <f>SUMIF('调整分录-本期'!$D:$D,$A219,'调整分录-本期'!F:F)</f>
        <v>0</v>
      </c>
      <c r="AB219" s="113">
        <f>SUMIF('调整分录-本期'!$D:$D,$A219,'调整分录-本期'!G:G)</f>
        <v>0</v>
      </c>
      <c r="AC219" s="113">
        <f t="shared" si="146"/>
        <v>0</v>
      </c>
    </row>
    <row r="220" spans="1:29" ht="15" hidden="1">
      <c r="B220" s="182" t="s">
        <v>645</v>
      </c>
      <c r="C220" s="182"/>
      <c r="D220" s="186">
        <f>SUM(D217:D219)</f>
        <v>0</v>
      </c>
      <c r="E220" s="186">
        <f>SUM(E217:E219)</f>
        <v>0</v>
      </c>
      <c r="F220" s="186">
        <f>SUM(F217:F219)</f>
        <v>0</v>
      </c>
      <c r="G220" s="186"/>
      <c r="H220" s="186">
        <f>SUM(H217:H219)</f>
        <v>0</v>
      </c>
      <c r="I220" s="186"/>
      <c r="J220" s="186"/>
      <c r="K220" s="186"/>
      <c r="L220" s="186"/>
      <c r="M220" s="186"/>
      <c r="N220" s="186"/>
      <c r="O220" s="186"/>
      <c r="P220" s="186"/>
      <c r="Q220" s="186"/>
      <c r="R220" s="186"/>
      <c r="S220" s="186"/>
      <c r="T220" s="186"/>
      <c r="U220" s="186"/>
      <c r="V220" s="186"/>
      <c r="W220" s="186"/>
      <c r="X220" s="186"/>
      <c r="Y220" s="186"/>
      <c r="Z220" s="186">
        <f t="shared" si="119"/>
        <v>0</v>
      </c>
      <c r="AA220" s="186">
        <f>SUM(AA217:AA219)</f>
        <v>0</v>
      </c>
      <c r="AB220" s="186">
        <f>SUM(AB217:AB219)</f>
        <v>0</v>
      </c>
      <c r="AC220" s="186">
        <f>SUM(AC217:AC219)</f>
        <v>0</v>
      </c>
    </row>
    <row r="221" spans="1:29" ht="15" hidden="1">
      <c r="B221" s="182" t="s">
        <v>665</v>
      </c>
      <c r="C221" s="182"/>
      <c r="D221" s="186">
        <f>D216-D220</f>
        <v>0</v>
      </c>
      <c r="E221" s="186">
        <f>E216-E220</f>
        <v>0</v>
      </c>
      <c r="F221" s="186">
        <f>F216-F220</f>
        <v>0</v>
      </c>
      <c r="G221" s="186"/>
      <c r="H221" s="186">
        <f>H216-H220</f>
        <v>0</v>
      </c>
      <c r="I221" s="186"/>
      <c r="J221" s="186"/>
      <c r="K221" s="186"/>
      <c r="L221" s="186"/>
      <c r="M221" s="186"/>
      <c r="N221" s="186"/>
      <c r="O221" s="186"/>
      <c r="P221" s="186"/>
      <c r="Q221" s="186"/>
      <c r="R221" s="186"/>
      <c r="S221" s="186"/>
      <c r="T221" s="186"/>
      <c r="U221" s="186"/>
      <c r="V221" s="186"/>
      <c r="W221" s="186"/>
      <c r="X221" s="186"/>
      <c r="Y221" s="186"/>
      <c r="Z221" s="186">
        <f t="shared" si="119"/>
        <v>0</v>
      </c>
      <c r="AA221" s="186">
        <f>AA216-AA220</f>
        <v>0</v>
      </c>
      <c r="AB221" s="186">
        <f>AB216-AB220</f>
        <v>0</v>
      </c>
      <c r="AC221" s="186">
        <f>AC216-AC220</f>
        <v>0</v>
      </c>
    </row>
    <row r="222" spans="1:29" ht="15" hidden="1">
      <c r="A222" s="162" t="s">
        <v>666</v>
      </c>
      <c r="B222" s="181" t="s">
        <v>719</v>
      </c>
      <c r="C222" s="181"/>
      <c r="D222" s="113">
        <f>'现金流量表编制模板-本期'!AR5</f>
        <v>0</v>
      </c>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f t="shared" si="119"/>
        <v>0</v>
      </c>
      <c r="AA222" s="113">
        <f>SUMIF('调整分录-本期'!$D:$D,$A222,'调整分录-本期'!F:F)</f>
        <v>0</v>
      </c>
      <c r="AB222" s="113">
        <f>SUMIF('调整分录-本期'!$D:$D,$A222,'调整分录-本期'!G:G)</f>
        <v>0</v>
      </c>
      <c r="AC222" s="113">
        <f>Z222+AA222-AB222</f>
        <v>0</v>
      </c>
    </row>
    <row r="223" spans="1:29" ht="15" hidden="1">
      <c r="B223" s="182" t="s">
        <v>721</v>
      </c>
      <c r="C223" s="182"/>
      <c r="D223" s="186">
        <f>D198+D211+D221+D222</f>
        <v>0</v>
      </c>
      <c r="E223" s="186">
        <f>E198+E211+E221+E222</f>
        <v>0</v>
      </c>
      <c r="F223" s="186">
        <f>F198+F211+F221+F222</f>
        <v>0</v>
      </c>
      <c r="G223" s="186"/>
      <c r="H223" s="186">
        <f>H198+H211+H221+H222</f>
        <v>0</v>
      </c>
      <c r="I223" s="186"/>
      <c r="J223" s="186"/>
      <c r="K223" s="186"/>
      <c r="L223" s="186"/>
      <c r="M223" s="186"/>
      <c r="N223" s="186"/>
      <c r="O223" s="186"/>
      <c r="P223" s="186"/>
      <c r="Q223" s="186"/>
      <c r="R223" s="186"/>
      <c r="S223" s="186"/>
      <c r="T223" s="186"/>
      <c r="U223" s="186"/>
      <c r="V223" s="186"/>
      <c r="W223" s="186"/>
      <c r="X223" s="186"/>
      <c r="Y223" s="186"/>
      <c r="Z223" s="186">
        <f t="shared" si="119"/>
        <v>0</v>
      </c>
      <c r="AA223" s="186">
        <f>AA198+AA211+AA221+AA222</f>
        <v>0</v>
      </c>
      <c r="AB223" s="186">
        <f>AB198+AB211+AB221+AB222</f>
        <v>0</v>
      </c>
      <c r="AC223" s="186">
        <f>AC198+AC211+AC221+AC222</f>
        <v>0</v>
      </c>
    </row>
    <row r="224" spans="1:29" ht="15" hidden="1">
      <c r="A224" s="162" t="s">
        <v>667</v>
      </c>
      <c r="B224" s="181" t="s">
        <v>720</v>
      </c>
      <c r="C224" s="181"/>
      <c r="D224" s="113">
        <f>'现金流量表编制模板-本期'!C8</f>
        <v>0</v>
      </c>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f t="shared" si="119"/>
        <v>0</v>
      </c>
      <c r="AA224" s="113">
        <f>SUMIF('调整分录-本期'!$D:$D,$A224,'调整分录-本期'!F:F)</f>
        <v>0</v>
      </c>
      <c r="AB224" s="113">
        <f>SUMIF('调整分录-本期'!$D:$D,$A224,'调整分录-本期'!G:G)</f>
        <v>0</v>
      </c>
      <c r="AC224" s="113">
        <f>Z224+AA224-AB224</f>
        <v>0</v>
      </c>
    </row>
    <row r="225" spans="1:34" ht="15" hidden="1">
      <c r="B225" s="182" t="s">
        <v>668</v>
      </c>
      <c r="C225" s="182"/>
      <c r="D225" s="186">
        <f>D223+D224</f>
        <v>0</v>
      </c>
      <c r="E225" s="186">
        <f t="shared" ref="E225:F225" si="147">E223+E224</f>
        <v>0</v>
      </c>
      <c r="F225" s="186">
        <f t="shared" si="147"/>
        <v>0</v>
      </c>
      <c r="G225" s="186"/>
      <c r="H225" s="186">
        <f t="shared" ref="H225" si="148">H223+H224</f>
        <v>0</v>
      </c>
      <c r="I225" s="186"/>
      <c r="J225" s="186"/>
      <c r="K225" s="186"/>
      <c r="L225" s="186"/>
      <c r="M225" s="186"/>
      <c r="N225" s="186"/>
      <c r="O225" s="186"/>
      <c r="P225" s="186"/>
      <c r="Q225" s="186"/>
      <c r="R225" s="186"/>
      <c r="S225" s="186"/>
      <c r="T225" s="186"/>
      <c r="U225" s="186"/>
      <c r="V225" s="186"/>
      <c r="W225" s="186"/>
      <c r="X225" s="186"/>
      <c r="Y225" s="186"/>
      <c r="Z225" s="186">
        <f t="shared" si="119"/>
        <v>0</v>
      </c>
      <c r="AA225" s="186">
        <f t="shared" ref="AA225" si="149">AA223+AA224</f>
        <v>0</v>
      </c>
      <c r="AB225" s="186">
        <f t="shared" ref="AB225" si="150">AB223+AB224</f>
        <v>0</v>
      </c>
      <c r="AC225" s="186">
        <f t="shared" ref="AC225" si="151">AC223+AC224</f>
        <v>0</v>
      </c>
    </row>
    <row r="226" spans="1:34" s="169" customFormat="1" ht="15" hidden="1">
      <c r="B226" s="183"/>
      <c r="C226" s="183"/>
      <c r="D226" s="132"/>
      <c r="E226" s="132"/>
      <c r="F226" s="132"/>
      <c r="G226" s="132"/>
      <c r="H226" s="132"/>
      <c r="I226" s="132"/>
      <c r="J226" s="132"/>
      <c r="K226" s="132"/>
      <c r="L226" s="132"/>
      <c r="M226" s="132"/>
      <c r="N226" s="132"/>
      <c r="O226" s="132"/>
      <c r="P226" s="132"/>
      <c r="Q226" s="132"/>
      <c r="R226" s="132"/>
      <c r="S226" s="132"/>
      <c r="T226" s="132"/>
      <c r="U226" s="132"/>
      <c r="V226" s="132"/>
      <c r="W226" s="132"/>
      <c r="X226" s="132"/>
      <c r="Y226" s="132"/>
      <c r="Z226" s="132"/>
      <c r="AA226" s="132"/>
      <c r="AB226" s="132"/>
      <c r="AC226" s="132"/>
      <c r="AF226" s="174"/>
      <c r="AG226" s="174"/>
      <c r="AH226" s="174"/>
    </row>
    <row r="227" spans="1:34" ht="15" hidden="1">
      <c r="B227" s="184" t="s">
        <v>669</v>
      </c>
      <c r="C227" s="184"/>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c r="AA227" s="143"/>
      <c r="AB227" s="143"/>
      <c r="AC227" s="143"/>
    </row>
    <row r="228" spans="1:34" ht="15" hidden="1">
      <c r="A228" s="162" t="s">
        <v>722</v>
      </c>
      <c r="B228" s="188" t="s">
        <v>723</v>
      </c>
      <c r="C228" s="181"/>
      <c r="D228" s="113">
        <f>'现金流量表编制模板-本期'!F91</f>
        <v>0</v>
      </c>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f t="shared" si="119"/>
        <v>0</v>
      </c>
      <c r="AA228" s="113">
        <f>SUMIF('调整分录-本期'!$D:$D,$A228,'调整分录-本期'!F:F)</f>
        <v>0</v>
      </c>
      <c r="AB228" s="113">
        <f>SUMIF('调整分录-本期'!$D:$D,$A228,'调整分录-本期'!G:G)</f>
        <v>0</v>
      </c>
      <c r="AC228" s="113">
        <f>Z228+AA228-AB228</f>
        <v>0</v>
      </c>
    </row>
    <row r="229" spans="1:34" ht="15" hidden="1">
      <c r="A229" s="162" t="s">
        <v>724</v>
      </c>
      <c r="B229" s="181" t="s">
        <v>670</v>
      </c>
      <c r="C229" s="181"/>
      <c r="D229" s="113">
        <f>'现金流量表编制模板-本期'!F92</f>
        <v>0</v>
      </c>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f t="shared" si="119"/>
        <v>0</v>
      </c>
      <c r="AA229" s="113">
        <f>SUMIF('调整分录-本期'!$D:$D,$A229,'调整分录-本期'!F:F)</f>
        <v>0</v>
      </c>
      <c r="AB229" s="113">
        <f>SUMIF('调整分录-本期'!$D:$D,$A229,'调整分录-本期'!G:G)</f>
        <v>0</v>
      </c>
      <c r="AC229" s="113">
        <f t="shared" ref="AC229:AC243" si="152">Z229+AA229-AB229</f>
        <v>0</v>
      </c>
    </row>
    <row r="230" spans="1:34" ht="15" hidden="1">
      <c r="A230" s="162" t="s">
        <v>725</v>
      </c>
      <c r="B230" s="181" t="s">
        <v>889</v>
      </c>
      <c r="C230" s="181"/>
      <c r="D230" s="113">
        <f>'现金流量表编制模板-本期'!F93</f>
        <v>0</v>
      </c>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f t="shared" si="119"/>
        <v>0</v>
      </c>
      <c r="AA230" s="113">
        <f>SUMIF('调整分录-本期'!$D:$D,$A230,'调整分录-本期'!F:F)</f>
        <v>0</v>
      </c>
      <c r="AB230" s="113">
        <f>SUMIF('调整分录-本期'!$D:$D,$A230,'调整分录-本期'!G:G)</f>
        <v>0</v>
      </c>
      <c r="AC230" s="113">
        <f t="shared" si="152"/>
        <v>0</v>
      </c>
    </row>
    <row r="231" spans="1:34" ht="15" hidden="1">
      <c r="A231" s="162" t="s">
        <v>726</v>
      </c>
      <c r="B231" s="181" t="s">
        <v>671</v>
      </c>
      <c r="C231" s="181"/>
      <c r="D231" s="113">
        <f>'现金流量表编制模板-本期'!F94</f>
        <v>0</v>
      </c>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f t="shared" si="119"/>
        <v>0</v>
      </c>
      <c r="AA231" s="113">
        <f>SUMIF('调整分录-本期'!$D:$D,$A231,'调整分录-本期'!F:F)</f>
        <v>0</v>
      </c>
      <c r="AB231" s="113">
        <f>SUMIF('调整分录-本期'!$D:$D,$A231,'调整分录-本期'!G:G)</f>
        <v>0</v>
      </c>
      <c r="AC231" s="113">
        <f t="shared" si="152"/>
        <v>0</v>
      </c>
    </row>
    <row r="232" spans="1:34" ht="15" hidden="1">
      <c r="A232" s="162" t="s">
        <v>727</v>
      </c>
      <c r="B232" s="181" t="s">
        <v>672</v>
      </c>
      <c r="C232" s="181"/>
      <c r="D232" s="113">
        <f>'现金流量表编制模板-本期'!F95</f>
        <v>0</v>
      </c>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f t="shared" si="119"/>
        <v>0</v>
      </c>
      <c r="AA232" s="113">
        <f>SUMIF('调整分录-本期'!$D:$D,$A232,'调整分录-本期'!F:F)</f>
        <v>0</v>
      </c>
      <c r="AB232" s="113">
        <f>SUMIF('调整分录-本期'!$D:$D,$A232,'调整分录-本期'!G:G)</f>
        <v>0</v>
      </c>
      <c r="AC232" s="113">
        <f t="shared" si="152"/>
        <v>0</v>
      </c>
    </row>
    <row r="233" spans="1:34" ht="15" hidden="1">
      <c r="A233" s="162" t="s">
        <v>728</v>
      </c>
      <c r="B233" s="181" t="s">
        <v>673</v>
      </c>
      <c r="C233" s="181"/>
      <c r="D233" s="113">
        <f>'现金流量表编制模板-本期'!F103</f>
        <v>0</v>
      </c>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f t="shared" si="119"/>
        <v>0</v>
      </c>
      <c r="AA233" s="113">
        <f>SUMIF('调整分录-本期'!$D:$D,$A233,'调整分录-本期'!F:F)</f>
        <v>0</v>
      </c>
      <c r="AB233" s="113">
        <f>SUMIF('调整分录-本期'!$D:$D,$A233,'调整分录-本期'!G:G)</f>
        <v>0</v>
      </c>
      <c r="AC233" s="113">
        <f t="shared" si="152"/>
        <v>0</v>
      </c>
    </row>
    <row r="234" spans="1:34" ht="15" hidden="1">
      <c r="A234" s="162" t="s">
        <v>729</v>
      </c>
      <c r="B234" s="181" t="s">
        <v>674</v>
      </c>
      <c r="C234" s="181"/>
      <c r="D234" s="113">
        <f>'现金流量表编制模板-本期'!F104</f>
        <v>0</v>
      </c>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f t="shared" si="119"/>
        <v>0</v>
      </c>
      <c r="AA234" s="113">
        <f>SUMIF('调整分录-本期'!$D:$D,$A234,'调整分录-本期'!F:F)</f>
        <v>0</v>
      </c>
      <c r="AB234" s="113">
        <f>SUMIF('调整分录-本期'!$D:$D,$A234,'调整分录-本期'!G:G)</f>
        <v>0</v>
      </c>
      <c r="AC234" s="113">
        <f t="shared" si="152"/>
        <v>0</v>
      </c>
    </row>
    <row r="235" spans="1:34" ht="15" hidden="1">
      <c r="A235" s="162" t="s">
        <v>230</v>
      </c>
      <c r="B235" s="181" t="s">
        <v>675</v>
      </c>
      <c r="C235" s="181"/>
      <c r="D235" s="113">
        <f>'现金流量表编制模板-本期'!F101</f>
        <v>0</v>
      </c>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f t="shared" si="119"/>
        <v>0</v>
      </c>
      <c r="AA235" s="113">
        <f>SUMIF('调整分录-本期'!$D:$D,$A235,'调整分录-本期'!F:F)</f>
        <v>0</v>
      </c>
      <c r="AB235" s="113">
        <f>SUMIF('调整分录-本期'!$D:$D,$A235,'调整分录-本期'!G:G)</f>
        <v>0</v>
      </c>
      <c r="AC235" s="113">
        <f t="shared" si="152"/>
        <v>0</v>
      </c>
    </row>
    <row r="236" spans="1:34" ht="15" hidden="1">
      <c r="A236" s="162" t="s">
        <v>730</v>
      </c>
      <c r="B236" s="181" t="s">
        <v>676</v>
      </c>
      <c r="C236" s="181"/>
      <c r="D236" s="113">
        <f>'现金流量表编制模板-本期'!F96</f>
        <v>0</v>
      </c>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f t="shared" si="119"/>
        <v>0</v>
      </c>
      <c r="AA236" s="113">
        <f>SUMIF('调整分录-本期'!$D:$D,$A236,'调整分录-本期'!F:F)</f>
        <v>0</v>
      </c>
      <c r="AB236" s="113">
        <f>SUMIF('调整分录-本期'!$D:$D,$A236,'调整分录-本期'!G:G)</f>
        <v>0</v>
      </c>
      <c r="AC236" s="113">
        <f t="shared" si="152"/>
        <v>0</v>
      </c>
    </row>
    <row r="237" spans="1:34" ht="15" hidden="1">
      <c r="A237" s="162" t="s">
        <v>731</v>
      </c>
      <c r="B237" s="181" t="s">
        <v>677</v>
      </c>
      <c r="C237" s="181"/>
      <c r="D237" s="113">
        <f>'现金流量表编制模板-本期'!F102</f>
        <v>0</v>
      </c>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f t="shared" si="119"/>
        <v>0</v>
      </c>
      <c r="AA237" s="113">
        <f>SUMIF('调整分录-本期'!$D:$D,$A237,'调整分录-本期'!F:F)</f>
        <v>0</v>
      </c>
      <c r="AB237" s="113">
        <f>SUMIF('调整分录-本期'!$D:$D,$A237,'调整分录-本期'!G:G)</f>
        <v>0</v>
      </c>
      <c r="AC237" s="113">
        <f t="shared" si="152"/>
        <v>0</v>
      </c>
    </row>
    <row r="238" spans="1:34" ht="15" hidden="1">
      <c r="A238" s="162" t="s">
        <v>732</v>
      </c>
      <c r="B238" s="181" t="s">
        <v>678</v>
      </c>
      <c r="C238" s="181"/>
      <c r="D238" s="113">
        <f>'现金流量表编制模板-本期'!F97</f>
        <v>0</v>
      </c>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f t="shared" si="119"/>
        <v>0</v>
      </c>
      <c r="AA238" s="113">
        <f>SUMIF('调整分录-本期'!$D:$D,$A238,'调整分录-本期'!F:F)</f>
        <v>0</v>
      </c>
      <c r="AB238" s="113">
        <f>SUMIF('调整分录-本期'!$D:$D,$A238,'调整分录-本期'!G:G)</f>
        <v>0</v>
      </c>
      <c r="AC238" s="113">
        <f t="shared" si="152"/>
        <v>0</v>
      </c>
    </row>
    <row r="239" spans="1:34" ht="15" hidden="1">
      <c r="A239" s="162" t="s">
        <v>733</v>
      </c>
      <c r="B239" s="181" t="s">
        <v>679</v>
      </c>
      <c r="C239" s="181"/>
      <c r="D239" s="113">
        <f>'现金流量表编制模板-本期'!F98</f>
        <v>0</v>
      </c>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f t="shared" si="119"/>
        <v>0</v>
      </c>
      <c r="AA239" s="113">
        <f>SUMIF('调整分录-本期'!$D:$D,$A239,'调整分录-本期'!F:F)</f>
        <v>0</v>
      </c>
      <c r="AB239" s="113">
        <f>SUMIF('调整分录-本期'!$D:$D,$A239,'调整分录-本期'!G:G)</f>
        <v>0</v>
      </c>
      <c r="AC239" s="113">
        <f t="shared" si="152"/>
        <v>0</v>
      </c>
    </row>
    <row r="240" spans="1:34" ht="15" hidden="1">
      <c r="A240" s="162" t="s">
        <v>734</v>
      </c>
      <c r="B240" s="181" t="s">
        <v>680</v>
      </c>
      <c r="C240" s="181"/>
      <c r="D240" s="113">
        <f>'现金流量表编制模板-本期'!F107</f>
        <v>0</v>
      </c>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f t="shared" si="119"/>
        <v>0</v>
      </c>
      <c r="AA240" s="113">
        <f>SUMIF('调整分录-本期'!$D:$D,$A240,'调整分录-本期'!F:F)</f>
        <v>0</v>
      </c>
      <c r="AB240" s="113">
        <f>SUMIF('调整分录-本期'!$D:$D,$A240,'调整分录-本期'!G:G)</f>
        <v>0</v>
      </c>
      <c r="AC240" s="113">
        <f t="shared" si="152"/>
        <v>0</v>
      </c>
    </row>
    <row r="241" spans="1:29" ht="15" hidden="1">
      <c r="A241" s="162" t="s">
        <v>735</v>
      </c>
      <c r="B241" s="181" t="s">
        <v>681</v>
      </c>
      <c r="C241" s="181"/>
      <c r="D241" s="113">
        <f>'现金流量表编制模板-本期'!F108</f>
        <v>0</v>
      </c>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f t="shared" si="119"/>
        <v>0</v>
      </c>
      <c r="AA241" s="113">
        <f>SUMIF('调整分录-本期'!$D:$D,$A241,'调整分录-本期'!F:F)</f>
        <v>0</v>
      </c>
      <c r="AB241" s="113">
        <f>SUMIF('调整分录-本期'!$D:$D,$A241,'调整分录-本期'!G:G)</f>
        <v>0</v>
      </c>
      <c r="AC241" s="113">
        <f t="shared" si="152"/>
        <v>0</v>
      </c>
    </row>
    <row r="242" spans="1:29" ht="15" hidden="1">
      <c r="A242" s="162" t="s">
        <v>736</v>
      </c>
      <c r="B242" s="181" t="s">
        <v>682</v>
      </c>
      <c r="C242" s="181"/>
      <c r="D242" s="113">
        <f>'现金流量表编制模板-本期'!F109</f>
        <v>0</v>
      </c>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f t="shared" si="119"/>
        <v>0</v>
      </c>
      <c r="AA242" s="113">
        <f>SUMIF('调整分录-本期'!$D:$D,$A242,'调整分录-本期'!F:F)</f>
        <v>0</v>
      </c>
      <c r="AB242" s="113">
        <f>SUMIF('调整分录-本期'!$D:$D,$A242,'调整分录-本期'!G:G)</f>
        <v>0</v>
      </c>
      <c r="AC242" s="113">
        <f t="shared" si="152"/>
        <v>0</v>
      </c>
    </row>
    <row r="243" spans="1:29" ht="15" hidden="1">
      <c r="A243" s="162" t="s">
        <v>737</v>
      </c>
      <c r="B243" s="181" t="s">
        <v>683</v>
      </c>
      <c r="C243" s="181"/>
      <c r="D243" s="113">
        <f>'现金流量表编制模板-本期'!F112</f>
        <v>0</v>
      </c>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f t="shared" si="119"/>
        <v>0</v>
      </c>
      <c r="AA243" s="113">
        <f>SUMIF('调整分录-本期'!$D:$D,$A243,'调整分录-本期'!F:F)</f>
        <v>0</v>
      </c>
      <c r="AB243" s="113">
        <f>SUMIF('调整分录-本期'!$D:$D,$A243,'调整分录-本期'!G:G)</f>
        <v>0</v>
      </c>
      <c r="AC243" s="113">
        <f t="shared" si="152"/>
        <v>0</v>
      </c>
    </row>
    <row r="244" spans="1:29" ht="15" hidden="1">
      <c r="B244" s="182" t="s">
        <v>684</v>
      </c>
      <c r="C244" s="182"/>
      <c r="D244" s="186">
        <f>SUM(D228:D243)</f>
        <v>0</v>
      </c>
      <c r="E244" s="186">
        <f>SUM(E228:E243)</f>
        <v>0</v>
      </c>
      <c r="F244" s="186">
        <f>SUM(F228:F243)</f>
        <v>0</v>
      </c>
      <c r="G244" s="186"/>
      <c r="H244" s="186">
        <f>SUM(H228:H243)</f>
        <v>0</v>
      </c>
      <c r="I244" s="186"/>
      <c r="J244" s="186"/>
      <c r="K244" s="186"/>
      <c r="L244" s="186"/>
      <c r="M244" s="186"/>
      <c r="N244" s="186"/>
      <c r="O244" s="186"/>
      <c r="P244" s="186"/>
      <c r="Q244" s="186"/>
      <c r="R244" s="186"/>
      <c r="S244" s="186"/>
      <c r="T244" s="186"/>
      <c r="U244" s="186"/>
      <c r="V244" s="186"/>
      <c r="W244" s="186"/>
      <c r="X244" s="186"/>
      <c r="Y244" s="186"/>
      <c r="Z244" s="186">
        <f t="shared" si="119"/>
        <v>0</v>
      </c>
      <c r="AA244" s="186">
        <f>SUM(AA228:AA243)</f>
        <v>0</v>
      </c>
      <c r="AB244" s="186">
        <f>SUM(AB228:AB243)</f>
        <v>0</v>
      </c>
      <c r="AC244" s="186">
        <f>SUM(AC228:AC243)</f>
        <v>0</v>
      </c>
    </row>
    <row r="245" spans="1:29" ht="15" hidden="1">
      <c r="B245" s="185" t="s">
        <v>685</v>
      </c>
      <c r="C245" s="184"/>
      <c r="D245" s="143">
        <f>D244-D198</f>
        <v>0</v>
      </c>
      <c r="E245" s="143">
        <f>E244-E198</f>
        <v>0</v>
      </c>
      <c r="F245" s="143">
        <f>F244-F198</f>
        <v>0</v>
      </c>
      <c r="G245" s="143"/>
      <c r="H245" s="143">
        <f>H244-H198</f>
        <v>0</v>
      </c>
      <c r="I245" s="143"/>
      <c r="J245" s="143"/>
      <c r="K245" s="143"/>
      <c r="L245" s="143"/>
      <c r="M245" s="143"/>
      <c r="N245" s="143"/>
      <c r="O245" s="143"/>
      <c r="P245" s="143"/>
      <c r="Q245" s="143"/>
      <c r="R245" s="143"/>
      <c r="S245" s="143"/>
      <c r="T245" s="143"/>
      <c r="U245" s="143"/>
      <c r="V245" s="143"/>
      <c r="W245" s="143"/>
      <c r="X245" s="143"/>
      <c r="Y245" s="143"/>
      <c r="Z245" s="143">
        <f t="shared" si="119"/>
        <v>0</v>
      </c>
      <c r="AA245" s="143">
        <f>AA244-AA198</f>
        <v>0</v>
      </c>
      <c r="AB245" s="143">
        <f>AB244-AB198</f>
        <v>0</v>
      </c>
      <c r="AC245" s="143">
        <f>AC244-AC198</f>
        <v>0</v>
      </c>
    </row>
    <row r="246" spans="1:29" ht="15" hidden="1">
      <c r="B246" s="181" t="s">
        <v>686</v>
      </c>
      <c r="C246" s="181"/>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f t="shared" si="119"/>
        <v>0</v>
      </c>
      <c r="AA246" s="113">
        <f>SUMIF('调整分录-本期'!$D:$D,$A246,'调整分录-本期'!F:F)</f>
        <v>0</v>
      </c>
      <c r="AB246" s="113">
        <f>SUMIF('调整分录-本期'!$D:$D,$A246,'调整分录-本期'!G:G)</f>
        <v>0</v>
      </c>
      <c r="AC246" s="113">
        <f t="shared" ref="AC246:AC256" si="153">Z246+AA246-AB246</f>
        <v>0</v>
      </c>
    </row>
    <row r="247" spans="1:29" ht="15" hidden="1">
      <c r="B247" s="181" t="s">
        <v>687</v>
      </c>
      <c r="C247" s="181"/>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f t="shared" si="119"/>
        <v>0</v>
      </c>
      <c r="AA247" s="113">
        <f>SUMIF('调整分录-本期'!$D:$D,$A247,'调整分录-本期'!F:F)</f>
        <v>0</v>
      </c>
      <c r="AB247" s="113">
        <f>SUMIF('调整分录-本期'!$D:$D,$A247,'调整分录-本期'!G:G)</f>
        <v>0</v>
      </c>
      <c r="AC247" s="113">
        <f t="shared" si="153"/>
        <v>0</v>
      </c>
    </row>
    <row r="248" spans="1:29" ht="15" hidden="1">
      <c r="B248" s="181" t="s">
        <v>688</v>
      </c>
      <c r="C248" s="181"/>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f t="shared" si="119"/>
        <v>0</v>
      </c>
      <c r="AA248" s="113">
        <f>SUMIF('调整分录-本期'!$D:$D,$A248,'调整分录-本期'!F:F)</f>
        <v>0</v>
      </c>
      <c r="AB248" s="113">
        <f>SUMIF('调整分录-本期'!$D:$D,$A248,'调整分录-本期'!G:G)</f>
        <v>0</v>
      </c>
      <c r="AC248" s="113">
        <f t="shared" si="153"/>
        <v>0</v>
      </c>
    </row>
    <row r="249" spans="1:29" ht="15" hidden="1">
      <c r="B249" s="181" t="s">
        <v>689</v>
      </c>
      <c r="C249" s="181"/>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f t="shared" si="119"/>
        <v>0</v>
      </c>
      <c r="AA249" s="113">
        <f>SUMIF('调整分录-本期'!$D:$D,$A249,'调整分录-本期'!F:F)</f>
        <v>0</v>
      </c>
      <c r="AB249" s="113">
        <f>SUMIF('调整分录-本期'!$D:$D,$A249,'调整分录-本期'!G:G)</f>
        <v>0</v>
      </c>
      <c r="AC249" s="113">
        <f t="shared" si="153"/>
        <v>0</v>
      </c>
    </row>
    <row r="250" spans="1:29" ht="15" hidden="1">
      <c r="B250" s="181" t="s">
        <v>690</v>
      </c>
      <c r="C250" s="181"/>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f t="shared" si="119"/>
        <v>0</v>
      </c>
      <c r="AA250" s="113">
        <f>SUMIF('调整分录-本期'!$D:$D,$A250,'调整分录-本期'!F:F)</f>
        <v>0</v>
      </c>
      <c r="AB250" s="113">
        <f>SUMIF('调整分录-本期'!$D:$D,$A250,'调整分录-本期'!G:G)</f>
        <v>0</v>
      </c>
      <c r="AC250" s="113">
        <f t="shared" si="153"/>
        <v>0</v>
      </c>
    </row>
    <row r="251" spans="1:29" ht="15" hidden="1">
      <c r="B251" s="181" t="s">
        <v>691</v>
      </c>
      <c r="C251" s="181"/>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f t="shared" ref="Z251:Z258" si="154">SUM(D251:Y251)</f>
        <v>0</v>
      </c>
      <c r="AA251" s="113">
        <f>SUMIF('调整分录-本期'!$D:$D,$A251,'调整分录-本期'!F:F)</f>
        <v>0</v>
      </c>
      <c r="AB251" s="113">
        <f>SUMIF('调整分录-本期'!$D:$D,$A251,'调整分录-本期'!G:G)</f>
        <v>0</v>
      </c>
      <c r="AC251" s="113">
        <f t="shared" si="153"/>
        <v>0</v>
      </c>
    </row>
    <row r="252" spans="1:29" ht="15" hidden="1">
      <c r="B252" s="181" t="s">
        <v>692</v>
      </c>
      <c r="C252" s="181"/>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f t="shared" si="154"/>
        <v>0</v>
      </c>
      <c r="AA252" s="113">
        <f>SUMIF('调整分录-本期'!$D:$D,$A252,'调整分录-本期'!F:F)</f>
        <v>0</v>
      </c>
      <c r="AB252" s="113">
        <f>SUMIF('调整分录-本期'!$D:$D,$A252,'调整分录-本期'!G:G)</f>
        <v>0</v>
      </c>
      <c r="AC252" s="113">
        <f t="shared" si="153"/>
        <v>0</v>
      </c>
    </row>
    <row r="253" spans="1:29" ht="15" hidden="1">
      <c r="B253" s="181" t="s">
        <v>693</v>
      </c>
      <c r="C253" s="181"/>
      <c r="D253" s="113">
        <f>'现金流量表编制模板-本期'!D8</f>
        <v>0</v>
      </c>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f t="shared" si="154"/>
        <v>0</v>
      </c>
      <c r="AA253" s="113">
        <f>SUMIF('调整分录-本期'!$D:$D,$A253,'调整分录-本期'!F:F)</f>
        <v>0</v>
      </c>
      <c r="AB253" s="113">
        <f>SUMIF('调整分录-本期'!$D:$D,$A253,'调整分录-本期'!G:G)</f>
        <v>0</v>
      </c>
      <c r="AC253" s="113">
        <f t="shared" si="153"/>
        <v>0</v>
      </c>
    </row>
    <row r="254" spans="1:29" ht="15" hidden="1">
      <c r="B254" s="181" t="s">
        <v>694</v>
      </c>
      <c r="C254" s="181"/>
      <c r="D254" s="113">
        <f>'现金流量表编制模板-本期'!C8</f>
        <v>0</v>
      </c>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f t="shared" si="154"/>
        <v>0</v>
      </c>
      <c r="AA254" s="113">
        <f>SUMIF('调整分录-本期'!$D:$D,$A254,'调整分录-本期'!F:F)</f>
        <v>0</v>
      </c>
      <c r="AB254" s="113">
        <f>SUMIF('调整分录-本期'!$D:$D,$A254,'调整分录-本期'!G:G)</f>
        <v>0</v>
      </c>
      <c r="AC254" s="113">
        <f t="shared" si="153"/>
        <v>0</v>
      </c>
    </row>
    <row r="255" spans="1:29" ht="15" hidden="1">
      <c r="B255" s="181" t="s">
        <v>695</v>
      </c>
      <c r="C255" s="181"/>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f t="shared" si="154"/>
        <v>0</v>
      </c>
      <c r="AA255" s="113">
        <f>SUMIF('调整分录-本期'!$D:$D,$A255,'调整分录-本期'!F:F)</f>
        <v>0</v>
      </c>
      <c r="AB255" s="113">
        <f>SUMIF('调整分录-本期'!$D:$D,$A255,'调整分录-本期'!G:G)</f>
        <v>0</v>
      </c>
      <c r="AC255" s="113">
        <f t="shared" si="153"/>
        <v>0</v>
      </c>
    </row>
    <row r="256" spans="1:29" ht="15" hidden="1">
      <c r="B256" s="181" t="s">
        <v>696</v>
      </c>
      <c r="C256" s="181"/>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f t="shared" si="154"/>
        <v>0</v>
      </c>
      <c r="AA256" s="113">
        <f>SUMIF('调整分录-本期'!$D:$D,$A256,'调整分录-本期'!F:F)</f>
        <v>0</v>
      </c>
      <c r="AB256" s="113">
        <f>SUMIF('调整分录-本期'!$D:$D,$A256,'调整分录-本期'!G:G)</f>
        <v>0</v>
      </c>
      <c r="AC256" s="113">
        <f t="shared" si="153"/>
        <v>0</v>
      </c>
    </row>
    <row r="257" spans="2:29" ht="15" hidden="1">
      <c r="B257" s="182" t="s">
        <v>697</v>
      </c>
      <c r="C257" s="182"/>
      <c r="D257" s="186">
        <f>D253-D254+D255-D256</f>
        <v>0</v>
      </c>
      <c r="E257" s="186">
        <f t="shared" ref="E257:F257" si="155">E253-E254+E255-E256</f>
        <v>0</v>
      </c>
      <c r="F257" s="186">
        <f t="shared" si="155"/>
        <v>0</v>
      </c>
      <c r="G257" s="186"/>
      <c r="H257" s="186">
        <f t="shared" ref="H257" si="156">H253-H254+H255-H256</f>
        <v>0</v>
      </c>
      <c r="I257" s="186"/>
      <c r="J257" s="186"/>
      <c r="K257" s="186"/>
      <c r="L257" s="186"/>
      <c r="M257" s="186"/>
      <c r="N257" s="186"/>
      <c r="O257" s="186"/>
      <c r="P257" s="186"/>
      <c r="Q257" s="186"/>
      <c r="R257" s="186"/>
      <c r="S257" s="186"/>
      <c r="T257" s="186"/>
      <c r="U257" s="186"/>
      <c r="V257" s="186"/>
      <c r="W257" s="186"/>
      <c r="X257" s="186"/>
      <c r="Y257" s="186"/>
      <c r="Z257" s="186">
        <f t="shared" si="154"/>
        <v>0</v>
      </c>
      <c r="AA257" s="186">
        <f t="shared" ref="AA257" si="157">AA253-AA254+AA255-AA256</f>
        <v>0</v>
      </c>
      <c r="AB257" s="186">
        <f t="shared" ref="AB257" si="158">AB253-AB254+AB255-AB256</f>
        <v>0</v>
      </c>
      <c r="AC257" s="186">
        <f t="shared" ref="AC257" si="159">AC253-AC254+AC255-AC256</f>
        <v>0</v>
      </c>
    </row>
    <row r="258" spans="2:29" ht="15" hidden="1">
      <c r="B258" s="185" t="s">
        <v>685</v>
      </c>
      <c r="C258" s="184"/>
      <c r="D258" s="143">
        <f>D257-D223</f>
        <v>0</v>
      </c>
      <c r="E258" s="143">
        <f>E257-E223</f>
        <v>0</v>
      </c>
      <c r="F258" s="143">
        <f>F257-F223</f>
        <v>0</v>
      </c>
      <c r="G258" s="143"/>
      <c r="H258" s="143">
        <f>H257-H223</f>
        <v>0</v>
      </c>
      <c r="I258" s="143"/>
      <c r="J258" s="143"/>
      <c r="K258" s="143"/>
      <c r="L258" s="143"/>
      <c r="M258" s="143"/>
      <c r="N258" s="143"/>
      <c r="O258" s="143"/>
      <c r="P258" s="143"/>
      <c r="Q258" s="143"/>
      <c r="R258" s="143"/>
      <c r="S258" s="143"/>
      <c r="T258" s="143"/>
      <c r="U258" s="143"/>
      <c r="V258" s="143"/>
      <c r="W258" s="143"/>
      <c r="X258" s="143"/>
      <c r="Y258" s="143"/>
      <c r="Z258" s="143">
        <f t="shared" si="154"/>
        <v>0</v>
      </c>
      <c r="AA258" s="143">
        <f>AA257-AA223</f>
        <v>0</v>
      </c>
      <c r="AB258" s="143">
        <f>AB257-AB223</f>
        <v>0</v>
      </c>
      <c r="AC258" s="143">
        <f>AC257-AC223</f>
        <v>0</v>
      </c>
    </row>
    <row r="259" spans="2:29" hidden="1"/>
    <row r="260" spans="2:29" hidden="1"/>
    <row r="261" spans="2:29" hidden="1"/>
    <row r="262" spans="2:29" hidden="1"/>
    <row r="263" spans="2:29" hidden="1"/>
  </sheetData>
  <autoFilter ref="A5:AH182" xr:uid="{DF23EE25-E661-48E2-9AF2-21B77D5E0D8A}"/>
  <mergeCells count="5">
    <mergeCell ref="B4:B5"/>
    <mergeCell ref="C4:C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9FC6-1684-494E-9C70-7A48224C1848}">
  <dimension ref="A1:H559"/>
  <sheetViews>
    <sheetView view="pageBreakPreview" zoomScaleNormal="100" zoomScaleSheetLayoutView="100" workbookViewId="0">
      <selection activeCell="C6" sqref="C6"/>
    </sheetView>
  </sheetViews>
  <sheetFormatPr defaultRowHeight="15.95" customHeight="1"/>
  <cols>
    <col min="1" max="1" width="50" style="37" customWidth="1"/>
    <col min="2" max="2" width="8.75" style="61" customWidth="1"/>
    <col min="3" max="3" width="17.5" style="61" customWidth="1"/>
    <col min="4" max="4" width="17.5" style="37" customWidth="1"/>
    <col min="5" max="256" width="9" style="37"/>
    <col min="257" max="257" width="50" style="37" customWidth="1"/>
    <col min="258" max="258" width="8.75" style="37" customWidth="1"/>
    <col min="259" max="260" width="17.5" style="37" customWidth="1"/>
    <col min="261" max="512" width="9" style="37"/>
    <col min="513" max="513" width="50" style="37" customWidth="1"/>
    <col min="514" max="514" width="8.75" style="37" customWidth="1"/>
    <col min="515" max="516" width="17.5" style="37" customWidth="1"/>
    <col min="517" max="768" width="9" style="37"/>
    <col min="769" max="769" width="50" style="37" customWidth="1"/>
    <col min="770" max="770" width="8.75" style="37" customWidth="1"/>
    <col min="771" max="772" width="17.5" style="37" customWidth="1"/>
    <col min="773" max="1024" width="9" style="37"/>
    <col min="1025" max="1025" width="50" style="37" customWidth="1"/>
    <col min="1026" max="1026" width="8.75" style="37" customWidth="1"/>
    <col min="1027" max="1028" width="17.5" style="37" customWidth="1"/>
    <col min="1029" max="1280" width="9" style="37"/>
    <col min="1281" max="1281" width="50" style="37" customWidth="1"/>
    <col min="1282" max="1282" width="8.75" style="37" customWidth="1"/>
    <col min="1283" max="1284" width="17.5" style="37" customWidth="1"/>
    <col min="1285" max="1536" width="9" style="37"/>
    <col min="1537" max="1537" width="50" style="37" customWidth="1"/>
    <col min="1538" max="1538" width="8.75" style="37" customWidth="1"/>
    <col min="1539" max="1540" width="17.5" style="37" customWidth="1"/>
    <col min="1541" max="1792" width="9" style="37"/>
    <col min="1793" max="1793" width="50" style="37" customWidth="1"/>
    <col min="1794" max="1794" width="8.75" style="37" customWidth="1"/>
    <col min="1795" max="1796" width="17.5" style="37" customWidth="1"/>
    <col min="1797" max="2048" width="9" style="37"/>
    <col min="2049" max="2049" width="50" style="37" customWidth="1"/>
    <col min="2050" max="2050" width="8.75" style="37" customWidth="1"/>
    <col min="2051" max="2052" width="17.5" style="37" customWidth="1"/>
    <col min="2053" max="2304" width="9" style="37"/>
    <col min="2305" max="2305" width="50" style="37" customWidth="1"/>
    <col min="2306" max="2306" width="8.75" style="37" customWidth="1"/>
    <col min="2307" max="2308" width="17.5" style="37" customWidth="1"/>
    <col min="2309" max="2560" width="9" style="37"/>
    <col min="2561" max="2561" width="50" style="37" customWidth="1"/>
    <col min="2562" max="2562" width="8.75" style="37" customWidth="1"/>
    <col min="2563" max="2564" width="17.5" style="37" customWidth="1"/>
    <col min="2565" max="2816" width="9" style="37"/>
    <col min="2817" max="2817" width="50" style="37" customWidth="1"/>
    <col min="2818" max="2818" width="8.75" style="37" customWidth="1"/>
    <col min="2819" max="2820" width="17.5" style="37" customWidth="1"/>
    <col min="2821" max="3072" width="9" style="37"/>
    <col min="3073" max="3073" width="50" style="37" customWidth="1"/>
    <col min="3074" max="3074" width="8.75" style="37" customWidth="1"/>
    <col min="3075" max="3076" width="17.5" style="37" customWidth="1"/>
    <col min="3077" max="3328" width="9" style="37"/>
    <col min="3329" max="3329" width="50" style="37" customWidth="1"/>
    <col min="3330" max="3330" width="8.75" style="37" customWidth="1"/>
    <col min="3331" max="3332" width="17.5" style="37" customWidth="1"/>
    <col min="3333" max="3584" width="9" style="37"/>
    <col min="3585" max="3585" width="50" style="37" customWidth="1"/>
    <col min="3586" max="3586" width="8.75" style="37" customWidth="1"/>
    <col min="3587" max="3588" width="17.5" style="37" customWidth="1"/>
    <col min="3589" max="3840" width="9" style="37"/>
    <col min="3841" max="3841" width="50" style="37" customWidth="1"/>
    <col min="3842" max="3842" width="8.75" style="37" customWidth="1"/>
    <col min="3843" max="3844" width="17.5" style="37" customWidth="1"/>
    <col min="3845" max="4096" width="9" style="37"/>
    <col min="4097" max="4097" width="50" style="37" customWidth="1"/>
    <col min="4098" max="4098" width="8.75" style="37" customWidth="1"/>
    <col min="4099" max="4100" width="17.5" style="37" customWidth="1"/>
    <col min="4101" max="4352" width="9" style="37"/>
    <col min="4353" max="4353" width="50" style="37" customWidth="1"/>
    <col min="4354" max="4354" width="8.75" style="37" customWidth="1"/>
    <col min="4355" max="4356" width="17.5" style="37" customWidth="1"/>
    <col min="4357" max="4608" width="9" style="37"/>
    <col min="4609" max="4609" width="50" style="37" customWidth="1"/>
    <col min="4610" max="4610" width="8.75" style="37" customWidth="1"/>
    <col min="4611" max="4612" width="17.5" style="37" customWidth="1"/>
    <col min="4613" max="4864" width="9" style="37"/>
    <col min="4865" max="4865" width="50" style="37" customWidth="1"/>
    <col min="4866" max="4866" width="8.75" style="37" customWidth="1"/>
    <col min="4867" max="4868" width="17.5" style="37" customWidth="1"/>
    <col min="4869" max="5120" width="9" style="37"/>
    <col min="5121" max="5121" width="50" style="37" customWidth="1"/>
    <col min="5122" max="5122" width="8.75" style="37" customWidth="1"/>
    <col min="5123" max="5124" width="17.5" style="37" customWidth="1"/>
    <col min="5125" max="5376" width="9" style="37"/>
    <col min="5377" max="5377" width="50" style="37" customWidth="1"/>
    <col min="5378" max="5378" width="8.75" style="37" customWidth="1"/>
    <col min="5379" max="5380" width="17.5" style="37" customWidth="1"/>
    <col min="5381" max="5632" width="9" style="37"/>
    <col min="5633" max="5633" width="50" style="37" customWidth="1"/>
    <col min="5634" max="5634" width="8.75" style="37" customWidth="1"/>
    <col min="5635" max="5636" width="17.5" style="37" customWidth="1"/>
    <col min="5637" max="5888" width="9" style="37"/>
    <col min="5889" max="5889" width="50" style="37" customWidth="1"/>
    <col min="5890" max="5890" width="8.75" style="37" customWidth="1"/>
    <col min="5891" max="5892" width="17.5" style="37" customWidth="1"/>
    <col min="5893" max="6144" width="9" style="37"/>
    <col min="6145" max="6145" width="50" style="37" customWidth="1"/>
    <col min="6146" max="6146" width="8.75" style="37" customWidth="1"/>
    <col min="6147" max="6148" width="17.5" style="37" customWidth="1"/>
    <col min="6149" max="6400" width="9" style="37"/>
    <col min="6401" max="6401" width="50" style="37" customWidth="1"/>
    <col min="6402" max="6402" width="8.75" style="37" customWidth="1"/>
    <col min="6403" max="6404" width="17.5" style="37" customWidth="1"/>
    <col min="6405" max="6656" width="9" style="37"/>
    <col min="6657" max="6657" width="50" style="37" customWidth="1"/>
    <col min="6658" max="6658" width="8.75" style="37" customWidth="1"/>
    <col min="6659" max="6660" width="17.5" style="37" customWidth="1"/>
    <col min="6661" max="6912" width="9" style="37"/>
    <col min="6913" max="6913" width="50" style="37" customWidth="1"/>
    <col min="6914" max="6914" width="8.75" style="37" customWidth="1"/>
    <col min="6915" max="6916" width="17.5" style="37" customWidth="1"/>
    <col min="6917" max="7168" width="9" style="37"/>
    <col min="7169" max="7169" width="50" style="37" customWidth="1"/>
    <col min="7170" max="7170" width="8.75" style="37" customWidth="1"/>
    <col min="7171" max="7172" width="17.5" style="37" customWidth="1"/>
    <col min="7173" max="7424" width="9" style="37"/>
    <col min="7425" max="7425" width="50" style="37" customWidth="1"/>
    <col min="7426" max="7426" width="8.75" style="37" customWidth="1"/>
    <col min="7427" max="7428" width="17.5" style="37" customWidth="1"/>
    <col min="7429" max="7680" width="9" style="37"/>
    <col min="7681" max="7681" width="50" style="37" customWidth="1"/>
    <col min="7682" max="7682" width="8.75" style="37" customWidth="1"/>
    <col min="7683" max="7684" width="17.5" style="37" customWidth="1"/>
    <col min="7685" max="7936" width="9" style="37"/>
    <col min="7937" max="7937" width="50" style="37" customWidth="1"/>
    <col min="7938" max="7938" width="8.75" style="37" customWidth="1"/>
    <col min="7939" max="7940" width="17.5" style="37" customWidth="1"/>
    <col min="7941" max="8192" width="9" style="37"/>
    <col min="8193" max="8193" width="50" style="37" customWidth="1"/>
    <col min="8194" max="8194" width="8.75" style="37" customWidth="1"/>
    <col min="8195" max="8196" width="17.5" style="37" customWidth="1"/>
    <col min="8197" max="8448" width="9" style="37"/>
    <col min="8449" max="8449" width="50" style="37" customWidth="1"/>
    <col min="8450" max="8450" width="8.75" style="37" customWidth="1"/>
    <col min="8451" max="8452" width="17.5" style="37" customWidth="1"/>
    <col min="8453" max="8704" width="9" style="37"/>
    <col min="8705" max="8705" width="50" style="37" customWidth="1"/>
    <col min="8706" max="8706" width="8.75" style="37" customWidth="1"/>
    <col min="8707" max="8708" width="17.5" style="37" customWidth="1"/>
    <col min="8709" max="8960" width="9" style="37"/>
    <col min="8961" max="8961" width="50" style="37" customWidth="1"/>
    <col min="8962" max="8962" width="8.75" style="37" customWidth="1"/>
    <col min="8963" max="8964" width="17.5" style="37" customWidth="1"/>
    <col min="8965" max="9216" width="9" style="37"/>
    <col min="9217" max="9217" width="50" style="37" customWidth="1"/>
    <col min="9218" max="9218" width="8.75" style="37" customWidth="1"/>
    <col min="9219" max="9220" width="17.5" style="37" customWidth="1"/>
    <col min="9221" max="9472" width="9" style="37"/>
    <col min="9473" max="9473" width="50" style="37" customWidth="1"/>
    <col min="9474" max="9474" width="8.75" style="37" customWidth="1"/>
    <col min="9475" max="9476" width="17.5" style="37" customWidth="1"/>
    <col min="9477" max="9728" width="9" style="37"/>
    <col min="9729" max="9729" width="50" style="37" customWidth="1"/>
    <col min="9730" max="9730" width="8.75" style="37" customWidth="1"/>
    <col min="9731" max="9732" width="17.5" style="37" customWidth="1"/>
    <col min="9733" max="9984" width="9" style="37"/>
    <col min="9985" max="9985" width="50" style="37" customWidth="1"/>
    <col min="9986" max="9986" width="8.75" style="37" customWidth="1"/>
    <col min="9987" max="9988" width="17.5" style="37" customWidth="1"/>
    <col min="9989" max="10240" width="9" style="37"/>
    <col min="10241" max="10241" width="50" style="37" customWidth="1"/>
    <col min="10242" max="10242" width="8.75" style="37" customWidth="1"/>
    <col min="10243" max="10244" width="17.5" style="37" customWidth="1"/>
    <col min="10245" max="10496" width="9" style="37"/>
    <col min="10497" max="10497" width="50" style="37" customWidth="1"/>
    <col min="10498" max="10498" width="8.75" style="37" customWidth="1"/>
    <col min="10499" max="10500" width="17.5" style="37" customWidth="1"/>
    <col min="10501" max="10752" width="9" style="37"/>
    <col min="10753" max="10753" width="50" style="37" customWidth="1"/>
    <col min="10754" max="10754" width="8.75" style="37" customWidth="1"/>
    <col min="10755" max="10756" width="17.5" style="37" customWidth="1"/>
    <col min="10757" max="11008" width="9" style="37"/>
    <col min="11009" max="11009" width="50" style="37" customWidth="1"/>
    <col min="11010" max="11010" width="8.75" style="37" customWidth="1"/>
    <col min="11011" max="11012" width="17.5" style="37" customWidth="1"/>
    <col min="11013" max="11264" width="9" style="37"/>
    <col min="11265" max="11265" width="50" style="37" customWidth="1"/>
    <col min="11266" max="11266" width="8.75" style="37" customWidth="1"/>
    <col min="11267" max="11268" width="17.5" style="37" customWidth="1"/>
    <col min="11269" max="11520" width="9" style="37"/>
    <col min="11521" max="11521" width="50" style="37" customWidth="1"/>
    <col min="11522" max="11522" width="8.75" style="37" customWidth="1"/>
    <col min="11523" max="11524" width="17.5" style="37" customWidth="1"/>
    <col min="11525" max="11776" width="9" style="37"/>
    <col min="11777" max="11777" width="50" style="37" customWidth="1"/>
    <col min="11778" max="11778" width="8.75" style="37" customWidth="1"/>
    <col min="11779" max="11780" width="17.5" style="37" customWidth="1"/>
    <col min="11781" max="12032" width="9" style="37"/>
    <col min="12033" max="12033" width="50" style="37" customWidth="1"/>
    <col min="12034" max="12034" width="8.75" style="37" customWidth="1"/>
    <col min="12035" max="12036" width="17.5" style="37" customWidth="1"/>
    <col min="12037" max="12288" width="9" style="37"/>
    <col min="12289" max="12289" width="50" style="37" customWidth="1"/>
    <col min="12290" max="12290" width="8.75" style="37" customWidth="1"/>
    <col min="12291" max="12292" width="17.5" style="37" customWidth="1"/>
    <col min="12293" max="12544" width="9" style="37"/>
    <col min="12545" max="12545" width="50" style="37" customWidth="1"/>
    <col min="12546" max="12546" width="8.75" style="37" customWidth="1"/>
    <col min="12547" max="12548" width="17.5" style="37" customWidth="1"/>
    <col min="12549" max="12800" width="9" style="37"/>
    <col min="12801" max="12801" width="50" style="37" customWidth="1"/>
    <col min="12802" max="12802" width="8.75" style="37" customWidth="1"/>
    <col min="12803" max="12804" width="17.5" style="37" customWidth="1"/>
    <col min="12805" max="13056" width="9" style="37"/>
    <col min="13057" max="13057" width="50" style="37" customWidth="1"/>
    <col min="13058" max="13058" width="8.75" style="37" customWidth="1"/>
    <col min="13059" max="13060" width="17.5" style="37" customWidth="1"/>
    <col min="13061" max="13312" width="9" style="37"/>
    <col min="13313" max="13313" width="50" style="37" customWidth="1"/>
    <col min="13314" max="13314" width="8.75" style="37" customWidth="1"/>
    <col min="13315" max="13316" width="17.5" style="37" customWidth="1"/>
    <col min="13317" max="13568" width="9" style="37"/>
    <col min="13569" max="13569" width="50" style="37" customWidth="1"/>
    <col min="13570" max="13570" width="8.75" style="37" customWidth="1"/>
    <col min="13571" max="13572" width="17.5" style="37" customWidth="1"/>
    <col min="13573" max="13824" width="9" style="37"/>
    <col min="13825" max="13825" width="50" style="37" customWidth="1"/>
    <col min="13826" max="13826" width="8.75" style="37" customWidth="1"/>
    <col min="13827" max="13828" width="17.5" style="37" customWidth="1"/>
    <col min="13829" max="14080" width="9" style="37"/>
    <col min="14081" max="14081" width="50" style="37" customWidth="1"/>
    <col min="14082" max="14082" width="8.75" style="37" customWidth="1"/>
    <col min="14083" max="14084" width="17.5" style="37" customWidth="1"/>
    <col min="14085" max="14336" width="9" style="37"/>
    <col min="14337" max="14337" width="50" style="37" customWidth="1"/>
    <col min="14338" max="14338" width="8.75" style="37" customWidth="1"/>
    <col min="14339" max="14340" width="17.5" style="37" customWidth="1"/>
    <col min="14341" max="14592" width="9" style="37"/>
    <col min="14593" max="14593" width="50" style="37" customWidth="1"/>
    <col min="14594" max="14594" width="8.75" style="37" customWidth="1"/>
    <col min="14595" max="14596" width="17.5" style="37" customWidth="1"/>
    <col min="14597" max="14848" width="9" style="37"/>
    <col min="14849" max="14849" width="50" style="37" customWidth="1"/>
    <col min="14850" max="14850" width="8.75" style="37" customWidth="1"/>
    <col min="14851" max="14852" width="17.5" style="37" customWidth="1"/>
    <col min="14853" max="15104" width="9" style="37"/>
    <col min="15105" max="15105" width="50" style="37" customWidth="1"/>
    <col min="15106" max="15106" width="8.75" style="37" customWidth="1"/>
    <col min="15107" max="15108" width="17.5" style="37" customWidth="1"/>
    <col min="15109" max="15360" width="9" style="37"/>
    <col min="15361" max="15361" width="50" style="37" customWidth="1"/>
    <col min="15362" max="15362" width="8.75" style="37" customWidth="1"/>
    <col min="15363" max="15364" width="17.5" style="37" customWidth="1"/>
    <col min="15365" max="15616" width="9" style="37"/>
    <col min="15617" max="15617" width="50" style="37" customWidth="1"/>
    <col min="15618" max="15618" width="8.75" style="37" customWidth="1"/>
    <col min="15619" max="15620" width="17.5" style="37" customWidth="1"/>
    <col min="15621" max="15872" width="9" style="37"/>
    <col min="15873" max="15873" width="50" style="37" customWidth="1"/>
    <col min="15874" max="15874" width="8.75" style="37" customWidth="1"/>
    <col min="15875" max="15876" width="17.5" style="37" customWidth="1"/>
    <col min="15877" max="16128" width="9" style="37"/>
    <col min="16129" max="16129" width="50" style="37" customWidth="1"/>
    <col min="16130" max="16130" width="8.75" style="37" customWidth="1"/>
    <col min="16131" max="16132" width="17.5" style="37" customWidth="1"/>
    <col min="16133" max="16384" width="9" style="37"/>
  </cols>
  <sheetData>
    <row r="1" spans="1:8" ht="19.5" customHeight="1">
      <c r="A1" s="399" t="s">
        <v>421</v>
      </c>
      <c r="B1" s="399"/>
      <c r="C1" s="399"/>
      <c r="D1" s="399"/>
      <c r="E1" s="36"/>
      <c r="F1" s="36"/>
    </row>
    <row r="2" spans="1:8" ht="15" customHeight="1">
      <c r="A2" s="386"/>
      <c r="B2" s="386"/>
      <c r="C2" s="386"/>
      <c r="D2" s="386"/>
      <c r="E2" s="36"/>
      <c r="F2" s="36"/>
    </row>
    <row r="3" spans="1:8" s="36" customFormat="1" ht="15" customHeight="1">
      <c r="A3" s="38" t="s">
        <v>599</v>
      </c>
      <c r="B3" s="39" t="s">
        <v>422</v>
      </c>
      <c r="C3" s="40"/>
      <c r="D3" s="41" t="s">
        <v>301</v>
      </c>
      <c r="H3" s="42"/>
    </row>
    <row r="4" spans="1:8" ht="15" customHeight="1">
      <c r="A4" s="43" t="s">
        <v>423</v>
      </c>
      <c r="B4" s="44" t="s">
        <v>139</v>
      </c>
      <c r="C4" s="29" t="s">
        <v>354</v>
      </c>
      <c r="D4" s="29" t="s">
        <v>355</v>
      </c>
      <c r="E4" s="36"/>
      <c r="F4" s="36"/>
    </row>
    <row r="5" spans="1:8" ht="15" customHeight="1">
      <c r="A5" s="45" t="s">
        <v>424</v>
      </c>
      <c r="B5" s="46"/>
      <c r="C5" s="47"/>
      <c r="D5" s="48"/>
      <c r="E5" s="36"/>
      <c r="F5" s="36"/>
    </row>
    <row r="6" spans="1:8" ht="15" customHeight="1">
      <c r="A6" s="49" t="s">
        <v>425</v>
      </c>
      <c r="B6" s="46"/>
      <c r="C6" s="14">
        <f>'TB-本期'!$AC189</f>
        <v>0</v>
      </c>
      <c r="D6" s="14">
        <f>'TB-上期'!$AC189</f>
        <v>0</v>
      </c>
      <c r="E6" s="36"/>
      <c r="F6" s="36"/>
    </row>
    <row r="7" spans="1:8" s="54" customFormat="1" ht="15" hidden="1" customHeight="1">
      <c r="A7" s="50" t="s">
        <v>426</v>
      </c>
      <c r="B7" s="51"/>
      <c r="C7" s="52"/>
      <c r="D7" s="52"/>
      <c r="E7" s="53"/>
      <c r="F7" s="53"/>
    </row>
    <row r="8" spans="1:8" s="54" customFormat="1" ht="15" hidden="1" customHeight="1">
      <c r="A8" s="50" t="s">
        <v>427</v>
      </c>
      <c r="B8" s="51"/>
      <c r="C8" s="52"/>
      <c r="D8" s="52"/>
      <c r="E8" s="53"/>
      <c r="F8" s="53"/>
    </row>
    <row r="9" spans="1:8" s="54" customFormat="1" ht="15" hidden="1" customHeight="1">
      <c r="A9" s="50" t="s">
        <v>428</v>
      </c>
      <c r="B9" s="51"/>
      <c r="C9" s="52"/>
      <c r="D9" s="52"/>
      <c r="E9" s="53"/>
      <c r="F9" s="53"/>
    </row>
    <row r="10" spans="1:8" s="54" customFormat="1" ht="15" hidden="1" customHeight="1">
      <c r="A10" s="50" t="s">
        <v>429</v>
      </c>
      <c r="B10" s="51"/>
      <c r="C10" s="52"/>
      <c r="D10" s="52"/>
      <c r="E10" s="53"/>
      <c r="F10" s="53"/>
    </row>
    <row r="11" spans="1:8" s="54" customFormat="1" ht="15" hidden="1" customHeight="1">
      <c r="A11" s="50" t="s">
        <v>430</v>
      </c>
      <c r="B11" s="51"/>
      <c r="C11" s="52"/>
      <c r="D11" s="52"/>
      <c r="E11" s="53"/>
      <c r="F11" s="53"/>
    </row>
    <row r="12" spans="1:8" s="54" customFormat="1" ht="15" hidden="1" customHeight="1">
      <c r="A12" s="50" t="s">
        <v>431</v>
      </c>
      <c r="B12" s="51"/>
      <c r="C12" s="52"/>
      <c r="D12" s="52"/>
      <c r="E12" s="53"/>
      <c r="F12" s="53"/>
    </row>
    <row r="13" spans="1:8" s="54" customFormat="1" ht="15" hidden="1" customHeight="1">
      <c r="A13" s="50" t="s">
        <v>432</v>
      </c>
      <c r="B13" s="51"/>
      <c r="C13" s="52"/>
      <c r="D13" s="52"/>
      <c r="E13" s="53"/>
      <c r="F13" s="53"/>
    </row>
    <row r="14" spans="1:8" s="54" customFormat="1" ht="15" hidden="1" customHeight="1">
      <c r="A14" s="50" t="s">
        <v>433</v>
      </c>
      <c r="B14" s="51"/>
      <c r="C14" s="52"/>
      <c r="D14" s="52"/>
      <c r="E14" s="53"/>
      <c r="F14" s="53"/>
    </row>
    <row r="15" spans="1:8" s="54" customFormat="1" ht="15" hidden="1" customHeight="1">
      <c r="A15" s="50" t="s">
        <v>434</v>
      </c>
      <c r="B15" s="51"/>
      <c r="C15" s="52"/>
      <c r="D15" s="52"/>
      <c r="E15" s="53"/>
      <c r="F15" s="53"/>
    </row>
    <row r="16" spans="1:8" s="54" customFormat="1" ht="15" hidden="1" customHeight="1">
      <c r="A16" s="50" t="s">
        <v>435</v>
      </c>
      <c r="B16" s="51"/>
      <c r="C16" s="52"/>
      <c r="D16" s="52"/>
      <c r="E16" s="53"/>
      <c r="F16" s="53"/>
    </row>
    <row r="17" spans="1:6" ht="15" customHeight="1">
      <c r="A17" s="49" t="s">
        <v>436</v>
      </c>
      <c r="B17" s="46"/>
      <c r="C17" s="14">
        <f>'TB-本期'!$AC190</f>
        <v>0</v>
      </c>
      <c r="D17" s="14">
        <f>'TB-上期'!$AC190</f>
        <v>0</v>
      </c>
      <c r="E17" s="36"/>
      <c r="F17" s="36"/>
    </row>
    <row r="18" spans="1:6" ht="15" customHeight="1">
      <c r="A18" s="49" t="s">
        <v>437</v>
      </c>
      <c r="B18" s="46"/>
      <c r="C18" s="14">
        <f>'TB-本期'!$AC191</f>
        <v>0</v>
      </c>
      <c r="D18" s="14">
        <f>'TB-上期'!$AC191</f>
        <v>0</v>
      </c>
      <c r="E18" s="36"/>
      <c r="F18" s="36"/>
    </row>
    <row r="19" spans="1:6" ht="15" customHeight="1">
      <c r="A19" s="55" t="s">
        <v>438</v>
      </c>
      <c r="B19" s="46"/>
      <c r="C19" s="56">
        <f>SUM(C6:C18)</f>
        <v>0</v>
      </c>
      <c r="D19" s="56">
        <f>SUM(D6:D18)</f>
        <v>0</v>
      </c>
      <c r="E19" s="36"/>
      <c r="F19" s="36"/>
    </row>
    <row r="20" spans="1:6" ht="15" customHeight="1">
      <c r="A20" s="49" t="s">
        <v>439</v>
      </c>
      <c r="B20" s="46"/>
      <c r="C20" s="14">
        <f>'TB-本期'!$AC193</f>
        <v>0</v>
      </c>
      <c r="D20" s="14">
        <f>'TB-上期'!$AC193</f>
        <v>0</v>
      </c>
      <c r="E20" s="36"/>
      <c r="F20" s="36"/>
    </row>
    <row r="21" spans="1:6" s="54" customFormat="1" ht="15" hidden="1" customHeight="1">
      <c r="A21" s="50" t="s">
        <v>440</v>
      </c>
      <c r="B21" s="51"/>
      <c r="C21" s="52"/>
      <c r="D21" s="52"/>
      <c r="E21" s="53"/>
      <c r="F21" s="53"/>
    </row>
    <row r="22" spans="1:6" s="54" customFormat="1" ht="15" hidden="1" customHeight="1">
      <c r="A22" s="50" t="s">
        <v>441</v>
      </c>
      <c r="B22" s="51"/>
      <c r="C22" s="52"/>
      <c r="D22" s="52"/>
      <c r="E22" s="53"/>
      <c r="F22" s="53"/>
    </row>
    <row r="23" spans="1:6" s="54" customFormat="1" ht="15" hidden="1" customHeight="1">
      <c r="A23" s="50" t="s">
        <v>442</v>
      </c>
      <c r="B23" s="51"/>
      <c r="C23" s="52"/>
      <c r="D23" s="52"/>
      <c r="E23" s="53"/>
      <c r="F23" s="53"/>
    </row>
    <row r="24" spans="1:6" s="54" customFormat="1" ht="15" hidden="1" customHeight="1">
      <c r="A24" s="50" t="s">
        <v>443</v>
      </c>
      <c r="B24" s="51"/>
      <c r="C24" s="52"/>
      <c r="D24" s="52"/>
      <c r="E24" s="53"/>
      <c r="F24" s="53"/>
    </row>
    <row r="25" spans="1:6" s="54" customFormat="1" ht="15" hidden="1" customHeight="1">
      <c r="A25" s="50" t="s">
        <v>444</v>
      </c>
      <c r="B25" s="51"/>
      <c r="C25" s="52"/>
      <c r="D25" s="52"/>
      <c r="E25" s="53"/>
      <c r="F25" s="53"/>
    </row>
    <row r="26" spans="1:6" ht="15" customHeight="1">
      <c r="A26" s="49" t="s">
        <v>445</v>
      </c>
      <c r="B26" s="46"/>
      <c r="C26" s="14">
        <f>'TB-本期'!$AC194</f>
        <v>0</v>
      </c>
      <c r="D26" s="14">
        <f>'TB-上期'!$AC194</f>
        <v>0</v>
      </c>
      <c r="E26" s="36"/>
      <c r="F26" s="36"/>
    </row>
    <row r="27" spans="1:6" ht="15" customHeight="1">
      <c r="A27" s="49" t="s">
        <v>446</v>
      </c>
      <c r="B27" s="46"/>
      <c r="C27" s="14">
        <f>'TB-本期'!AC195</f>
        <v>0</v>
      </c>
      <c r="D27" s="14">
        <f>'TB-上期'!AC195</f>
        <v>0</v>
      </c>
      <c r="E27" s="36"/>
      <c r="F27" s="36"/>
    </row>
    <row r="28" spans="1:6" ht="15" customHeight="1">
      <c r="A28" s="49" t="s">
        <v>447</v>
      </c>
      <c r="B28" s="46"/>
      <c r="C28" s="14">
        <f>'TB-本期'!AC196</f>
        <v>0</v>
      </c>
      <c r="D28" s="14">
        <f>'TB-上期'!AC196</f>
        <v>0</v>
      </c>
      <c r="E28" s="36"/>
      <c r="F28" s="36"/>
    </row>
    <row r="29" spans="1:6" ht="15" customHeight="1">
      <c r="A29" s="55" t="s">
        <v>448</v>
      </c>
      <c r="B29" s="46"/>
      <c r="C29" s="56">
        <f>SUM(C20:C28)</f>
        <v>0</v>
      </c>
      <c r="D29" s="56">
        <f>SUM(D20:D28)</f>
        <v>0</v>
      </c>
      <c r="E29" s="36"/>
      <c r="F29" s="36"/>
    </row>
    <row r="30" spans="1:6" ht="15" customHeight="1">
      <c r="A30" s="55" t="s">
        <v>449</v>
      </c>
      <c r="B30" s="46"/>
      <c r="C30" s="56">
        <f>C19-C29</f>
        <v>0</v>
      </c>
      <c r="D30" s="56">
        <f>D19-D29</f>
        <v>0</v>
      </c>
      <c r="E30" s="36"/>
      <c r="F30" s="36"/>
    </row>
    <row r="31" spans="1:6" ht="15" customHeight="1">
      <c r="A31" s="45" t="s">
        <v>450</v>
      </c>
      <c r="B31" s="46"/>
      <c r="C31" s="47"/>
      <c r="D31" s="47"/>
      <c r="E31" s="36"/>
      <c r="F31" s="36"/>
    </row>
    <row r="32" spans="1:6" ht="15" customHeight="1">
      <c r="A32" s="49" t="s">
        <v>451</v>
      </c>
      <c r="B32" s="46"/>
      <c r="C32" s="14">
        <f>'TB-本期'!AC200</f>
        <v>0</v>
      </c>
      <c r="D32" s="14">
        <f>'TB-上期'!AC200</f>
        <v>0</v>
      </c>
      <c r="E32" s="36"/>
      <c r="F32" s="36"/>
    </row>
    <row r="33" spans="1:6" ht="15" customHeight="1">
      <c r="A33" s="49" t="s">
        <v>452</v>
      </c>
      <c r="B33" s="46"/>
      <c r="C33" s="14">
        <f>'TB-本期'!AC201</f>
        <v>0</v>
      </c>
      <c r="D33" s="14">
        <f>'TB-上期'!AC201</f>
        <v>0</v>
      </c>
      <c r="E33" s="36"/>
      <c r="F33" s="36"/>
    </row>
    <row r="34" spans="1:6" ht="15" customHeight="1">
      <c r="A34" s="49" t="s">
        <v>453</v>
      </c>
      <c r="B34" s="46"/>
      <c r="C34" s="14">
        <f>'TB-本期'!AC202</f>
        <v>0</v>
      </c>
      <c r="D34" s="14">
        <f>'TB-上期'!AC202</f>
        <v>0</v>
      </c>
      <c r="E34" s="36"/>
      <c r="F34" s="36"/>
    </row>
    <row r="35" spans="1:6" ht="15" customHeight="1">
      <c r="A35" s="49" t="s">
        <v>454</v>
      </c>
      <c r="B35" s="46"/>
      <c r="C35" s="14">
        <f>'TB-本期'!AC203</f>
        <v>0</v>
      </c>
      <c r="D35" s="14">
        <f>'TB-上期'!AC203</f>
        <v>0</v>
      </c>
      <c r="E35" s="36"/>
      <c r="F35" s="36"/>
    </row>
    <row r="36" spans="1:6" ht="15" customHeight="1">
      <c r="A36" s="49" t="s">
        <v>455</v>
      </c>
      <c r="B36" s="46"/>
      <c r="C36" s="14">
        <f>'TB-本期'!AC204</f>
        <v>0</v>
      </c>
      <c r="D36" s="14">
        <f>'TB-上期'!AC204</f>
        <v>0</v>
      </c>
      <c r="E36" s="36"/>
      <c r="F36" s="36"/>
    </row>
    <row r="37" spans="1:6" ht="15" customHeight="1">
      <c r="A37" s="55" t="s">
        <v>456</v>
      </c>
      <c r="B37" s="46"/>
      <c r="C37" s="56">
        <f>SUM(C32:C36)</f>
        <v>0</v>
      </c>
      <c r="D37" s="56">
        <f>SUM(D32:D36)</f>
        <v>0</v>
      </c>
      <c r="E37" s="36"/>
      <c r="F37" s="36"/>
    </row>
    <row r="38" spans="1:6" ht="15" customHeight="1">
      <c r="A38" s="49" t="s">
        <v>457</v>
      </c>
      <c r="B38" s="46"/>
      <c r="C38" s="14">
        <f>'TB-本期'!AC206</f>
        <v>0</v>
      </c>
      <c r="D38" s="14">
        <f>'TB-上期'!AC206</f>
        <v>0</v>
      </c>
      <c r="E38" s="36"/>
      <c r="F38" s="36"/>
    </row>
    <row r="39" spans="1:6" ht="15" customHeight="1">
      <c r="A39" s="49" t="s">
        <v>458</v>
      </c>
      <c r="B39" s="46"/>
      <c r="C39" s="14">
        <f>'TB-本期'!AC207</f>
        <v>0</v>
      </c>
      <c r="D39" s="14">
        <f>'TB-上期'!AC207</f>
        <v>0</v>
      </c>
      <c r="E39" s="36"/>
      <c r="F39" s="36"/>
    </row>
    <row r="40" spans="1:6" s="54" customFormat="1" ht="15" hidden="1" customHeight="1">
      <c r="A40" s="50" t="s">
        <v>459</v>
      </c>
      <c r="B40" s="51"/>
      <c r="C40" s="52"/>
      <c r="D40" s="52"/>
      <c r="E40" s="53"/>
      <c r="F40" s="53"/>
    </row>
    <row r="41" spans="1:6" ht="15" customHeight="1">
      <c r="A41" s="49" t="s">
        <v>460</v>
      </c>
      <c r="B41" s="46"/>
      <c r="C41" s="14">
        <f>'TB-本期'!AC208</f>
        <v>0</v>
      </c>
      <c r="D41" s="14">
        <f>'TB-上期'!AC208</f>
        <v>0</v>
      </c>
      <c r="E41" s="36"/>
      <c r="F41" s="36"/>
    </row>
    <row r="42" spans="1:6" ht="15" customHeight="1">
      <c r="A42" s="49" t="s">
        <v>461</v>
      </c>
      <c r="B42" s="46"/>
      <c r="C42" s="14">
        <f>'TB-本期'!AC215</f>
        <v>0</v>
      </c>
      <c r="D42" s="14">
        <f>'TB-上期'!AC215</f>
        <v>0</v>
      </c>
      <c r="E42" s="36"/>
      <c r="F42" s="36"/>
    </row>
    <row r="43" spans="1:6" ht="15" customHeight="1">
      <c r="A43" s="55" t="s">
        <v>462</v>
      </c>
      <c r="B43" s="46"/>
      <c r="C43" s="56">
        <f>SUM(C38:C42)</f>
        <v>0</v>
      </c>
      <c r="D43" s="56">
        <f>SUM(D38:D42)</f>
        <v>0</v>
      </c>
      <c r="E43" s="36"/>
      <c r="F43" s="36"/>
    </row>
    <row r="44" spans="1:6" ht="15" customHeight="1">
      <c r="A44" s="55" t="s">
        <v>463</v>
      </c>
      <c r="B44" s="46"/>
      <c r="C44" s="56">
        <f>C37-C43</f>
        <v>0</v>
      </c>
      <c r="D44" s="56">
        <f>D37-D43</f>
        <v>0</v>
      </c>
      <c r="E44" s="36"/>
      <c r="F44" s="36"/>
    </row>
    <row r="45" spans="1:6" ht="15" customHeight="1">
      <c r="A45" s="45" t="s">
        <v>464</v>
      </c>
      <c r="B45" s="46"/>
      <c r="C45" s="47"/>
      <c r="D45" s="47"/>
      <c r="E45" s="36"/>
      <c r="F45" s="36"/>
    </row>
    <row r="46" spans="1:6" ht="15" customHeight="1">
      <c r="A46" s="57" t="s">
        <v>465</v>
      </c>
      <c r="B46" s="46"/>
      <c r="C46" s="14">
        <f>'TB-本期'!AC213</f>
        <v>0</v>
      </c>
      <c r="D46" s="14">
        <f>'TB-上期'!AC213</f>
        <v>0</v>
      </c>
      <c r="E46" s="36"/>
      <c r="F46" s="36"/>
    </row>
    <row r="47" spans="1:6" ht="15" hidden="1" customHeight="1">
      <c r="A47" s="57" t="s">
        <v>466</v>
      </c>
      <c r="B47" s="46"/>
      <c r="C47" s="14"/>
      <c r="D47" s="14"/>
      <c r="E47" s="36"/>
      <c r="F47" s="36"/>
    </row>
    <row r="48" spans="1:6" ht="15" customHeight="1">
      <c r="A48" s="57" t="s">
        <v>467</v>
      </c>
      <c r="B48" s="46"/>
      <c r="C48" s="14">
        <f>'TB-本期'!AC214</f>
        <v>0</v>
      </c>
      <c r="D48" s="14">
        <f>'TB-上期'!AC214</f>
        <v>0</v>
      </c>
      <c r="E48" s="36"/>
      <c r="F48" s="36"/>
    </row>
    <row r="49" spans="1:6" ht="15" hidden="1" customHeight="1">
      <c r="A49" s="57" t="s">
        <v>468</v>
      </c>
      <c r="B49" s="46"/>
      <c r="C49" s="14"/>
      <c r="D49" s="14"/>
      <c r="E49" s="36"/>
      <c r="F49" s="36"/>
    </row>
    <row r="50" spans="1:6" ht="15" customHeight="1">
      <c r="A50" s="57" t="s">
        <v>469</v>
      </c>
      <c r="B50" s="46"/>
      <c r="C50" s="14">
        <f>'TB-本期'!AC215</f>
        <v>0</v>
      </c>
      <c r="D50" s="14">
        <f>'TB-上期'!AC215</f>
        <v>0</v>
      </c>
      <c r="E50" s="36"/>
      <c r="F50" s="36"/>
    </row>
    <row r="51" spans="1:6" ht="15" customHeight="1">
      <c r="A51" s="55" t="s">
        <v>470</v>
      </c>
      <c r="B51" s="46"/>
      <c r="C51" s="56">
        <f>SUM(C46,C48:C50)</f>
        <v>0</v>
      </c>
      <c r="D51" s="56">
        <f>SUM(D46,D48:D50)</f>
        <v>0</v>
      </c>
      <c r="E51" s="36"/>
      <c r="F51" s="36"/>
    </row>
    <row r="52" spans="1:6" ht="15" customHeight="1">
      <c r="A52" s="57" t="s">
        <v>471</v>
      </c>
      <c r="B52" s="46"/>
      <c r="C52" s="14">
        <f>'TB-本期'!AC217</f>
        <v>0</v>
      </c>
      <c r="D52" s="14">
        <f>'TB-上期'!AC217</f>
        <v>0</v>
      </c>
      <c r="E52" s="36"/>
      <c r="F52" s="36"/>
    </row>
    <row r="53" spans="1:6" ht="15" customHeight="1">
      <c r="A53" s="57" t="s">
        <v>472</v>
      </c>
      <c r="B53" s="46"/>
      <c r="C53" s="14">
        <f>'TB-本期'!AC218</f>
        <v>0</v>
      </c>
      <c r="D53" s="14">
        <f>'TB-上期'!AC218</f>
        <v>0</v>
      </c>
      <c r="E53" s="36"/>
      <c r="F53" s="36"/>
    </row>
    <row r="54" spans="1:6" ht="15" hidden="1" customHeight="1">
      <c r="A54" s="57" t="s">
        <v>473</v>
      </c>
      <c r="B54" s="46"/>
      <c r="C54" s="14"/>
      <c r="D54" s="14"/>
      <c r="E54" s="36"/>
      <c r="F54" s="36"/>
    </row>
    <row r="55" spans="1:6" ht="15" customHeight="1">
      <c r="A55" s="57" t="s">
        <v>474</v>
      </c>
      <c r="B55" s="46"/>
      <c r="C55" s="14">
        <f>'TB-本期'!AC219</f>
        <v>0</v>
      </c>
      <c r="D55" s="14">
        <f>'TB-上期'!AC219</f>
        <v>0</v>
      </c>
      <c r="E55" s="36"/>
      <c r="F55" s="36"/>
    </row>
    <row r="56" spans="1:6" ht="15" customHeight="1">
      <c r="A56" s="55" t="s">
        <v>475</v>
      </c>
      <c r="B56" s="46"/>
      <c r="C56" s="56">
        <f>SUM(C52:C53,C55)</f>
        <v>0</v>
      </c>
      <c r="D56" s="56">
        <f>SUM(D52:D53,D55)</f>
        <v>0</v>
      </c>
      <c r="E56" s="36"/>
      <c r="F56" s="36"/>
    </row>
    <row r="57" spans="1:6" ht="15" customHeight="1">
      <c r="A57" s="55" t="s">
        <v>476</v>
      </c>
      <c r="B57" s="46"/>
      <c r="C57" s="56">
        <f>C51-C56</f>
        <v>0</v>
      </c>
      <c r="D57" s="56">
        <f>D51-D56</f>
        <v>0</v>
      </c>
      <c r="E57" s="36"/>
      <c r="F57" s="36"/>
    </row>
    <row r="58" spans="1:6" ht="15" customHeight="1">
      <c r="A58" s="45" t="s">
        <v>477</v>
      </c>
      <c r="B58" s="46"/>
      <c r="C58" s="14">
        <f>'TB-本期'!AC222</f>
        <v>0</v>
      </c>
      <c r="D58" s="14">
        <f>'TB-上期'!AC222</f>
        <v>0</v>
      </c>
      <c r="E58" s="36"/>
      <c r="F58" s="36"/>
    </row>
    <row r="59" spans="1:6" ht="15" customHeight="1">
      <c r="A59" s="45" t="s">
        <v>478</v>
      </c>
      <c r="B59" s="58"/>
      <c r="C59" s="14">
        <f>C30+C44+C57+C58</f>
        <v>0</v>
      </c>
      <c r="D59" s="14">
        <f>D30+D44+D57+D58</f>
        <v>0</v>
      </c>
    </row>
    <row r="60" spans="1:6" ht="15" customHeight="1">
      <c r="A60" s="57" t="s">
        <v>479</v>
      </c>
      <c r="B60" s="59"/>
      <c r="C60" s="14">
        <f>'TB-本期'!AC224</f>
        <v>0</v>
      </c>
      <c r="D60" s="14">
        <f>'TB-上期'!AC224</f>
        <v>0</v>
      </c>
    </row>
    <row r="61" spans="1:6" ht="15" customHeight="1">
      <c r="A61" s="45" t="s">
        <v>480</v>
      </c>
      <c r="B61" s="59"/>
      <c r="C61" s="56">
        <f>C59+C60</f>
        <v>0</v>
      </c>
      <c r="D61" s="56">
        <f>D59+D60</f>
        <v>0</v>
      </c>
    </row>
    <row r="62" spans="1:6" s="15" customFormat="1" ht="15" customHeight="1">
      <c r="A62" s="390" t="s">
        <v>417</v>
      </c>
      <c r="B62" s="390"/>
      <c r="C62" s="390"/>
      <c r="D62" s="390"/>
    </row>
    <row r="559" spans="8:8" ht="15.95" customHeight="1" thickBot="1">
      <c r="H559" s="60"/>
    </row>
  </sheetData>
  <sheetProtection formatColumns="0" formatRows="0"/>
  <mergeCells count="3">
    <mergeCell ref="A1:D1"/>
    <mergeCell ref="A2:D2"/>
    <mergeCell ref="A62:D62"/>
  </mergeCells>
  <phoneticPr fontId="1" type="noConversion"/>
  <printOptions horizontalCentered="1"/>
  <pageMargins left="0.35433070866141736" right="0.31496062992125984" top="0.51181102362204722" bottom="0.43307086614173229" header="0.31496062992125984" footer="0.23622047244094491"/>
  <pageSetup paperSize="9" scale="52" orientation="landscape" useFirstPageNumber="1" r:id="rId1"/>
  <headerFooter>
    <oddFooter>第 &amp;P 页</oddFooter>
  </headerFooter>
  <colBreaks count="1" manualBreakCount="1">
    <brk id="4"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20EB-39F5-4386-BA49-F97A338E3485}">
  <sheetPr>
    <tabColor rgb="FFFFFF00"/>
  </sheetPr>
  <dimension ref="B1:AR116"/>
  <sheetViews>
    <sheetView zoomScaleNormal="100" workbookViewId="0">
      <pane xSplit="2" ySplit="7" topLeftCell="C8" activePane="bottomRight" state="frozen"/>
      <selection pane="topRight" activeCell="C1" sqref="C1"/>
      <selection pane="bottomLeft" activeCell="A8" sqref="A8"/>
      <selection pane="bottomRight" activeCell="J13" sqref="J13"/>
    </sheetView>
  </sheetViews>
  <sheetFormatPr defaultRowHeight="12" outlineLevelRow="1" outlineLevelCol="1"/>
  <cols>
    <col min="1" max="1" width="1.625" style="209" customWidth="1"/>
    <col min="2" max="2" width="20.625" style="209" customWidth="1"/>
    <col min="3" max="3" width="14.375" style="209" customWidth="1"/>
    <col min="4" max="4" width="14.125" style="209" customWidth="1"/>
    <col min="5" max="5" width="15.75" style="209" customWidth="1"/>
    <col min="6" max="6" width="20" style="209" customWidth="1"/>
    <col min="7" max="7" width="16.5" style="209" customWidth="1"/>
    <col min="8" max="9" width="11.125" style="209" customWidth="1" outlineLevel="1"/>
    <col min="10" max="10" width="14.875" style="209" customWidth="1" outlineLevel="1"/>
    <col min="11" max="11" width="12" style="209" customWidth="1" outlineLevel="1"/>
    <col min="12" max="12" width="12.25" style="209" customWidth="1" outlineLevel="1"/>
    <col min="13" max="13" width="12.5" style="209" customWidth="1" outlineLevel="1"/>
    <col min="14" max="14" width="10.875" style="209" bestFit="1" customWidth="1" outlineLevel="1"/>
    <col min="15" max="15" width="12.375" style="209" bestFit="1" customWidth="1" outlineLevel="1"/>
    <col min="16" max="16" width="13.25" style="209" bestFit="1" customWidth="1" outlineLevel="1"/>
    <col min="17" max="17" width="12.125" style="209" customWidth="1" outlineLevel="1"/>
    <col min="18" max="18" width="11.875" style="209" customWidth="1"/>
    <col min="19" max="19" width="16.5" style="205" customWidth="1" outlineLevel="1"/>
    <col min="20" max="20" width="15.125" style="205" customWidth="1" outlineLevel="1"/>
    <col min="21" max="21" width="15" style="205" customWidth="1" outlineLevel="1"/>
    <col min="22" max="22" width="16.125" style="205" customWidth="1" outlineLevel="1"/>
    <col min="23" max="24" width="13.875" style="205" customWidth="1" outlineLevel="1"/>
    <col min="25" max="25" width="15" style="205" customWidth="1" outlineLevel="1"/>
    <col min="26" max="26" width="4.75" style="205" customWidth="1"/>
    <col min="27" max="28" width="11.375" style="205" customWidth="1" outlineLevel="1"/>
    <col min="29" max="29" width="13" style="205" customWidth="1" outlineLevel="1"/>
    <col min="30" max="31" width="11.375" style="205" customWidth="1" outlineLevel="1"/>
    <col min="32" max="32" width="12" style="205" customWidth="1" outlineLevel="1"/>
    <col min="33" max="33" width="14.375" style="205" customWidth="1" outlineLevel="1"/>
    <col min="34" max="34" width="13.125" style="205" customWidth="1" outlineLevel="1"/>
    <col min="35" max="35" width="9.75" style="205" customWidth="1" outlineLevel="1"/>
    <col min="36" max="36" width="5" style="205" customWidth="1"/>
    <col min="37" max="37" width="12.625" style="205" customWidth="1" outlineLevel="1"/>
    <col min="38" max="38" width="13.875" style="205" customWidth="1" outlineLevel="1"/>
    <col min="39" max="39" width="9" style="205" customWidth="1" outlineLevel="1"/>
    <col min="40" max="40" width="13.75" style="205" customWidth="1" outlineLevel="1"/>
    <col min="41" max="41" width="13.875" style="205" customWidth="1" outlineLevel="1"/>
    <col min="42" max="42" width="9" style="205" customWidth="1" outlineLevel="1"/>
    <col min="43" max="43" width="4.75" style="205" customWidth="1"/>
    <col min="44" max="44" width="12.5" style="205" customWidth="1"/>
    <col min="45" max="16384" width="9" style="209"/>
  </cols>
  <sheetData>
    <row r="1" spans="2:44" s="202" customFormat="1" ht="27.75" customHeight="1">
      <c r="B1" s="197"/>
      <c r="C1" s="198" t="s">
        <v>741</v>
      </c>
      <c r="D1" s="198"/>
      <c r="E1" s="199">
        <f>S7+AA7+AK7+AR5</f>
        <v>0</v>
      </c>
      <c r="F1" s="197" t="s">
        <v>742</v>
      </c>
      <c r="G1" s="200">
        <f>E1-E8</f>
        <v>0</v>
      </c>
      <c r="H1" s="197"/>
      <c r="I1" s="197"/>
      <c r="J1" s="197"/>
      <c r="K1" s="197"/>
      <c r="L1" s="197"/>
      <c r="M1" s="197"/>
      <c r="N1" s="197"/>
      <c r="O1" s="197"/>
      <c r="P1" s="197"/>
      <c r="Q1" s="197"/>
      <c r="R1" s="197"/>
      <c r="S1" s="198"/>
      <c r="T1" s="198"/>
      <c r="U1" s="198"/>
      <c r="V1" s="198"/>
      <c r="W1" s="198"/>
      <c r="X1" s="198"/>
      <c r="Y1" s="198"/>
      <c r="Z1" s="201"/>
      <c r="AA1" s="198"/>
      <c r="AB1" s="198"/>
      <c r="AC1" s="198"/>
      <c r="AD1" s="198"/>
      <c r="AE1" s="198"/>
      <c r="AF1" s="198"/>
      <c r="AG1" s="198"/>
      <c r="AH1" s="198"/>
      <c r="AI1" s="198"/>
      <c r="AJ1" s="198"/>
      <c r="AK1" s="198"/>
      <c r="AL1" s="198"/>
      <c r="AM1" s="198"/>
      <c r="AN1" s="198"/>
      <c r="AO1" s="198"/>
      <c r="AP1" s="198"/>
      <c r="AQ1" s="198"/>
      <c r="AR1" s="198"/>
    </row>
    <row r="2" spans="2:44" s="205" customFormat="1" ht="18.75" customHeight="1">
      <c r="B2" s="203" t="s">
        <v>743</v>
      </c>
      <c r="C2" s="204" t="s">
        <v>744</v>
      </c>
      <c r="S2" s="400" t="s">
        <v>745</v>
      </c>
      <c r="T2" s="400"/>
      <c r="U2" s="400"/>
      <c r="V2" s="400"/>
      <c r="W2" s="400"/>
      <c r="X2" s="400"/>
      <c r="Y2" s="400"/>
      <c r="AA2" s="400" t="s">
        <v>746</v>
      </c>
      <c r="AB2" s="400"/>
      <c r="AC2" s="400"/>
      <c r="AD2" s="400"/>
      <c r="AE2" s="400"/>
      <c r="AF2" s="400"/>
      <c r="AG2" s="400"/>
      <c r="AH2" s="400"/>
      <c r="AI2" s="400"/>
      <c r="AK2" s="400" t="s">
        <v>747</v>
      </c>
      <c r="AL2" s="400"/>
      <c r="AM2" s="400"/>
      <c r="AN2" s="400"/>
      <c r="AO2" s="400"/>
      <c r="AP2" s="400"/>
    </row>
    <row r="3" spans="2:44" ht="18.75" customHeight="1">
      <c r="B3" s="401" t="s">
        <v>748</v>
      </c>
      <c r="C3" s="401" t="s">
        <v>261</v>
      </c>
      <c r="D3" s="401" t="s">
        <v>140</v>
      </c>
      <c r="E3" s="401" t="s">
        <v>749</v>
      </c>
      <c r="F3" s="404" t="s">
        <v>750</v>
      </c>
      <c r="G3" s="406" t="s">
        <v>751</v>
      </c>
      <c r="H3" s="408" t="s">
        <v>752</v>
      </c>
      <c r="I3" s="409"/>
      <c r="J3" s="409"/>
      <c r="K3" s="409"/>
      <c r="L3" s="409"/>
      <c r="M3" s="409"/>
      <c r="N3" s="409"/>
      <c r="O3" s="409"/>
      <c r="P3" s="409"/>
      <c r="Q3" s="409"/>
      <c r="R3" s="423" t="s">
        <v>752</v>
      </c>
      <c r="S3" s="425" t="s">
        <v>753</v>
      </c>
      <c r="T3" s="411"/>
      <c r="U3" s="411"/>
      <c r="V3" s="410" t="s">
        <v>754</v>
      </c>
      <c r="W3" s="411"/>
      <c r="X3" s="411"/>
      <c r="Y3" s="411"/>
      <c r="Z3" s="206" t="s">
        <v>755</v>
      </c>
      <c r="AA3" s="410" t="s">
        <v>756</v>
      </c>
      <c r="AB3" s="411"/>
      <c r="AC3" s="411"/>
      <c r="AD3" s="411"/>
      <c r="AE3" s="411"/>
      <c r="AF3" s="410" t="s">
        <v>757</v>
      </c>
      <c r="AG3" s="411"/>
      <c r="AH3" s="411"/>
      <c r="AI3" s="411"/>
      <c r="AJ3" s="207" t="s">
        <v>758</v>
      </c>
      <c r="AK3" s="410" t="s">
        <v>759</v>
      </c>
      <c r="AL3" s="411"/>
      <c r="AM3" s="411"/>
      <c r="AN3" s="410" t="s">
        <v>760</v>
      </c>
      <c r="AO3" s="411"/>
      <c r="AP3" s="411"/>
      <c r="AQ3" s="207" t="s">
        <v>761</v>
      </c>
      <c r="AR3" s="208"/>
    </row>
    <row r="4" spans="2:44" s="216" customFormat="1" ht="53.25" customHeight="1">
      <c r="B4" s="402"/>
      <c r="C4" s="403"/>
      <c r="D4" s="402"/>
      <c r="E4" s="402"/>
      <c r="F4" s="405"/>
      <c r="G4" s="407"/>
      <c r="H4" s="210" t="s">
        <v>732</v>
      </c>
      <c r="I4" s="210" t="s">
        <v>733</v>
      </c>
      <c r="J4" s="210" t="s">
        <v>762</v>
      </c>
      <c r="K4" s="210" t="s">
        <v>763</v>
      </c>
      <c r="L4" s="210" t="s">
        <v>764</v>
      </c>
      <c r="M4" s="210" t="s">
        <v>765</v>
      </c>
      <c r="N4" s="210" t="s">
        <v>726</v>
      </c>
      <c r="O4" s="210" t="s">
        <v>727</v>
      </c>
      <c r="P4" s="210" t="s">
        <v>766</v>
      </c>
      <c r="Q4" s="211" t="s">
        <v>767</v>
      </c>
      <c r="R4" s="423"/>
      <c r="S4" s="212" t="s">
        <v>637</v>
      </c>
      <c r="T4" s="210" t="s">
        <v>638</v>
      </c>
      <c r="U4" s="210" t="s">
        <v>639</v>
      </c>
      <c r="V4" s="210" t="s">
        <v>641</v>
      </c>
      <c r="W4" s="210" t="s">
        <v>768</v>
      </c>
      <c r="X4" s="210" t="s">
        <v>643</v>
      </c>
      <c r="Y4" s="210" t="s">
        <v>769</v>
      </c>
      <c r="Z4" s="213"/>
      <c r="AA4" s="210" t="s">
        <v>648</v>
      </c>
      <c r="AB4" s="210" t="s">
        <v>770</v>
      </c>
      <c r="AC4" s="210" t="s">
        <v>771</v>
      </c>
      <c r="AD4" s="210" t="s">
        <v>772</v>
      </c>
      <c r="AE4" s="210" t="s">
        <v>652</v>
      </c>
      <c r="AF4" s="210" t="s">
        <v>773</v>
      </c>
      <c r="AG4" s="210" t="s">
        <v>654</v>
      </c>
      <c r="AH4" s="210" t="s">
        <v>774</v>
      </c>
      <c r="AI4" s="210" t="s">
        <v>775</v>
      </c>
      <c r="AJ4" s="214"/>
      <c r="AK4" s="210" t="s">
        <v>659</v>
      </c>
      <c r="AL4" s="210" t="s">
        <v>776</v>
      </c>
      <c r="AM4" s="210" t="s">
        <v>661</v>
      </c>
      <c r="AN4" s="210" t="s">
        <v>662</v>
      </c>
      <c r="AO4" s="210" t="s">
        <v>777</v>
      </c>
      <c r="AP4" s="210" t="s">
        <v>778</v>
      </c>
      <c r="AQ4" s="214"/>
      <c r="AR4" s="215" t="s">
        <v>779</v>
      </c>
    </row>
    <row r="5" spans="2:44" ht="18" customHeight="1">
      <c r="B5" s="217" t="s">
        <v>780</v>
      </c>
      <c r="C5" s="218"/>
      <c r="D5" s="218"/>
      <c r="E5" s="412">
        <f>SUM(E9:E87)</f>
        <v>0</v>
      </c>
      <c r="F5" s="415">
        <f t="shared" ref="F5:Q5" si="0">SUM(F8:F87)</f>
        <v>0</v>
      </c>
      <c r="G5" s="415">
        <f t="shared" si="0"/>
        <v>0</v>
      </c>
      <c r="H5" s="219">
        <f t="shared" si="0"/>
        <v>0</v>
      </c>
      <c r="I5" s="219">
        <f t="shared" si="0"/>
        <v>0</v>
      </c>
      <c r="J5" s="219">
        <f t="shared" si="0"/>
        <v>0</v>
      </c>
      <c r="K5" s="219">
        <f t="shared" si="0"/>
        <v>0</v>
      </c>
      <c r="L5" s="219">
        <f t="shared" si="0"/>
        <v>0</v>
      </c>
      <c r="M5" s="219">
        <f t="shared" si="0"/>
        <v>0</v>
      </c>
      <c r="N5" s="219">
        <f t="shared" si="0"/>
        <v>0</v>
      </c>
      <c r="O5" s="219">
        <f t="shared" si="0"/>
        <v>0</v>
      </c>
      <c r="P5" s="219">
        <f t="shared" si="0"/>
        <v>0</v>
      </c>
      <c r="Q5" s="219">
        <f t="shared" si="0"/>
        <v>0</v>
      </c>
      <c r="R5" s="423"/>
      <c r="S5" s="220">
        <f t="shared" ref="S5:Y5" si="1">SUM(S8:S117)</f>
        <v>0</v>
      </c>
      <c r="T5" s="221">
        <f t="shared" si="1"/>
        <v>0</v>
      </c>
      <c r="U5" s="221">
        <f t="shared" si="1"/>
        <v>0</v>
      </c>
      <c r="V5" s="221">
        <f t="shared" si="1"/>
        <v>0</v>
      </c>
      <c r="W5" s="221">
        <f t="shared" si="1"/>
        <v>0</v>
      </c>
      <c r="X5" s="221">
        <f t="shared" si="1"/>
        <v>0</v>
      </c>
      <c r="Y5" s="221">
        <f t="shared" si="1"/>
        <v>0</v>
      </c>
      <c r="Z5" s="213"/>
      <c r="AA5" s="222">
        <f t="shared" ref="AA5:AI5" si="2">SUM(AA8:AA117)</f>
        <v>0</v>
      </c>
      <c r="AB5" s="222">
        <f t="shared" si="2"/>
        <v>0</v>
      </c>
      <c r="AC5" s="222">
        <f t="shared" si="2"/>
        <v>0</v>
      </c>
      <c r="AD5" s="222">
        <f t="shared" si="2"/>
        <v>0</v>
      </c>
      <c r="AE5" s="222">
        <f t="shared" si="2"/>
        <v>0</v>
      </c>
      <c r="AF5" s="222">
        <f t="shared" si="2"/>
        <v>0</v>
      </c>
      <c r="AG5" s="222">
        <f t="shared" si="2"/>
        <v>0</v>
      </c>
      <c r="AH5" s="222">
        <f t="shared" si="2"/>
        <v>0</v>
      </c>
      <c r="AI5" s="222">
        <f t="shared" si="2"/>
        <v>0</v>
      </c>
      <c r="AJ5" s="214"/>
      <c r="AK5" s="222">
        <f t="shared" ref="AK5:AP5" si="3">SUM(AK8:AK117)</f>
        <v>0</v>
      </c>
      <c r="AL5" s="222">
        <f t="shared" si="3"/>
        <v>0</v>
      </c>
      <c r="AM5" s="222">
        <f t="shared" si="3"/>
        <v>0</v>
      </c>
      <c r="AN5" s="222">
        <f t="shared" si="3"/>
        <v>0</v>
      </c>
      <c r="AO5" s="222">
        <f t="shared" si="3"/>
        <v>0</v>
      </c>
      <c r="AP5" s="222">
        <f t="shared" si="3"/>
        <v>0</v>
      </c>
      <c r="AQ5" s="214"/>
      <c r="AR5" s="222">
        <f>SUM(AR8:AR117)</f>
        <v>0</v>
      </c>
    </row>
    <row r="6" spans="2:44" s="205" customFormat="1" ht="18" customHeight="1">
      <c r="B6" s="223" t="s">
        <v>781</v>
      </c>
      <c r="C6" s="224" t="s">
        <v>782</v>
      </c>
      <c r="D6" s="224" t="s">
        <v>782</v>
      </c>
      <c r="E6" s="413"/>
      <c r="F6" s="416"/>
      <c r="G6" s="416"/>
      <c r="H6" s="418">
        <f>SUM(H5:Q5)</f>
        <v>0</v>
      </c>
      <c r="I6" s="419"/>
      <c r="J6" s="419"/>
      <c r="K6" s="419"/>
      <c r="L6" s="419"/>
      <c r="M6" s="419"/>
      <c r="N6" s="419"/>
      <c r="O6" s="419"/>
      <c r="P6" s="419"/>
      <c r="Q6" s="419"/>
      <c r="R6" s="424"/>
      <c r="S6" s="422">
        <f>SUM(S5:U5)</f>
        <v>0</v>
      </c>
      <c r="T6" s="422"/>
      <c r="U6" s="422"/>
      <c r="V6" s="422">
        <f>SUM(V5:Y5)</f>
        <v>0</v>
      </c>
      <c r="W6" s="422"/>
      <c r="X6" s="422"/>
      <c r="Y6" s="422"/>
      <c r="Z6" s="213"/>
      <c r="AA6" s="426">
        <f>SUM(AA5:AE5)</f>
        <v>0</v>
      </c>
      <c r="AB6" s="427"/>
      <c r="AC6" s="427"/>
      <c r="AD6" s="427"/>
      <c r="AE6" s="428"/>
      <c r="AF6" s="426">
        <f>SUM(AF5:AI5)</f>
        <v>0</v>
      </c>
      <c r="AG6" s="427"/>
      <c r="AH6" s="427"/>
      <c r="AI6" s="428"/>
      <c r="AJ6" s="214"/>
      <c r="AK6" s="426">
        <f>SUM(AK5:AM5)</f>
        <v>0</v>
      </c>
      <c r="AL6" s="427"/>
      <c r="AM6" s="428"/>
      <c r="AN6" s="426">
        <f>SUM(AN5:AP5)</f>
        <v>0</v>
      </c>
      <c r="AO6" s="427"/>
      <c r="AP6" s="428"/>
      <c r="AQ6" s="214"/>
      <c r="AR6" s="429">
        <f>AR5</f>
        <v>0</v>
      </c>
    </row>
    <row r="7" spans="2:44" s="205" customFormat="1" ht="18" customHeight="1" thickBot="1">
      <c r="B7" s="225" t="s">
        <v>783</v>
      </c>
      <c r="C7" s="226">
        <f>C38-C70</f>
        <v>0</v>
      </c>
      <c r="D7" s="227">
        <f>D38-D70</f>
        <v>0</v>
      </c>
      <c r="E7" s="414"/>
      <c r="F7" s="417"/>
      <c r="G7" s="417"/>
      <c r="H7" s="420"/>
      <c r="I7" s="421"/>
      <c r="J7" s="421"/>
      <c r="K7" s="421"/>
      <c r="L7" s="421"/>
      <c r="M7" s="421"/>
      <c r="N7" s="421"/>
      <c r="O7" s="421"/>
      <c r="P7" s="421"/>
      <c r="Q7" s="421"/>
      <c r="R7" s="424"/>
      <c r="S7" s="429">
        <f>S6+V6</f>
        <v>0</v>
      </c>
      <c r="T7" s="429"/>
      <c r="U7" s="429"/>
      <c r="V7" s="429"/>
      <c r="W7" s="429"/>
      <c r="X7" s="429"/>
      <c r="Y7" s="429"/>
      <c r="Z7" s="228"/>
      <c r="AA7" s="426">
        <f>AA6+AF6</f>
        <v>0</v>
      </c>
      <c r="AB7" s="427"/>
      <c r="AC7" s="427"/>
      <c r="AD7" s="427"/>
      <c r="AE7" s="427"/>
      <c r="AF7" s="427"/>
      <c r="AG7" s="427"/>
      <c r="AH7" s="427"/>
      <c r="AI7" s="428"/>
      <c r="AJ7" s="229"/>
      <c r="AK7" s="426">
        <f>AK6+AN6</f>
        <v>0</v>
      </c>
      <c r="AL7" s="427"/>
      <c r="AM7" s="427"/>
      <c r="AN7" s="427"/>
      <c r="AO7" s="427"/>
      <c r="AP7" s="428"/>
      <c r="AQ7" s="229"/>
      <c r="AR7" s="430"/>
    </row>
    <row r="8" spans="2:44" ht="18" customHeight="1" outlineLevel="1" thickTop="1">
      <c r="B8" s="230" t="s">
        <v>784</v>
      </c>
      <c r="C8" s="231"/>
      <c r="D8" s="231"/>
      <c r="E8" s="232">
        <f>D8-C8</f>
        <v>0</v>
      </c>
      <c r="F8" s="232"/>
      <c r="G8" s="232">
        <f>SUM(H8:AR8)</f>
        <v>0</v>
      </c>
      <c r="H8" s="233"/>
      <c r="I8" s="233"/>
      <c r="J8" s="233"/>
      <c r="K8" s="233"/>
      <c r="L8" s="233"/>
      <c r="M8" s="233"/>
      <c r="N8" s="233"/>
      <c r="O8" s="233"/>
      <c r="P8" s="233"/>
      <c r="Q8" s="234"/>
      <c r="R8" s="234"/>
      <c r="S8" s="235"/>
      <c r="T8" s="236"/>
      <c r="U8" s="236"/>
      <c r="V8" s="236"/>
      <c r="W8" s="236"/>
      <c r="X8" s="236"/>
      <c r="Y8" s="237"/>
      <c r="Z8" s="238"/>
      <c r="AA8" s="230"/>
      <c r="AB8" s="230"/>
      <c r="AC8" s="230"/>
      <c r="AD8" s="230"/>
      <c r="AE8" s="230"/>
      <c r="AF8" s="230"/>
      <c r="AG8" s="230"/>
      <c r="AH8" s="230"/>
      <c r="AI8" s="230"/>
      <c r="AJ8" s="230"/>
      <c r="AK8" s="230"/>
      <c r="AL8" s="230"/>
      <c r="AM8" s="230"/>
      <c r="AN8" s="230"/>
      <c r="AO8" s="230"/>
      <c r="AP8" s="230"/>
      <c r="AQ8" s="230"/>
      <c r="AR8" s="230"/>
    </row>
    <row r="9" spans="2:44" ht="18" customHeight="1" outlineLevel="1">
      <c r="B9" s="225" t="s">
        <v>785</v>
      </c>
      <c r="C9" s="239"/>
      <c r="D9" s="239"/>
      <c r="E9" s="240">
        <f t="shared" ref="E9:E10" si="4">C9-D9</f>
        <v>0</v>
      </c>
      <c r="F9" s="241">
        <f>E9-G9</f>
        <v>0</v>
      </c>
      <c r="G9" s="240">
        <f>SUM(H9:AR9)</f>
        <v>0</v>
      </c>
      <c r="H9" s="242"/>
      <c r="I9" s="242"/>
      <c r="J9" s="242"/>
      <c r="K9" s="242"/>
      <c r="L9" s="242"/>
      <c r="M9" s="242"/>
      <c r="N9" s="242"/>
      <c r="O9" s="242"/>
      <c r="P9" s="242"/>
      <c r="Q9" s="243"/>
      <c r="R9" s="243"/>
      <c r="S9" s="244"/>
      <c r="T9" s="245"/>
      <c r="U9" s="245"/>
      <c r="V9" s="245"/>
      <c r="W9" s="245"/>
      <c r="X9" s="245"/>
      <c r="Y9" s="246"/>
      <c r="Z9" s="247"/>
      <c r="AA9" s="245"/>
      <c r="AB9" s="245"/>
      <c r="AC9" s="245"/>
      <c r="AD9" s="245"/>
      <c r="AE9" s="245"/>
      <c r="AF9" s="245"/>
      <c r="AG9" s="245"/>
      <c r="AH9" s="245"/>
      <c r="AI9" s="245"/>
      <c r="AJ9" s="245"/>
      <c r="AK9" s="245"/>
      <c r="AL9" s="245"/>
      <c r="AM9" s="245"/>
      <c r="AN9" s="245"/>
      <c r="AO9" s="245"/>
      <c r="AP9" s="245"/>
      <c r="AQ9" s="245"/>
      <c r="AR9" s="245"/>
    </row>
    <row r="10" spans="2:44" ht="18" customHeight="1" outlineLevel="1">
      <c r="B10" s="225" t="s">
        <v>786</v>
      </c>
      <c r="C10" s="239"/>
      <c r="D10" s="239"/>
      <c r="E10" s="240">
        <f t="shared" si="4"/>
        <v>0</v>
      </c>
      <c r="F10" s="241">
        <f t="shared" ref="F10:F75" si="5">E10-G10</f>
        <v>0</v>
      </c>
      <c r="G10" s="240">
        <f t="shared" ref="G10:G74" si="6">SUM(H10:AR10)</f>
        <v>0</v>
      </c>
      <c r="H10" s="242"/>
      <c r="I10" s="242"/>
      <c r="J10" s="242"/>
      <c r="K10" s="242"/>
      <c r="L10" s="242"/>
      <c r="M10" s="242"/>
      <c r="N10" s="242"/>
      <c r="O10" s="242"/>
      <c r="P10" s="242"/>
      <c r="Q10" s="243"/>
      <c r="R10" s="243"/>
      <c r="S10" s="244"/>
      <c r="T10" s="245"/>
      <c r="U10" s="245"/>
      <c r="V10" s="245"/>
      <c r="W10" s="245"/>
      <c r="X10" s="245"/>
      <c r="Y10" s="246"/>
      <c r="Z10" s="247"/>
      <c r="AA10" s="245"/>
      <c r="AB10" s="245"/>
      <c r="AC10" s="245"/>
      <c r="AD10" s="245"/>
      <c r="AE10" s="245"/>
      <c r="AF10" s="245"/>
      <c r="AG10" s="245"/>
      <c r="AH10" s="245"/>
      <c r="AI10" s="245"/>
      <c r="AJ10" s="245"/>
      <c r="AK10" s="245"/>
      <c r="AL10" s="245"/>
      <c r="AM10" s="245"/>
      <c r="AN10" s="245"/>
      <c r="AO10" s="245"/>
      <c r="AP10" s="245"/>
      <c r="AQ10" s="245"/>
      <c r="AR10" s="245"/>
    </row>
    <row r="11" spans="2:44" ht="18" customHeight="1" outlineLevel="1">
      <c r="B11" s="225" t="s">
        <v>787</v>
      </c>
      <c r="C11" s="239"/>
      <c r="D11" s="239"/>
      <c r="E11" s="240">
        <f>C11-D11</f>
        <v>0</v>
      </c>
      <c r="F11" s="241">
        <f>E11-G11</f>
        <v>0</v>
      </c>
      <c r="G11" s="240">
        <f t="shared" si="6"/>
        <v>0</v>
      </c>
      <c r="H11" s="242"/>
      <c r="I11" s="242"/>
      <c r="J11" s="242"/>
      <c r="K11" s="242"/>
      <c r="L11" s="242"/>
      <c r="M11" s="242"/>
      <c r="N11" s="242"/>
      <c r="O11" s="242"/>
      <c r="P11" s="242"/>
      <c r="Q11" s="243"/>
      <c r="R11" s="243"/>
      <c r="S11" s="244"/>
      <c r="T11" s="245"/>
      <c r="U11" s="245"/>
      <c r="V11" s="245"/>
      <c r="W11" s="245"/>
      <c r="X11" s="245"/>
      <c r="Y11" s="246"/>
      <c r="Z11" s="247"/>
      <c r="AA11" s="245"/>
      <c r="AB11" s="245"/>
      <c r="AC11" s="245"/>
      <c r="AD11" s="245"/>
      <c r="AE11" s="245"/>
      <c r="AF11" s="245"/>
      <c r="AG11" s="245"/>
      <c r="AH11" s="245"/>
      <c r="AI11" s="245"/>
      <c r="AJ11" s="245"/>
      <c r="AK11" s="245"/>
      <c r="AL11" s="245"/>
      <c r="AM11" s="245"/>
      <c r="AN11" s="245"/>
      <c r="AO11" s="245"/>
      <c r="AP11" s="245"/>
      <c r="AQ11" s="245"/>
      <c r="AR11" s="245"/>
    </row>
    <row r="12" spans="2:44" ht="18" customHeight="1" outlineLevel="1">
      <c r="B12" s="225" t="s">
        <v>788</v>
      </c>
      <c r="C12" s="239"/>
      <c r="D12" s="239"/>
      <c r="E12" s="240">
        <f t="shared" ref="E12:E37" si="7">C12-D12</f>
        <v>0</v>
      </c>
      <c r="F12" s="241">
        <f t="shared" si="5"/>
        <v>0</v>
      </c>
      <c r="G12" s="240">
        <f t="shared" si="6"/>
        <v>0</v>
      </c>
      <c r="H12" s="242"/>
      <c r="I12" s="242"/>
      <c r="J12" s="242"/>
      <c r="K12" s="242"/>
      <c r="L12" s="242"/>
      <c r="M12" s="242"/>
      <c r="N12" s="242"/>
      <c r="O12" s="242"/>
      <c r="P12" s="242"/>
      <c r="Q12" s="243"/>
      <c r="R12" s="243"/>
      <c r="S12" s="244"/>
      <c r="T12" s="245"/>
      <c r="U12" s="245"/>
      <c r="V12" s="245"/>
      <c r="W12" s="245"/>
      <c r="X12" s="245"/>
      <c r="Y12" s="246"/>
      <c r="Z12" s="247"/>
      <c r="AA12" s="245"/>
      <c r="AB12" s="245"/>
      <c r="AC12" s="245"/>
      <c r="AD12" s="245"/>
      <c r="AE12" s="245"/>
      <c r="AF12" s="245"/>
      <c r="AG12" s="245"/>
      <c r="AH12" s="245"/>
      <c r="AI12" s="245"/>
      <c r="AJ12" s="245"/>
      <c r="AK12" s="245"/>
      <c r="AL12" s="245"/>
      <c r="AM12" s="245"/>
      <c r="AN12" s="245"/>
      <c r="AO12" s="245"/>
      <c r="AP12" s="245"/>
      <c r="AQ12" s="245"/>
      <c r="AR12" s="245"/>
    </row>
    <row r="13" spans="2:44" ht="18" customHeight="1" outlineLevel="1">
      <c r="B13" s="225" t="s">
        <v>789</v>
      </c>
      <c r="C13" s="239"/>
      <c r="D13" s="239"/>
      <c r="E13" s="240">
        <f t="shared" si="7"/>
        <v>0</v>
      </c>
      <c r="F13" s="241">
        <f t="shared" si="5"/>
        <v>0</v>
      </c>
      <c r="G13" s="240">
        <f t="shared" si="6"/>
        <v>0</v>
      </c>
      <c r="H13" s="242"/>
      <c r="I13" s="242"/>
      <c r="J13" s="242"/>
      <c r="K13" s="242"/>
      <c r="L13" s="242"/>
      <c r="M13" s="242"/>
      <c r="N13" s="242"/>
      <c r="O13" s="242"/>
      <c r="P13" s="242"/>
      <c r="Q13" s="243"/>
      <c r="R13" s="243"/>
      <c r="S13" s="244"/>
      <c r="T13" s="245"/>
      <c r="U13" s="245"/>
      <c r="V13" s="245"/>
      <c r="W13" s="245"/>
      <c r="X13" s="245"/>
      <c r="Y13" s="246"/>
      <c r="Z13" s="247"/>
      <c r="AA13" s="245"/>
      <c r="AB13" s="245"/>
      <c r="AC13" s="245"/>
      <c r="AD13" s="245"/>
      <c r="AE13" s="245"/>
      <c r="AF13" s="245"/>
      <c r="AG13" s="245"/>
      <c r="AH13" s="245"/>
      <c r="AI13" s="245"/>
      <c r="AJ13" s="245"/>
      <c r="AK13" s="245"/>
      <c r="AL13" s="245"/>
      <c r="AM13" s="245"/>
      <c r="AN13" s="245"/>
      <c r="AO13" s="245"/>
      <c r="AP13" s="245"/>
      <c r="AQ13" s="245"/>
      <c r="AR13" s="245"/>
    </row>
    <row r="14" spans="2:44" ht="18" customHeight="1" outlineLevel="1">
      <c r="B14" s="225" t="s">
        <v>790</v>
      </c>
      <c r="C14" s="239"/>
      <c r="D14" s="239"/>
      <c r="E14" s="240">
        <f t="shared" si="7"/>
        <v>0</v>
      </c>
      <c r="F14" s="241">
        <f t="shared" si="5"/>
        <v>0</v>
      </c>
      <c r="G14" s="240">
        <f t="shared" si="6"/>
        <v>0</v>
      </c>
      <c r="H14" s="242"/>
      <c r="I14" s="242"/>
      <c r="J14" s="242"/>
      <c r="K14" s="242"/>
      <c r="L14" s="242"/>
      <c r="M14" s="242"/>
      <c r="N14" s="242"/>
      <c r="O14" s="242"/>
      <c r="P14" s="242"/>
      <c r="Q14" s="243"/>
      <c r="R14" s="243"/>
      <c r="S14" s="244"/>
      <c r="T14" s="245"/>
      <c r="U14" s="245"/>
      <c r="V14" s="245"/>
      <c r="W14" s="245"/>
      <c r="X14" s="245"/>
      <c r="Y14" s="246"/>
      <c r="Z14" s="247"/>
      <c r="AA14" s="245"/>
      <c r="AB14" s="245"/>
      <c r="AC14" s="245"/>
      <c r="AD14" s="245"/>
      <c r="AE14" s="245"/>
      <c r="AF14" s="245"/>
      <c r="AG14" s="245"/>
      <c r="AH14" s="245"/>
      <c r="AI14" s="245"/>
      <c r="AJ14" s="245"/>
      <c r="AK14" s="245"/>
      <c r="AL14" s="245"/>
      <c r="AM14" s="245"/>
      <c r="AN14" s="245"/>
      <c r="AO14" s="245"/>
      <c r="AP14" s="245"/>
      <c r="AQ14" s="245"/>
      <c r="AR14" s="245"/>
    </row>
    <row r="15" spans="2:44" ht="18" customHeight="1" outlineLevel="1">
      <c r="B15" s="225" t="s">
        <v>791</v>
      </c>
      <c r="C15" s="239"/>
      <c r="D15" s="239"/>
      <c r="E15" s="240">
        <f t="shared" si="7"/>
        <v>0</v>
      </c>
      <c r="F15" s="241">
        <f t="shared" si="5"/>
        <v>0</v>
      </c>
      <c r="G15" s="240">
        <f t="shared" si="6"/>
        <v>0</v>
      </c>
      <c r="H15" s="242"/>
      <c r="I15" s="242"/>
      <c r="J15" s="242"/>
      <c r="K15" s="242"/>
      <c r="L15" s="242"/>
      <c r="M15" s="242"/>
      <c r="N15" s="242"/>
      <c r="O15" s="242"/>
      <c r="P15" s="242"/>
      <c r="Q15" s="243"/>
      <c r="R15" s="243"/>
      <c r="S15" s="244"/>
      <c r="T15" s="245"/>
      <c r="U15" s="245"/>
      <c r="V15" s="245"/>
      <c r="W15" s="245"/>
      <c r="X15" s="245"/>
      <c r="Y15" s="246"/>
      <c r="Z15" s="247"/>
      <c r="AA15" s="245"/>
      <c r="AB15" s="245"/>
      <c r="AC15" s="245"/>
      <c r="AD15" s="245"/>
      <c r="AE15" s="245"/>
      <c r="AF15" s="245"/>
      <c r="AG15" s="245"/>
      <c r="AH15" s="245"/>
      <c r="AI15" s="245"/>
      <c r="AJ15" s="245"/>
      <c r="AK15" s="245"/>
      <c r="AL15" s="245"/>
      <c r="AM15" s="245"/>
      <c r="AN15" s="245"/>
      <c r="AO15" s="245"/>
      <c r="AP15" s="245"/>
      <c r="AQ15" s="245"/>
      <c r="AR15" s="245"/>
    </row>
    <row r="16" spans="2:44" ht="18" customHeight="1" outlineLevel="1">
      <c r="B16" s="225" t="s">
        <v>792</v>
      </c>
      <c r="C16" s="239"/>
      <c r="D16" s="239"/>
      <c r="E16" s="240">
        <f t="shared" si="7"/>
        <v>0</v>
      </c>
      <c r="F16" s="241">
        <f t="shared" si="5"/>
        <v>0</v>
      </c>
      <c r="G16" s="240">
        <f t="shared" si="6"/>
        <v>0</v>
      </c>
      <c r="H16" s="242"/>
      <c r="I16" s="242"/>
      <c r="J16" s="242"/>
      <c r="K16" s="242"/>
      <c r="L16" s="242"/>
      <c r="M16" s="242"/>
      <c r="N16" s="242"/>
      <c r="O16" s="242"/>
      <c r="P16" s="242"/>
      <c r="Q16" s="243"/>
      <c r="R16" s="243"/>
      <c r="S16" s="244"/>
      <c r="T16" s="245"/>
      <c r="U16" s="245"/>
      <c r="V16" s="245"/>
      <c r="W16" s="245"/>
      <c r="X16" s="245"/>
      <c r="Y16" s="246"/>
      <c r="Z16" s="247"/>
      <c r="AA16" s="245"/>
      <c r="AB16" s="245"/>
      <c r="AC16" s="245"/>
      <c r="AD16" s="245"/>
      <c r="AE16" s="245"/>
      <c r="AF16" s="245"/>
      <c r="AG16" s="245"/>
      <c r="AH16" s="245"/>
      <c r="AI16" s="245"/>
      <c r="AJ16" s="245"/>
      <c r="AK16" s="245"/>
      <c r="AL16" s="245"/>
      <c r="AM16" s="245"/>
      <c r="AN16" s="245"/>
      <c r="AO16" s="245"/>
      <c r="AP16" s="245"/>
      <c r="AQ16" s="245"/>
      <c r="AR16" s="245"/>
    </row>
    <row r="17" spans="2:44" ht="18" customHeight="1" outlineLevel="1">
      <c r="B17" s="225" t="s">
        <v>793</v>
      </c>
      <c r="C17" s="239"/>
      <c r="D17" s="239"/>
      <c r="E17" s="240">
        <f t="shared" si="7"/>
        <v>0</v>
      </c>
      <c r="F17" s="241">
        <f t="shared" si="5"/>
        <v>0</v>
      </c>
      <c r="G17" s="240">
        <f t="shared" si="6"/>
        <v>0</v>
      </c>
      <c r="H17" s="242"/>
      <c r="I17" s="242"/>
      <c r="J17" s="242"/>
      <c r="K17" s="242"/>
      <c r="L17" s="242"/>
      <c r="M17" s="242"/>
      <c r="N17" s="242"/>
      <c r="O17" s="242"/>
      <c r="P17" s="242"/>
      <c r="Q17" s="243"/>
      <c r="R17" s="243"/>
      <c r="S17" s="244"/>
      <c r="T17" s="245"/>
      <c r="U17" s="245"/>
      <c r="V17" s="245"/>
      <c r="W17" s="245"/>
      <c r="X17" s="245"/>
      <c r="Y17" s="246"/>
      <c r="Z17" s="247"/>
      <c r="AA17" s="245"/>
      <c r="AB17" s="245"/>
      <c r="AC17" s="245"/>
      <c r="AD17" s="245"/>
      <c r="AE17" s="245"/>
      <c r="AF17" s="245"/>
      <c r="AG17" s="245"/>
      <c r="AH17" s="245"/>
      <c r="AI17" s="245"/>
      <c r="AJ17" s="245"/>
      <c r="AK17" s="245"/>
      <c r="AL17" s="245"/>
      <c r="AM17" s="245"/>
      <c r="AN17" s="245"/>
      <c r="AO17" s="245"/>
      <c r="AP17" s="245"/>
      <c r="AQ17" s="245"/>
      <c r="AR17" s="245"/>
    </row>
    <row r="18" spans="2:44" ht="18" customHeight="1" outlineLevel="1">
      <c r="B18" s="225" t="s">
        <v>794</v>
      </c>
      <c r="C18" s="239"/>
      <c r="D18" s="239"/>
      <c r="E18" s="240">
        <f t="shared" si="7"/>
        <v>0</v>
      </c>
      <c r="F18" s="241">
        <f t="shared" si="5"/>
        <v>0</v>
      </c>
      <c r="G18" s="240">
        <f t="shared" si="6"/>
        <v>0</v>
      </c>
      <c r="H18" s="242"/>
      <c r="I18" s="242"/>
      <c r="J18" s="242"/>
      <c r="K18" s="242"/>
      <c r="L18" s="242"/>
      <c r="M18" s="242"/>
      <c r="N18" s="242"/>
      <c r="O18" s="242"/>
      <c r="P18" s="242"/>
      <c r="Q18" s="243"/>
      <c r="R18" s="243"/>
      <c r="S18" s="244"/>
      <c r="T18" s="245"/>
      <c r="U18" s="245"/>
      <c r="V18" s="245"/>
      <c r="W18" s="245"/>
      <c r="X18" s="245"/>
      <c r="Y18" s="246"/>
      <c r="Z18" s="247"/>
      <c r="AA18" s="245"/>
      <c r="AB18" s="245"/>
      <c r="AC18" s="245"/>
      <c r="AD18" s="245"/>
      <c r="AE18" s="245"/>
      <c r="AF18" s="245"/>
      <c r="AG18" s="245"/>
      <c r="AH18" s="245"/>
      <c r="AI18" s="245"/>
      <c r="AJ18" s="245"/>
      <c r="AK18" s="245"/>
      <c r="AL18" s="245"/>
      <c r="AM18" s="245"/>
      <c r="AN18" s="245"/>
      <c r="AO18" s="245"/>
      <c r="AP18" s="245"/>
      <c r="AQ18" s="245"/>
      <c r="AR18" s="245"/>
    </row>
    <row r="19" spans="2:44" ht="18" customHeight="1" outlineLevel="1">
      <c r="B19" s="225" t="s">
        <v>795</v>
      </c>
      <c r="C19" s="239"/>
      <c r="D19" s="239"/>
      <c r="E19" s="240">
        <f t="shared" si="7"/>
        <v>0</v>
      </c>
      <c r="F19" s="241">
        <f t="shared" si="5"/>
        <v>0</v>
      </c>
      <c r="G19" s="240">
        <f>SUM(H19:AR19)</f>
        <v>0</v>
      </c>
      <c r="H19" s="242"/>
      <c r="I19" s="242"/>
      <c r="J19" s="242"/>
      <c r="K19" s="242"/>
      <c r="L19" s="242"/>
      <c r="M19" s="242"/>
      <c r="N19" s="242"/>
      <c r="O19" s="242"/>
      <c r="P19" s="242"/>
      <c r="Q19" s="243"/>
      <c r="R19" s="243"/>
      <c r="S19" s="244"/>
      <c r="T19" s="245"/>
      <c r="U19" s="245"/>
      <c r="V19" s="245"/>
      <c r="W19" s="245"/>
      <c r="X19" s="245"/>
      <c r="Y19" s="246"/>
      <c r="Z19" s="247"/>
      <c r="AA19" s="245"/>
      <c r="AB19" s="245"/>
      <c r="AC19" s="245"/>
      <c r="AD19" s="245"/>
      <c r="AE19" s="245"/>
      <c r="AF19" s="245"/>
      <c r="AG19" s="245"/>
      <c r="AH19" s="245"/>
      <c r="AI19" s="245"/>
      <c r="AJ19" s="245"/>
      <c r="AK19" s="245"/>
      <c r="AL19" s="245"/>
      <c r="AM19" s="245"/>
      <c r="AN19" s="245"/>
      <c r="AO19" s="245"/>
      <c r="AP19" s="245"/>
      <c r="AQ19" s="245"/>
      <c r="AR19" s="245"/>
    </row>
    <row r="20" spans="2:44" ht="18" customHeight="1" outlineLevel="1">
      <c r="B20" s="225" t="s">
        <v>796</v>
      </c>
      <c r="C20" s="239"/>
      <c r="D20" s="239"/>
      <c r="E20" s="240">
        <f t="shared" si="7"/>
        <v>0</v>
      </c>
      <c r="F20" s="241">
        <f t="shared" si="5"/>
        <v>0</v>
      </c>
      <c r="G20" s="240">
        <f t="shared" si="6"/>
        <v>0</v>
      </c>
      <c r="H20" s="242"/>
      <c r="I20" s="242"/>
      <c r="J20" s="242"/>
      <c r="K20" s="242"/>
      <c r="L20" s="242"/>
      <c r="M20" s="242"/>
      <c r="N20" s="242"/>
      <c r="O20" s="242"/>
      <c r="P20" s="242"/>
      <c r="Q20" s="243"/>
      <c r="R20" s="243"/>
      <c r="S20" s="244"/>
      <c r="T20" s="245"/>
      <c r="U20" s="245"/>
      <c r="V20" s="245"/>
      <c r="W20" s="245"/>
      <c r="X20" s="245"/>
      <c r="Y20" s="246"/>
      <c r="Z20" s="247"/>
      <c r="AA20" s="245"/>
      <c r="AB20" s="245"/>
      <c r="AC20" s="245"/>
      <c r="AD20" s="245"/>
      <c r="AE20" s="245"/>
      <c r="AF20" s="245"/>
      <c r="AG20" s="245"/>
      <c r="AH20" s="245"/>
      <c r="AI20" s="245"/>
      <c r="AJ20" s="245"/>
      <c r="AK20" s="245"/>
      <c r="AL20" s="245"/>
      <c r="AM20" s="245"/>
      <c r="AN20" s="245"/>
      <c r="AO20" s="245"/>
      <c r="AP20" s="245"/>
      <c r="AQ20" s="245"/>
      <c r="AR20" s="245"/>
    </row>
    <row r="21" spans="2:44" ht="18" customHeight="1" outlineLevel="1">
      <c r="B21" s="225" t="s">
        <v>797</v>
      </c>
      <c r="C21" s="239"/>
      <c r="D21" s="239"/>
      <c r="E21" s="240">
        <f t="shared" si="7"/>
        <v>0</v>
      </c>
      <c r="F21" s="241">
        <f t="shared" si="5"/>
        <v>0</v>
      </c>
      <c r="G21" s="240">
        <f t="shared" si="6"/>
        <v>0</v>
      </c>
      <c r="H21" s="242"/>
      <c r="I21" s="242"/>
      <c r="J21" s="242"/>
      <c r="K21" s="242"/>
      <c r="L21" s="242"/>
      <c r="M21" s="242"/>
      <c r="N21" s="242"/>
      <c r="O21" s="242"/>
      <c r="P21" s="242"/>
      <c r="Q21" s="243"/>
      <c r="R21" s="243"/>
      <c r="S21" s="244"/>
      <c r="T21" s="245"/>
      <c r="U21" s="245"/>
      <c r="V21" s="245"/>
      <c r="W21" s="245"/>
      <c r="X21" s="245"/>
      <c r="Y21" s="246"/>
      <c r="Z21" s="247"/>
      <c r="AA21" s="245"/>
      <c r="AB21" s="245"/>
      <c r="AC21" s="245"/>
      <c r="AD21" s="245"/>
      <c r="AE21" s="245"/>
      <c r="AF21" s="245"/>
      <c r="AG21" s="245"/>
      <c r="AH21" s="245"/>
      <c r="AI21" s="245"/>
      <c r="AJ21" s="245"/>
      <c r="AK21" s="245"/>
      <c r="AL21" s="245"/>
      <c r="AM21" s="245"/>
      <c r="AN21" s="245"/>
      <c r="AO21" s="245"/>
      <c r="AP21" s="245"/>
      <c r="AQ21" s="245"/>
      <c r="AR21" s="245"/>
    </row>
    <row r="22" spans="2:44" ht="18" customHeight="1" outlineLevel="1">
      <c r="B22" s="225" t="s">
        <v>798</v>
      </c>
      <c r="C22" s="239"/>
      <c r="D22" s="239"/>
      <c r="E22" s="240">
        <f t="shared" si="7"/>
        <v>0</v>
      </c>
      <c r="F22" s="241">
        <f t="shared" si="5"/>
        <v>0</v>
      </c>
      <c r="G22" s="240">
        <f t="shared" si="6"/>
        <v>0</v>
      </c>
      <c r="H22" s="242"/>
      <c r="I22" s="242"/>
      <c r="J22" s="242"/>
      <c r="K22" s="242"/>
      <c r="L22" s="242"/>
      <c r="M22" s="242"/>
      <c r="N22" s="242"/>
      <c r="O22" s="242"/>
      <c r="P22" s="242"/>
      <c r="Q22" s="243"/>
      <c r="R22" s="243"/>
      <c r="S22" s="244"/>
      <c r="T22" s="245"/>
      <c r="U22" s="245"/>
      <c r="V22" s="245"/>
      <c r="W22" s="245"/>
      <c r="X22" s="245"/>
      <c r="Y22" s="246"/>
      <c r="Z22" s="247"/>
      <c r="AA22" s="245"/>
      <c r="AB22" s="245"/>
      <c r="AC22" s="245"/>
      <c r="AD22" s="245"/>
      <c r="AE22" s="245"/>
      <c r="AF22" s="245"/>
      <c r="AG22" s="245"/>
      <c r="AH22" s="245"/>
      <c r="AI22" s="245"/>
      <c r="AJ22" s="245"/>
      <c r="AK22" s="245"/>
      <c r="AL22" s="245"/>
      <c r="AM22" s="245"/>
      <c r="AN22" s="245"/>
      <c r="AO22" s="245"/>
      <c r="AP22" s="245"/>
      <c r="AQ22" s="245"/>
      <c r="AR22" s="245"/>
    </row>
    <row r="23" spans="2:44" ht="18" customHeight="1" outlineLevel="1">
      <c r="B23" s="225" t="s">
        <v>799</v>
      </c>
      <c r="C23" s="239"/>
      <c r="D23" s="239"/>
      <c r="E23" s="240">
        <f t="shared" si="7"/>
        <v>0</v>
      </c>
      <c r="F23" s="241">
        <f t="shared" si="5"/>
        <v>0</v>
      </c>
      <c r="G23" s="240">
        <f t="shared" si="6"/>
        <v>0</v>
      </c>
      <c r="H23" s="242"/>
      <c r="I23" s="242"/>
      <c r="J23" s="242"/>
      <c r="K23" s="242"/>
      <c r="L23" s="242"/>
      <c r="M23" s="242"/>
      <c r="N23" s="242"/>
      <c r="O23" s="242"/>
      <c r="P23" s="242"/>
      <c r="Q23" s="243"/>
      <c r="R23" s="243"/>
      <c r="S23" s="244"/>
      <c r="T23" s="245"/>
      <c r="U23" s="245"/>
      <c r="V23" s="245"/>
      <c r="W23" s="245"/>
      <c r="X23" s="245"/>
      <c r="Y23" s="246"/>
      <c r="Z23" s="247"/>
      <c r="AA23" s="245"/>
      <c r="AB23" s="245"/>
      <c r="AC23" s="245"/>
      <c r="AD23" s="245"/>
      <c r="AE23" s="245"/>
      <c r="AF23" s="245"/>
      <c r="AG23" s="245"/>
      <c r="AH23" s="245"/>
      <c r="AI23" s="245"/>
      <c r="AJ23" s="245"/>
      <c r="AK23" s="245"/>
      <c r="AL23" s="245"/>
      <c r="AM23" s="245"/>
      <c r="AN23" s="245"/>
      <c r="AO23" s="245"/>
      <c r="AP23" s="245"/>
      <c r="AQ23" s="245"/>
      <c r="AR23" s="245"/>
    </row>
    <row r="24" spans="2:44" ht="18" customHeight="1" outlineLevel="1">
      <c r="B24" s="225" t="s">
        <v>800</v>
      </c>
      <c r="C24" s="248"/>
      <c r="D24" s="248"/>
      <c r="E24" s="240">
        <f t="shared" si="7"/>
        <v>0</v>
      </c>
      <c r="F24" s="241">
        <f t="shared" si="5"/>
        <v>0</v>
      </c>
      <c r="G24" s="240">
        <f t="shared" si="6"/>
        <v>0</v>
      </c>
      <c r="H24" s="242"/>
      <c r="I24" s="242"/>
      <c r="J24" s="242"/>
      <c r="K24" s="242"/>
      <c r="L24" s="242"/>
      <c r="M24" s="242"/>
      <c r="N24" s="242"/>
      <c r="O24" s="242"/>
      <c r="P24" s="242"/>
      <c r="Q24" s="249"/>
      <c r="R24" s="243"/>
      <c r="S24" s="244"/>
      <c r="T24" s="245"/>
      <c r="U24" s="245"/>
      <c r="V24" s="245"/>
      <c r="W24" s="245"/>
      <c r="X24" s="245"/>
      <c r="Y24" s="246"/>
      <c r="Z24" s="247"/>
      <c r="AA24" s="245"/>
      <c r="AB24" s="245"/>
      <c r="AC24" s="245"/>
      <c r="AD24" s="245"/>
      <c r="AE24" s="245"/>
      <c r="AF24" s="245"/>
      <c r="AG24" s="245"/>
      <c r="AH24" s="245"/>
      <c r="AI24" s="245"/>
      <c r="AJ24" s="245"/>
      <c r="AK24" s="245"/>
      <c r="AL24" s="245"/>
      <c r="AM24" s="245"/>
      <c r="AN24" s="245"/>
      <c r="AO24" s="245"/>
      <c r="AP24" s="245"/>
      <c r="AQ24" s="245"/>
      <c r="AR24" s="245"/>
    </row>
    <row r="25" spans="2:44" ht="18" customHeight="1" outlineLevel="1">
      <c r="B25" s="225" t="s">
        <v>801</v>
      </c>
      <c r="C25" s="240"/>
      <c r="D25" s="240"/>
      <c r="E25" s="240">
        <f t="shared" si="7"/>
        <v>0</v>
      </c>
      <c r="F25" s="241">
        <f t="shared" si="5"/>
        <v>0</v>
      </c>
      <c r="G25" s="240">
        <f t="shared" si="6"/>
        <v>0</v>
      </c>
      <c r="H25" s="242"/>
      <c r="I25" s="242"/>
      <c r="J25" s="242"/>
      <c r="K25" s="242"/>
      <c r="L25" s="242"/>
      <c r="M25" s="242"/>
      <c r="N25" s="242"/>
      <c r="O25" s="242"/>
      <c r="P25" s="242"/>
      <c r="Q25" s="243"/>
      <c r="R25" s="243"/>
      <c r="S25" s="244"/>
      <c r="T25" s="245"/>
      <c r="U25" s="245"/>
      <c r="V25" s="245"/>
      <c r="W25" s="245"/>
      <c r="X25" s="245"/>
      <c r="Y25" s="246"/>
      <c r="Z25" s="247"/>
      <c r="AA25" s="245"/>
      <c r="AB25" s="245"/>
      <c r="AC25" s="245"/>
      <c r="AD25" s="245"/>
      <c r="AE25" s="245"/>
      <c r="AF25" s="245"/>
      <c r="AG25" s="245"/>
      <c r="AH25" s="245"/>
      <c r="AI25" s="245"/>
      <c r="AJ25" s="245"/>
      <c r="AK25" s="245"/>
      <c r="AL25" s="245"/>
      <c r="AM25" s="245"/>
      <c r="AN25" s="245"/>
      <c r="AO25" s="245"/>
      <c r="AP25" s="245"/>
      <c r="AQ25" s="245"/>
      <c r="AR25" s="245"/>
    </row>
    <row r="26" spans="2:44" ht="18" customHeight="1" outlineLevel="1">
      <c r="B26" s="225" t="s">
        <v>802</v>
      </c>
      <c r="C26" s="239"/>
      <c r="D26" s="239"/>
      <c r="E26" s="240">
        <f t="shared" si="7"/>
        <v>0</v>
      </c>
      <c r="F26" s="241">
        <f t="shared" si="5"/>
        <v>0</v>
      </c>
      <c r="G26" s="240">
        <f t="shared" si="6"/>
        <v>0</v>
      </c>
      <c r="H26" s="242"/>
      <c r="I26" s="242"/>
      <c r="J26" s="242"/>
      <c r="K26" s="242"/>
      <c r="L26" s="242"/>
      <c r="M26" s="242"/>
      <c r="N26" s="242"/>
      <c r="O26" s="242"/>
      <c r="P26" s="242"/>
      <c r="Q26" s="243"/>
      <c r="R26" s="243"/>
      <c r="S26" s="244"/>
      <c r="T26" s="245"/>
      <c r="U26" s="245"/>
      <c r="V26" s="245"/>
      <c r="W26" s="245"/>
      <c r="X26" s="245"/>
      <c r="Y26" s="246"/>
      <c r="Z26" s="247"/>
      <c r="AA26" s="245"/>
      <c r="AB26" s="245"/>
      <c r="AC26" s="245"/>
      <c r="AD26" s="245"/>
      <c r="AE26" s="245"/>
      <c r="AF26" s="245"/>
      <c r="AG26" s="245"/>
      <c r="AH26" s="245"/>
      <c r="AI26" s="245"/>
      <c r="AJ26" s="245"/>
      <c r="AK26" s="245"/>
      <c r="AL26" s="245"/>
      <c r="AM26" s="245"/>
      <c r="AN26" s="245"/>
      <c r="AO26" s="245"/>
      <c r="AP26" s="245"/>
      <c r="AQ26" s="245"/>
      <c r="AR26" s="245"/>
    </row>
    <row r="27" spans="2:44" ht="18" customHeight="1" outlineLevel="1">
      <c r="B27" s="225" t="s">
        <v>803</v>
      </c>
      <c r="C27" s="239"/>
      <c r="D27" s="239"/>
      <c r="E27" s="240">
        <f t="shared" si="7"/>
        <v>0</v>
      </c>
      <c r="F27" s="241">
        <f t="shared" si="5"/>
        <v>0</v>
      </c>
      <c r="G27" s="240">
        <f t="shared" si="6"/>
        <v>0</v>
      </c>
      <c r="H27" s="242"/>
      <c r="I27" s="242"/>
      <c r="J27" s="242"/>
      <c r="K27" s="242"/>
      <c r="L27" s="242"/>
      <c r="M27" s="242"/>
      <c r="N27" s="242"/>
      <c r="O27" s="242"/>
      <c r="P27" s="242"/>
      <c r="Q27" s="243"/>
      <c r="R27" s="243"/>
      <c r="S27" s="244"/>
      <c r="T27" s="245"/>
      <c r="U27" s="245"/>
      <c r="V27" s="245"/>
      <c r="W27" s="245"/>
      <c r="X27" s="245"/>
      <c r="Y27" s="246"/>
      <c r="Z27" s="247"/>
      <c r="AA27" s="245"/>
      <c r="AB27" s="245"/>
      <c r="AC27" s="245"/>
      <c r="AD27" s="245"/>
      <c r="AE27" s="245"/>
      <c r="AF27" s="245"/>
      <c r="AG27" s="245"/>
      <c r="AH27" s="245"/>
      <c r="AI27" s="245"/>
      <c r="AJ27" s="245"/>
      <c r="AK27" s="245"/>
      <c r="AL27" s="245"/>
      <c r="AM27" s="245"/>
      <c r="AN27" s="245"/>
      <c r="AO27" s="245"/>
      <c r="AP27" s="245"/>
      <c r="AQ27" s="245"/>
      <c r="AR27" s="245"/>
    </row>
    <row r="28" spans="2:44" ht="18" customHeight="1" outlineLevel="1">
      <c r="B28" s="225" t="s">
        <v>804</v>
      </c>
      <c r="C28" s="239"/>
      <c r="D28" s="239"/>
      <c r="E28" s="240">
        <f t="shared" si="7"/>
        <v>0</v>
      </c>
      <c r="F28" s="241">
        <f t="shared" si="5"/>
        <v>0</v>
      </c>
      <c r="G28" s="240">
        <f t="shared" si="6"/>
        <v>0</v>
      </c>
      <c r="H28" s="242"/>
      <c r="I28" s="242"/>
      <c r="J28" s="242"/>
      <c r="K28" s="242"/>
      <c r="L28" s="242"/>
      <c r="M28" s="242"/>
      <c r="N28" s="242"/>
      <c r="O28" s="242"/>
      <c r="P28" s="242"/>
      <c r="Q28" s="243"/>
      <c r="R28" s="243"/>
      <c r="S28" s="244"/>
      <c r="T28" s="245"/>
      <c r="U28" s="245"/>
      <c r="V28" s="245"/>
      <c r="W28" s="245"/>
      <c r="X28" s="245"/>
      <c r="Y28" s="246"/>
      <c r="Z28" s="247"/>
      <c r="AA28" s="245"/>
      <c r="AB28" s="245"/>
      <c r="AC28" s="245"/>
      <c r="AD28" s="245"/>
      <c r="AE28" s="245"/>
      <c r="AF28" s="245"/>
      <c r="AG28" s="245"/>
      <c r="AH28" s="245"/>
      <c r="AI28" s="245"/>
      <c r="AJ28" s="245"/>
      <c r="AK28" s="245"/>
      <c r="AL28" s="245"/>
      <c r="AM28" s="245"/>
      <c r="AN28" s="245"/>
      <c r="AO28" s="245"/>
      <c r="AP28" s="245"/>
      <c r="AQ28" s="245"/>
      <c r="AR28" s="245"/>
    </row>
    <row r="29" spans="2:44" ht="18" customHeight="1" outlineLevel="1">
      <c r="B29" s="225" t="s">
        <v>805</v>
      </c>
      <c r="C29" s="239"/>
      <c r="D29" s="239"/>
      <c r="E29" s="240">
        <f t="shared" si="7"/>
        <v>0</v>
      </c>
      <c r="F29" s="241">
        <f t="shared" si="5"/>
        <v>0</v>
      </c>
      <c r="G29" s="240">
        <f t="shared" si="6"/>
        <v>0</v>
      </c>
      <c r="H29" s="242"/>
      <c r="I29" s="242"/>
      <c r="J29" s="242"/>
      <c r="K29" s="242"/>
      <c r="L29" s="242"/>
      <c r="M29" s="242"/>
      <c r="N29" s="242"/>
      <c r="O29" s="242"/>
      <c r="P29" s="242"/>
      <c r="Q29" s="243"/>
      <c r="R29" s="243"/>
      <c r="S29" s="244"/>
      <c r="T29" s="245"/>
      <c r="U29" s="245"/>
      <c r="V29" s="245"/>
      <c r="W29" s="245"/>
      <c r="X29" s="245"/>
      <c r="Y29" s="246"/>
      <c r="Z29" s="247"/>
      <c r="AA29" s="245"/>
      <c r="AB29" s="245"/>
      <c r="AC29" s="245"/>
      <c r="AD29" s="245"/>
      <c r="AE29" s="245"/>
      <c r="AF29" s="245"/>
      <c r="AG29" s="245"/>
      <c r="AH29" s="245"/>
      <c r="AI29" s="245"/>
      <c r="AJ29" s="245"/>
      <c r="AK29" s="245"/>
      <c r="AL29" s="245"/>
      <c r="AM29" s="245"/>
      <c r="AN29" s="245"/>
      <c r="AO29" s="245"/>
      <c r="AP29" s="245"/>
      <c r="AQ29" s="245"/>
      <c r="AR29" s="245"/>
    </row>
    <row r="30" spans="2:44" ht="18" customHeight="1" outlineLevel="1">
      <c r="B30" s="225" t="s">
        <v>806</v>
      </c>
      <c r="C30" s="239"/>
      <c r="D30" s="239"/>
      <c r="E30" s="240">
        <f t="shared" si="7"/>
        <v>0</v>
      </c>
      <c r="F30" s="241">
        <f t="shared" si="5"/>
        <v>0</v>
      </c>
      <c r="G30" s="240">
        <f t="shared" si="6"/>
        <v>0</v>
      </c>
      <c r="H30" s="242"/>
      <c r="I30" s="242"/>
      <c r="J30" s="242"/>
      <c r="K30" s="242"/>
      <c r="L30" s="242"/>
      <c r="M30" s="242"/>
      <c r="N30" s="242"/>
      <c r="O30" s="242"/>
      <c r="P30" s="242"/>
      <c r="Q30" s="243"/>
      <c r="R30" s="243"/>
      <c r="S30" s="244"/>
      <c r="T30" s="245"/>
      <c r="U30" s="245"/>
      <c r="V30" s="245"/>
      <c r="W30" s="245"/>
      <c r="X30" s="245"/>
      <c r="Y30" s="246"/>
      <c r="Z30" s="247"/>
      <c r="AA30" s="245"/>
      <c r="AB30" s="245"/>
      <c r="AC30" s="245"/>
      <c r="AD30" s="245"/>
      <c r="AE30" s="245"/>
      <c r="AF30" s="245"/>
      <c r="AG30" s="245"/>
      <c r="AH30" s="245"/>
      <c r="AI30" s="245"/>
      <c r="AJ30" s="245"/>
      <c r="AK30" s="245"/>
      <c r="AL30" s="245"/>
      <c r="AM30" s="245"/>
      <c r="AN30" s="245"/>
      <c r="AO30" s="245"/>
      <c r="AP30" s="245"/>
      <c r="AQ30" s="245"/>
      <c r="AR30" s="245"/>
    </row>
    <row r="31" spans="2:44" ht="18" customHeight="1" outlineLevel="1">
      <c r="B31" s="225" t="s">
        <v>807</v>
      </c>
      <c r="C31" s="239"/>
      <c r="D31" s="239"/>
      <c r="E31" s="240">
        <f t="shared" si="7"/>
        <v>0</v>
      </c>
      <c r="F31" s="241">
        <f t="shared" si="5"/>
        <v>0</v>
      </c>
      <c r="G31" s="240">
        <f t="shared" si="6"/>
        <v>0</v>
      </c>
      <c r="H31" s="242"/>
      <c r="I31" s="242"/>
      <c r="J31" s="242"/>
      <c r="K31" s="242"/>
      <c r="L31" s="242"/>
      <c r="M31" s="242"/>
      <c r="N31" s="242"/>
      <c r="O31" s="242"/>
      <c r="P31" s="242"/>
      <c r="Q31" s="243"/>
      <c r="R31" s="243"/>
      <c r="S31" s="244"/>
      <c r="T31" s="245"/>
      <c r="U31" s="245"/>
      <c r="V31" s="245"/>
      <c r="W31" s="245"/>
      <c r="X31" s="245"/>
      <c r="Y31" s="246"/>
      <c r="Z31" s="247"/>
      <c r="AA31" s="245"/>
      <c r="AB31" s="245"/>
      <c r="AC31" s="245"/>
      <c r="AD31" s="245"/>
      <c r="AE31" s="245"/>
      <c r="AF31" s="245"/>
      <c r="AG31" s="245"/>
      <c r="AH31" s="245"/>
      <c r="AI31" s="245"/>
      <c r="AJ31" s="245"/>
      <c r="AK31" s="245"/>
      <c r="AL31" s="245"/>
      <c r="AM31" s="245"/>
      <c r="AN31" s="245"/>
      <c r="AO31" s="245"/>
      <c r="AP31" s="245"/>
      <c r="AQ31" s="245"/>
      <c r="AR31" s="245"/>
    </row>
    <row r="32" spans="2:44" ht="18" customHeight="1" outlineLevel="1">
      <c r="B32" s="225" t="s">
        <v>808</v>
      </c>
      <c r="C32" s="239"/>
      <c r="D32" s="239"/>
      <c r="E32" s="240">
        <f t="shared" si="7"/>
        <v>0</v>
      </c>
      <c r="F32" s="241">
        <f t="shared" si="5"/>
        <v>0</v>
      </c>
      <c r="G32" s="240">
        <f t="shared" si="6"/>
        <v>0</v>
      </c>
      <c r="H32" s="242"/>
      <c r="I32" s="242"/>
      <c r="J32" s="242"/>
      <c r="K32" s="242"/>
      <c r="L32" s="242"/>
      <c r="M32" s="242"/>
      <c r="N32" s="242"/>
      <c r="O32" s="242"/>
      <c r="P32" s="242"/>
      <c r="Q32" s="243"/>
      <c r="R32" s="243"/>
      <c r="S32" s="244"/>
      <c r="T32" s="245"/>
      <c r="U32" s="245"/>
      <c r="V32" s="245"/>
      <c r="W32" s="245"/>
      <c r="X32" s="245"/>
      <c r="Y32" s="246"/>
      <c r="Z32" s="247"/>
      <c r="AA32" s="245"/>
      <c r="AB32" s="245"/>
      <c r="AC32" s="245"/>
      <c r="AD32" s="245"/>
      <c r="AE32" s="245"/>
      <c r="AF32" s="245"/>
      <c r="AG32" s="245"/>
      <c r="AH32" s="245"/>
      <c r="AI32" s="245"/>
      <c r="AJ32" s="245"/>
      <c r="AK32" s="245"/>
      <c r="AL32" s="245"/>
      <c r="AM32" s="245"/>
      <c r="AN32" s="245"/>
      <c r="AO32" s="245"/>
      <c r="AP32" s="245"/>
      <c r="AQ32" s="245"/>
      <c r="AR32" s="245"/>
    </row>
    <row r="33" spans="2:44" ht="18" customHeight="1" outlineLevel="1">
      <c r="B33" s="225" t="s">
        <v>809</v>
      </c>
      <c r="C33" s="239"/>
      <c r="D33" s="239"/>
      <c r="E33" s="240">
        <f t="shared" si="7"/>
        <v>0</v>
      </c>
      <c r="F33" s="241">
        <f t="shared" si="5"/>
        <v>0</v>
      </c>
      <c r="G33" s="240">
        <f t="shared" si="6"/>
        <v>0</v>
      </c>
      <c r="H33" s="242"/>
      <c r="I33" s="242"/>
      <c r="J33" s="242"/>
      <c r="K33" s="242"/>
      <c r="L33" s="242"/>
      <c r="M33" s="242"/>
      <c r="N33" s="242"/>
      <c r="O33" s="242"/>
      <c r="P33" s="242"/>
      <c r="Q33" s="243"/>
      <c r="R33" s="243"/>
      <c r="S33" s="244"/>
      <c r="T33" s="245"/>
      <c r="U33" s="245"/>
      <c r="V33" s="245"/>
      <c r="W33" s="245"/>
      <c r="X33" s="245"/>
      <c r="Y33" s="246"/>
      <c r="Z33" s="247"/>
      <c r="AA33" s="245"/>
      <c r="AB33" s="245"/>
      <c r="AC33" s="245"/>
      <c r="AD33" s="245"/>
      <c r="AE33" s="245"/>
      <c r="AF33" s="245"/>
      <c r="AG33" s="245"/>
      <c r="AH33" s="245"/>
      <c r="AI33" s="245"/>
      <c r="AJ33" s="245"/>
      <c r="AK33" s="245"/>
      <c r="AL33" s="245"/>
      <c r="AM33" s="245"/>
      <c r="AN33" s="245"/>
      <c r="AO33" s="245"/>
      <c r="AP33" s="245"/>
      <c r="AQ33" s="245"/>
      <c r="AR33" s="245"/>
    </row>
    <row r="34" spans="2:44" ht="18" customHeight="1" outlineLevel="1">
      <c r="B34" s="225" t="s">
        <v>810</v>
      </c>
      <c r="C34" s="239"/>
      <c r="D34" s="239"/>
      <c r="E34" s="240">
        <f t="shared" si="7"/>
        <v>0</v>
      </c>
      <c r="F34" s="241">
        <f t="shared" si="5"/>
        <v>0</v>
      </c>
      <c r="G34" s="240">
        <f t="shared" si="6"/>
        <v>0</v>
      </c>
      <c r="H34" s="242"/>
      <c r="I34" s="242"/>
      <c r="J34" s="242"/>
      <c r="K34" s="242"/>
      <c r="L34" s="242"/>
      <c r="M34" s="242"/>
      <c r="N34" s="242"/>
      <c r="O34" s="242"/>
      <c r="P34" s="242"/>
      <c r="Q34" s="243"/>
      <c r="R34" s="243"/>
      <c r="S34" s="244"/>
      <c r="T34" s="245"/>
      <c r="U34" s="245"/>
      <c r="V34" s="245"/>
      <c r="W34" s="245"/>
      <c r="X34" s="245"/>
      <c r="Y34" s="246"/>
      <c r="Z34" s="247"/>
      <c r="AA34" s="245"/>
      <c r="AB34" s="245"/>
      <c r="AC34" s="245"/>
      <c r="AD34" s="245"/>
      <c r="AE34" s="245"/>
      <c r="AF34" s="245"/>
      <c r="AG34" s="245"/>
      <c r="AH34" s="245"/>
      <c r="AI34" s="245"/>
      <c r="AJ34" s="245"/>
      <c r="AK34" s="245"/>
      <c r="AL34" s="245"/>
      <c r="AM34" s="245"/>
      <c r="AN34" s="245"/>
      <c r="AO34" s="245"/>
      <c r="AP34" s="245"/>
      <c r="AQ34" s="245"/>
      <c r="AR34" s="245"/>
    </row>
    <row r="35" spans="2:44" ht="18" customHeight="1" outlineLevel="1">
      <c r="B35" s="225" t="s">
        <v>811</v>
      </c>
      <c r="C35" s="239"/>
      <c r="D35" s="239"/>
      <c r="E35" s="240">
        <f t="shared" si="7"/>
        <v>0</v>
      </c>
      <c r="F35" s="241">
        <f t="shared" si="5"/>
        <v>0</v>
      </c>
      <c r="G35" s="240">
        <f t="shared" si="6"/>
        <v>0</v>
      </c>
      <c r="H35" s="242"/>
      <c r="I35" s="242"/>
      <c r="J35" s="242"/>
      <c r="K35" s="242"/>
      <c r="L35" s="242"/>
      <c r="M35" s="242"/>
      <c r="N35" s="242"/>
      <c r="O35" s="242"/>
      <c r="P35" s="242"/>
      <c r="Q35" s="243"/>
      <c r="R35" s="243"/>
      <c r="S35" s="244"/>
      <c r="T35" s="245"/>
      <c r="U35" s="245"/>
      <c r="V35" s="245"/>
      <c r="W35" s="245"/>
      <c r="X35" s="245"/>
      <c r="Y35" s="246"/>
      <c r="Z35" s="247"/>
      <c r="AA35" s="245"/>
      <c r="AB35" s="245"/>
      <c r="AC35" s="245"/>
      <c r="AD35" s="245"/>
      <c r="AE35" s="245"/>
      <c r="AF35" s="245"/>
      <c r="AG35" s="245"/>
      <c r="AH35" s="245"/>
      <c r="AI35" s="245"/>
      <c r="AJ35" s="245"/>
      <c r="AK35" s="245"/>
      <c r="AL35" s="245"/>
      <c r="AM35" s="245"/>
      <c r="AN35" s="245"/>
      <c r="AO35" s="245"/>
      <c r="AP35" s="245"/>
      <c r="AQ35" s="245"/>
      <c r="AR35" s="245"/>
    </row>
    <row r="36" spans="2:44" ht="18" customHeight="1" outlineLevel="1">
      <c r="B36" s="245" t="s">
        <v>812</v>
      </c>
      <c r="C36" s="239"/>
      <c r="D36" s="239"/>
      <c r="E36" s="240">
        <f t="shared" si="7"/>
        <v>0</v>
      </c>
      <c r="F36" s="241">
        <f t="shared" si="5"/>
        <v>0</v>
      </c>
      <c r="G36" s="240">
        <f t="shared" si="6"/>
        <v>0</v>
      </c>
      <c r="H36" s="242"/>
      <c r="I36" s="242"/>
      <c r="J36" s="242"/>
      <c r="K36" s="242"/>
      <c r="L36" s="242"/>
      <c r="M36" s="242"/>
      <c r="N36" s="242"/>
      <c r="O36" s="242"/>
      <c r="P36" s="242"/>
      <c r="Q36" s="243"/>
      <c r="R36" s="243"/>
      <c r="S36" s="244"/>
      <c r="T36" s="245"/>
      <c r="U36" s="245"/>
      <c r="V36" s="245"/>
      <c r="W36" s="245"/>
      <c r="X36" s="245"/>
      <c r="Y36" s="246"/>
      <c r="Z36" s="247"/>
      <c r="AA36" s="245"/>
      <c r="AB36" s="245"/>
      <c r="AC36" s="245"/>
      <c r="AD36" s="245"/>
      <c r="AE36" s="245"/>
      <c r="AF36" s="245"/>
      <c r="AG36" s="245"/>
      <c r="AH36" s="245"/>
      <c r="AI36" s="245"/>
      <c r="AJ36" s="245"/>
      <c r="AK36" s="245"/>
      <c r="AL36" s="245"/>
      <c r="AM36" s="245"/>
      <c r="AN36" s="245"/>
      <c r="AO36" s="245"/>
      <c r="AP36" s="245"/>
      <c r="AQ36" s="245"/>
      <c r="AR36" s="245"/>
    </row>
    <row r="37" spans="2:44" ht="18" customHeight="1" outlineLevel="1">
      <c r="B37" s="225" t="s">
        <v>813</v>
      </c>
      <c r="C37" s="239"/>
      <c r="D37" s="239"/>
      <c r="E37" s="240">
        <f t="shared" si="7"/>
        <v>0</v>
      </c>
      <c r="F37" s="241">
        <f t="shared" si="5"/>
        <v>0</v>
      </c>
      <c r="G37" s="240">
        <f t="shared" si="6"/>
        <v>0</v>
      </c>
      <c r="H37" s="242"/>
      <c r="I37" s="242"/>
      <c r="J37" s="242"/>
      <c r="K37" s="242"/>
      <c r="L37" s="242"/>
      <c r="M37" s="242"/>
      <c r="N37" s="242"/>
      <c r="O37" s="242"/>
      <c r="P37" s="242"/>
      <c r="Q37" s="243"/>
      <c r="R37" s="243"/>
      <c r="S37" s="244"/>
      <c r="T37" s="245"/>
      <c r="U37" s="245"/>
      <c r="V37" s="245"/>
      <c r="W37" s="245"/>
      <c r="X37" s="245"/>
      <c r="Y37" s="246"/>
      <c r="Z37" s="247"/>
      <c r="AA37" s="245"/>
      <c r="AB37" s="245"/>
      <c r="AC37" s="245"/>
      <c r="AD37" s="245"/>
      <c r="AE37" s="245"/>
      <c r="AF37" s="245"/>
      <c r="AG37" s="245"/>
      <c r="AH37" s="245"/>
      <c r="AI37" s="245"/>
      <c r="AJ37" s="245"/>
      <c r="AK37" s="245"/>
      <c r="AL37" s="245"/>
      <c r="AM37" s="245"/>
      <c r="AN37" s="245"/>
      <c r="AO37" s="245"/>
      <c r="AP37" s="245"/>
      <c r="AQ37" s="245"/>
      <c r="AR37" s="245"/>
    </row>
    <row r="38" spans="2:44" s="259" customFormat="1" ht="18" customHeight="1">
      <c r="B38" s="250" t="s">
        <v>814</v>
      </c>
      <c r="C38" s="251">
        <f>SUM(C8:C37)</f>
        <v>0</v>
      </c>
      <c r="D38" s="251">
        <f>SUM(D8:D37)</f>
        <v>0</v>
      </c>
      <c r="E38" s="252"/>
      <c r="F38" s="251"/>
      <c r="G38" s="252"/>
      <c r="H38" s="253"/>
      <c r="I38" s="253"/>
      <c r="J38" s="253"/>
      <c r="K38" s="253"/>
      <c r="L38" s="253"/>
      <c r="M38" s="253"/>
      <c r="N38" s="253"/>
      <c r="O38" s="253"/>
      <c r="P38" s="253"/>
      <c r="Q38" s="254"/>
      <c r="R38" s="254"/>
      <c r="S38" s="255"/>
      <c r="T38" s="256"/>
      <c r="U38" s="256"/>
      <c r="V38" s="256"/>
      <c r="W38" s="256"/>
      <c r="X38" s="256"/>
      <c r="Y38" s="257"/>
      <c r="Z38" s="258"/>
      <c r="AA38" s="256"/>
      <c r="AB38" s="256"/>
      <c r="AC38" s="256"/>
      <c r="AD38" s="256"/>
      <c r="AE38" s="256"/>
      <c r="AF38" s="256"/>
      <c r="AG38" s="256"/>
      <c r="AH38" s="256"/>
      <c r="AI38" s="256"/>
      <c r="AJ38" s="256"/>
      <c r="AK38" s="256"/>
      <c r="AL38" s="256"/>
      <c r="AM38" s="256"/>
      <c r="AN38" s="256"/>
      <c r="AO38" s="256"/>
      <c r="AP38" s="256"/>
      <c r="AQ38" s="256"/>
      <c r="AR38" s="256"/>
    </row>
    <row r="39" spans="2:44" ht="18" customHeight="1">
      <c r="B39" s="223" t="s">
        <v>815</v>
      </c>
      <c r="C39" s="239"/>
      <c r="D39" s="239"/>
      <c r="E39" s="240"/>
      <c r="F39" s="241">
        <f t="shared" si="5"/>
        <v>0</v>
      </c>
      <c r="G39" s="240"/>
      <c r="H39" s="242"/>
      <c r="I39" s="242"/>
      <c r="J39" s="242"/>
      <c r="K39" s="242"/>
      <c r="L39" s="242"/>
      <c r="M39" s="242"/>
      <c r="N39" s="242"/>
      <c r="O39" s="242"/>
      <c r="P39" s="242"/>
      <c r="Q39" s="243"/>
      <c r="R39" s="243"/>
      <c r="S39" s="244"/>
      <c r="T39" s="245"/>
      <c r="U39" s="245"/>
      <c r="V39" s="245"/>
      <c r="W39" s="245"/>
      <c r="X39" s="245"/>
      <c r="Y39" s="246"/>
      <c r="Z39" s="247"/>
      <c r="AA39" s="245"/>
      <c r="AB39" s="245"/>
      <c r="AC39" s="245"/>
      <c r="AD39" s="245"/>
      <c r="AE39" s="245"/>
      <c r="AF39" s="245"/>
      <c r="AG39" s="245"/>
      <c r="AH39" s="245"/>
      <c r="AI39" s="245"/>
      <c r="AJ39" s="245"/>
      <c r="AK39" s="245"/>
      <c r="AL39" s="245"/>
      <c r="AM39" s="245"/>
      <c r="AN39" s="245"/>
      <c r="AO39" s="245"/>
      <c r="AP39" s="245"/>
      <c r="AQ39" s="245"/>
      <c r="AR39" s="245"/>
    </row>
    <row r="40" spans="2:44" ht="18" customHeight="1" outlineLevel="1">
      <c r="B40" s="225" t="s">
        <v>816</v>
      </c>
      <c r="C40" s="239"/>
      <c r="D40" s="239"/>
      <c r="E40" s="240"/>
      <c r="F40" s="241">
        <f t="shared" si="5"/>
        <v>0</v>
      </c>
      <c r="G40" s="240">
        <f t="shared" si="6"/>
        <v>0</v>
      </c>
      <c r="H40" s="242"/>
      <c r="I40" s="242"/>
      <c r="J40" s="242"/>
      <c r="K40" s="242"/>
      <c r="L40" s="242"/>
      <c r="M40" s="242"/>
      <c r="N40" s="242"/>
      <c r="O40" s="242"/>
      <c r="P40" s="242"/>
      <c r="Q40" s="243"/>
      <c r="R40" s="243"/>
      <c r="S40" s="244"/>
      <c r="T40" s="245"/>
      <c r="U40" s="245"/>
      <c r="V40" s="245"/>
      <c r="W40" s="245"/>
      <c r="X40" s="245"/>
      <c r="Y40" s="246"/>
      <c r="Z40" s="247"/>
      <c r="AA40" s="245"/>
      <c r="AB40" s="245"/>
      <c r="AC40" s="245"/>
      <c r="AD40" s="245"/>
      <c r="AE40" s="245"/>
      <c r="AF40" s="245"/>
      <c r="AG40" s="245"/>
      <c r="AH40" s="245"/>
      <c r="AI40" s="245"/>
      <c r="AJ40" s="245"/>
      <c r="AK40" s="245"/>
      <c r="AL40" s="245"/>
      <c r="AM40" s="245"/>
      <c r="AN40" s="245"/>
      <c r="AO40" s="245"/>
      <c r="AP40" s="245"/>
      <c r="AQ40" s="245"/>
      <c r="AR40" s="245"/>
    </row>
    <row r="41" spans="2:44" ht="18" customHeight="1" outlineLevel="1">
      <c r="B41" s="225" t="s">
        <v>817</v>
      </c>
      <c r="C41" s="239"/>
      <c r="D41" s="239"/>
      <c r="E41" s="240">
        <f>D41-C41</f>
        <v>0</v>
      </c>
      <c r="F41" s="241">
        <f t="shared" si="5"/>
        <v>0</v>
      </c>
      <c r="G41" s="240">
        <f t="shared" si="6"/>
        <v>0</v>
      </c>
      <c r="H41" s="242"/>
      <c r="I41" s="242"/>
      <c r="J41" s="242"/>
      <c r="K41" s="242"/>
      <c r="L41" s="242"/>
      <c r="M41" s="242"/>
      <c r="N41" s="242"/>
      <c r="O41" s="242"/>
      <c r="P41" s="242"/>
      <c r="Q41" s="243"/>
      <c r="R41" s="243"/>
      <c r="S41" s="244"/>
      <c r="T41" s="245"/>
      <c r="U41" s="245"/>
      <c r="V41" s="245"/>
      <c r="W41" s="245"/>
      <c r="X41" s="245"/>
      <c r="Y41" s="246"/>
      <c r="Z41" s="247"/>
      <c r="AA41" s="245"/>
      <c r="AB41" s="245"/>
      <c r="AC41" s="245"/>
      <c r="AD41" s="245"/>
      <c r="AE41" s="245"/>
      <c r="AF41" s="245"/>
      <c r="AG41" s="245"/>
      <c r="AH41" s="245"/>
      <c r="AI41" s="245"/>
      <c r="AJ41" s="245"/>
      <c r="AK41" s="245"/>
      <c r="AL41" s="245"/>
      <c r="AM41" s="245"/>
      <c r="AN41" s="245"/>
      <c r="AO41" s="245"/>
      <c r="AP41" s="245"/>
      <c r="AQ41" s="245"/>
      <c r="AR41" s="245"/>
    </row>
    <row r="42" spans="2:44" ht="18" customHeight="1" outlineLevel="1">
      <c r="B42" s="225" t="s">
        <v>818</v>
      </c>
      <c r="C42" s="239"/>
      <c r="D42" s="239"/>
      <c r="E42" s="240">
        <f t="shared" ref="E42:E67" si="8">D42-C42</f>
        <v>0</v>
      </c>
      <c r="F42" s="241">
        <f t="shared" si="5"/>
        <v>0</v>
      </c>
      <c r="G42" s="240">
        <f t="shared" si="6"/>
        <v>0</v>
      </c>
      <c r="H42" s="242"/>
      <c r="I42" s="242"/>
      <c r="J42" s="242"/>
      <c r="K42" s="242"/>
      <c r="L42" s="242"/>
      <c r="M42" s="242"/>
      <c r="N42" s="242"/>
      <c r="O42" s="242"/>
      <c r="P42" s="242"/>
      <c r="Q42" s="243"/>
      <c r="R42" s="243"/>
      <c r="S42" s="244"/>
      <c r="T42" s="245"/>
      <c r="U42" s="245"/>
      <c r="V42" s="245"/>
      <c r="W42" s="245"/>
      <c r="X42" s="245"/>
      <c r="Y42" s="246"/>
      <c r="Z42" s="247"/>
      <c r="AA42" s="245"/>
      <c r="AB42" s="245"/>
      <c r="AC42" s="245"/>
      <c r="AD42" s="245"/>
      <c r="AE42" s="245"/>
      <c r="AF42" s="245"/>
      <c r="AG42" s="245"/>
      <c r="AH42" s="245"/>
      <c r="AI42" s="245"/>
      <c r="AJ42" s="245"/>
      <c r="AK42" s="245"/>
      <c r="AL42" s="245"/>
      <c r="AM42" s="245"/>
      <c r="AN42" s="245"/>
      <c r="AO42" s="245"/>
      <c r="AP42" s="245"/>
      <c r="AQ42" s="245"/>
      <c r="AR42" s="245"/>
    </row>
    <row r="43" spans="2:44" ht="18" customHeight="1" outlineLevel="1">
      <c r="B43" s="245" t="s">
        <v>819</v>
      </c>
      <c r="C43" s="239"/>
      <c r="D43" s="239"/>
      <c r="E43" s="240">
        <f t="shared" si="8"/>
        <v>0</v>
      </c>
      <c r="F43" s="241">
        <f t="shared" si="5"/>
        <v>0</v>
      </c>
      <c r="G43" s="240">
        <f t="shared" si="6"/>
        <v>0</v>
      </c>
      <c r="H43" s="242"/>
      <c r="I43" s="242"/>
      <c r="J43" s="242"/>
      <c r="K43" s="242"/>
      <c r="L43" s="242"/>
      <c r="M43" s="242"/>
      <c r="N43" s="242"/>
      <c r="O43" s="242"/>
      <c r="P43" s="242"/>
      <c r="Q43" s="243"/>
      <c r="R43" s="243"/>
      <c r="S43" s="244"/>
      <c r="T43" s="245"/>
      <c r="U43" s="245"/>
      <c r="V43" s="245"/>
      <c r="W43" s="245"/>
      <c r="X43" s="245"/>
      <c r="Y43" s="246"/>
      <c r="Z43" s="247"/>
      <c r="AA43" s="245"/>
      <c r="AB43" s="245"/>
      <c r="AC43" s="245"/>
      <c r="AD43" s="245"/>
      <c r="AE43" s="245"/>
      <c r="AF43" s="245"/>
      <c r="AG43" s="245"/>
      <c r="AH43" s="245"/>
      <c r="AI43" s="245"/>
      <c r="AJ43" s="245"/>
      <c r="AK43" s="245"/>
      <c r="AL43" s="245"/>
      <c r="AM43" s="245"/>
      <c r="AN43" s="245"/>
      <c r="AO43" s="245"/>
      <c r="AP43" s="245"/>
      <c r="AQ43" s="245"/>
      <c r="AR43" s="245"/>
    </row>
    <row r="44" spans="2:44" ht="18" customHeight="1" outlineLevel="1">
      <c r="B44" s="245" t="s">
        <v>820</v>
      </c>
      <c r="C44" s="239"/>
      <c r="D44" s="239"/>
      <c r="E44" s="240">
        <f t="shared" si="8"/>
        <v>0</v>
      </c>
      <c r="F44" s="241">
        <f t="shared" si="5"/>
        <v>0</v>
      </c>
      <c r="G44" s="240">
        <f t="shared" si="6"/>
        <v>0</v>
      </c>
      <c r="H44" s="242"/>
      <c r="I44" s="242"/>
      <c r="J44" s="242"/>
      <c r="K44" s="242"/>
      <c r="L44" s="242"/>
      <c r="M44" s="242"/>
      <c r="N44" s="242"/>
      <c r="O44" s="242"/>
      <c r="P44" s="242"/>
      <c r="Q44" s="243"/>
      <c r="R44" s="243"/>
      <c r="S44" s="244"/>
      <c r="T44" s="245"/>
      <c r="U44" s="245"/>
      <c r="V44" s="245"/>
      <c r="W44" s="245"/>
      <c r="X44" s="245"/>
      <c r="Y44" s="246"/>
      <c r="Z44" s="247"/>
      <c r="AA44" s="245"/>
      <c r="AB44" s="245"/>
      <c r="AC44" s="245"/>
      <c r="AD44" s="245"/>
      <c r="AE44" s="245"/>
      <c r="AF44" s="245"/>
      <c r="AG44" s="245"/>
      <c r="AH44" s="245"/>
      <c r="AI44" s="245"/>
      <c r="AJ44" s="245"/>
      <c r="AK44" s="245"/>
      <c r="AL44" s="245"/>
      <c r="AM44" s="245"/>
      <c r="AN44" s="245"/>
      <c r="AO44" s="245"/>
      <c r="AP44" s="245"/>
      <c r="AQ44" s="245"/>
      <c r="AR44" s="245"/>
    </row>
    <row r="45" spans="2:44" ht="18" customHeight="1" outlineLevel="1">
      <c r="B45" s="225" t="s">
        <v>821</v>
      </c>
      <c r="C45" s="239"/>
      <c r="D45" s="239"/>
      <c r="E45" s="240">
        <f t="shared" si="8"/>
        <v>0</v>
      </c>
      <c r="F45" s="241">
        <f t="shared" si="5"/>
        <v>0</v>
      </c>
      <c r="G45" s="240">
        <f t="shared" si="6"/>
        <v>0</v>
      </c>
      <c r="H45" s="242"/>
      <c r="I45" s="242"/>
      <c r="J45" s="242"/>
      <c r="K45" s="242"/>
      <c r="L45" s="242"/>
      <c r="M45" s="242"/>
      <c r="N45" s="242"/>
      <c r="O45" s="242"/>
      <c r="P45" s="242"/>
      <c r="Q45" s="243"/>
      <c r="R45" s="243"/>
      <c r="S45" s="244"/>
      <c r="T45" s="245"/>
      <c r="U45" s="245"/>
      <c r="V45" s="245"/>
      <c r="W45" s="245"/>
      <c r="X45" s="245"/>
      <c r="Y45" s="246"/>
      <c r="Z45" s="247"/>
      <c r="AA45" s="245"/>
      <c r="AB45" s="245"/>
      <c r="AC45" s="245"/>
      <c r="AD45" s="245"/>
      <c r="AE45" s="245"/>
      <c r="AF45" s="245"/>
      <c r="AG45" s="245"/>
      <c r="AH45" s="245"/>
      <c r="AI45" s="245"/>
      <c r="AJ45" s="245"/>
      <c r="AK45" s="245"/>
      <c r="AL45" s="245"/>
      <c r="AM45" s="245"/>
      <c r="AN45" s="245"/>
      <c r="AO45" s="245"/>
      <c r="AP45" s="245"/>
      <c r="AQ45" s="245"/>
      <c r="AR45" s="245"/>
    </row>
    <row r="46" spans="2:44" ht="18" customHeight="1" outlineLevel="1">
      <c r="B46" s="225" t="s">
        <v>822</v>
      </c>
      <c r="C46" s="239"/>
      <c r="D46" s="239"/>
      <c r="E46" s="240">
        <f t="shared" si="8"/>
        <v>0</v>
      </c>
      <c r="F46" s="241">
        <f t="shared" si="5"/>
        <v>0</v>
      </c>
      <c r="G46" s="240">
        <f t="shared" si="6"/>
        <v>0</v>
      </c>
      <c r="H46" s="242"/>
      <c r="I46" s="242"/>
      <c r="J46" s="242"/>
      <c r="K46" s="242"/>
      <c r="L46" s="242"/>
      <c r="M46" s="242"/>
      <c r="N46" s="242"/>
      <c r="O46" s="242"/>
      <c r="P46" s="242"/>
      <c r="Q46" s="243"/>
      <c r="R46" s="243"/>
      <c r="S46" s="244"/>
      <c r="T46" s="245"/>
      <c r="U46" s="245"/>
      <c r="V46" s="245"/>
      <c r="W46" s="245"/>
      <c r="X46" s="245"/>
      <c r="Y46" s="246"/>
      <c r="Z46" s="247"/>
      <c r="AA46" s="245"/>
      <c r="AB46" s="245"/>
      <c r="AC46" s="245"/>
      <c r="AD46" s="245"/>
      <c r="AE46" s="245"/>
      <c r="AF46" s="245"/>
      <c r="AG46" s="245"/>
      <c r="AH46" s="245"/>
      <c r="AI46" s="245"/>
      <c r="AJ46" s="245"/>
      <c r="AK46" s="245"/>
      <c r="AL46" s="245"/>
      <c r="AM46" s="245"/>
      <c r="AN46" s="245"/>
      <c r="AO46" s="245"/>
      <c r="AP46" s="245"/>
      <c r="AQ46" s="245"/>
      <c r="AR46" s="245"/>
    </row>
    <row r="47" spans="2:44" ht="18" customHeight="1" outlineLevel="1">
      <c r="B47" s="225" t="s">
        <v>823</v>
      </c>
      <c r="C47" s="239"/>
      <c r="D47" s="239"/>
      <c r="E47" s="240">
        <f t="shared" si="8"/>
        <v>0</v>
      </c>
      <c r="F47" s="241">
        <f t="shared" si="5"/>
        <v>0</v>
      </c>
      <c r="G47" s="240">
        <f t="shared" si="6"/>
        <v>0</v>
      </c>
      <c r="H47" s="242"/>
      <c r="I47" s="242"/>
      <c r="J47" s="242"/>
      <c r="K47" s="242"/>
      <c r="L47" s="242"/>
      <c r="M47" s="242"/>
      <c r="N47" s="242"/>
      <c r="O47" s="242"/>
      <c r="P47" s="242"/>
      <c r="Q47" s="243"/>
      <c r="R47" s="243"/>
      <c r="S47" s="244"/>
      <c r="T47" s="245"/>
      <c r="U47" s="245"/>
      <c r="V47" s="245"/>
      <c r="W47" s="245"/>
      <c r="X47" s="245"/>
      <c r="Y47" s="246"/>
      <c r="Z47" s="247"/>
      <c r="AA47" s="245"/>
      <c r="AB47" s="245"/>
      <c r="AC47" s="245"/>
      <c r="AD47" s="245"/>
      <c r="AE47" s="245"/>
      <c r="AF47" s="245"/>
      <c r="AG47" s="245"/>
      <c r="AH47" s="245"/>
      <c r="AI47" s="245"/>
      <c r="AJ47" s="245"/>
      <c r="AK47" s="245"/>
      <c r="AL47" s="245"/>
      <c r="AM47" s="245"/>
      <c r="AN47" s="245"/>
      <c r="AO47" s="245"/>
      <c r="AP47" s="245"/>
      <c r="AQ47" s="245"/>
      <c r="AR47" s="245"/>
    </row>
    <row r="48" spans="2:44" ht="18" customHeight="1" outlineLevel="1">
      <c r="B48" s="225" t="s">
        <v>824</v>
      </c>
      <c r="C48" s="239"/>
      <c r="D48" s="239"/>
      <c r="E48" s="240">
        <f t="shared" si="8"/>
        <v>0</v>
      </c>
      <c r="F48" s="241">
        <f t="shared" si="5"/>
        <v>0</v>
      </c>
      <c r="G48" s="240">
        <f t="shared" si="6"/>
        <v>0</v>
      </c>
      <c r="H48" s="242"/>
      <c r="I48" s="242"/>
      <c r="J48" s="242"/>
      <c r="K48" s="242"/>
      <c r="L48" s="242"/>
      <c r="M48" s="242"/>
      <c r="N48" s="242"/>
      <c r="O48" s="242"/>
      <c r="P48" s="242"/>
      <c r="Q48" s="243"/>
      <c r="R48" s="243"/>
      <c r="S48" s="244"/>
      <c r="T48" s="245"/>
      <c r="U48" s="245"/>
      <c r="V48" s="245"/>
      <c r="W48" s="245"/>
      <c r="X48" s="245"/>
      <c r="Y48" s="246"/>
      <c r="Z48" s="247"/>
      <c r="AA48" s="245"/>
      <c r="AB48" s="245"/>
      <c r="AC48" s="245"/>
      <c r="AD48" s="245"/>
      <c r="AE48" s="245"/>
      <c r="AF48" s="245"/>
      <c r="AG48" s="245"/>
      <c r="AH48" s="245"/>
      <c r="AI48" s="245"/>
      <c r="AJ48" s="245"/>
      <c r="AK48" s="245"/>
      <c r="AL48" s="245"/>
      <c r="AM48" s="245"/>
      <c r="AN48" s="245"/>
      <c r="AO48" s="245"/>
      <c r="AP48" s="245"/>
      <c r="AQ48" s="245"/>
      <c r="AR48" s="245"/>
    </row>
    <row r="49" spans="2:44" ht="18" customHeight="1" outlineLevel="1">
      <c r="B49" s="225" t="s">
        <v>825</v>
      </c>
      <c r="C49" s="239"/>
      <c r="D49" s="239"/>
      <c r="E49" s="240">
        <f t="shared" si="8"/>
        <v>0</v>
      </c>
      <c r="F49" s="241">
        <f t="shared" si="5"/>
        <v>0</v>
      </c>
      <c r="G49" s="240">
        <f t="shared" si="6"/>
        <v>0</v>
      </c>
      <c r="H49" s="242"/>
      <c r="I49" s="242"/>
      <c r="J49" s="242"/>
      <c r="K49" s="242"/>
      <c r="L49" s="242"/>
      <c r="M49" s="242"/>
      <c r="N49" s="242"/>
      <c r="O49" s="242"/>
      <c r="P49" s="242"/>
      <c r="Q49" s="243"/>
      <c r="R49" s="243"/>
      <c r="S49" s="244"/>
      <c r="T49" s="245"/>
      <c r="U49" s="245"/>
      <c r="V49" s="245"/>
      <c r="W49" s="245"/>
      <c r="X49" s="245"/>
      <c r="Y49" s="246"/>
      <c r="Z49" s="247"/>
      <c r="AA49" s="245"/>
      <c r="AB49" s="245"/>
      <c r="AC49" s="245"/>
      <c r="AD49" s="245"/>
      <c r="AE49" s="245"/>
      <c r="AF49" s="245"/>
      <c r="AG49" s="245"/>
      <c r="AH49" s="245"/>
      <c r="AI49" s="245"/>
      <c r="AJ49" s="245"/>
      <c r="AK49" s="245"/>
      <c r="AL49" s="245"/>
      <c r="AM49" s="245"/>
      <c r="AN49" s="245"/>
      <c r="AO49" s="245"/>
      <c r="AP49" s="245"/>
      <c r="AQ49" s="245"/>
      <c r="AR49" s="245"/>
    </row>
    <row r="50" spans="2:44" ht="18" customHeight="1" outlineLevel="1">
      <c r="B50" s="225" t="s">
        <v>826</v>
      </c>
      <c r="C50" s="239"/>
      <c r="D50" s="239"/>
      <c r="E50" s="240">
        <f t="shared" si="8"/>
        <v>0</v>
      </c>
      <c r="F50" s="241">
        <f t="shared" si="5"/>
        <v>0</v>
      </c>
      <c r="G50" s="240">
        <f t="shared" si="6"/>
        <v>0</v>
      </c>
      <c r="H50" s="242"/>
      <c r="I50" s="242"/>
      <c r="J50" s="242"/>
      <c r="K50" s="242"/>
      <c r="L50" s="242"/>
      <c r="M50" s="242"/>
      <c r="N50" s="242"/>
      <c r="O50" s="242"/>
      <c r="P50" s="242"/>
      <c r="Q50" s="243"/>
      <c r="R50" s="243"/>
      <c r="S50" s="244"/>
      <c r="T50" s="245"/>
      <c r="U50" s="245"/>
      <c r="V50" s="245"/>
      <c r="W50" s="245"/>
      <c r="X50" s="245"/>
      <c r="Y50" s="246"/>
      <c r="Z50" s="247"/>
      <c r="AA50" s="245"/>
      <c r="AB50" s="245"/>
      <c r="AC50" s="245"/>
      <c r="AD50" s="245"/>
      <c r="AE50" s="245"/>
      <c r="AF50" s="245"/>
      <c r="AG50" s="245"/>
      <c r="AH50" s="245"/>
      <c r="AI50" s="245"/>
      <c r="AJ50" s="245"/>
      <c r="AK50" s="245"/>
      <c r="AL50" s="245"/>
      <c r="AM50" s="245"/>
      <c r="AN50" s="245"/>
      <c r="AO50" s="245"/>
      <c r="AP50" s="245"/>
      <c r="AQ50" s="245"/>
      <c r="AR50" s="245"/>
    </row>
    <row r="51" spans="2:44" ht="18" customHeight="1" outlineLevel="1">
      <c r="B51" s="225" t="s">
        <v>827</v>
      </c>
      <c r="C51" s="239"/>
      <c r="D51" s="239"/>
      <c r="E51" s="240">
        <f t="shared" si="8"/>
        <v>0</v>
      </c>
      <c r="F51" s="241">
        <f t="shared" si="5"/>
        <v>0</v>
      </c>
      <c r="G51" s="240">
        <f t="shared" si="6"/>
        <v>0</v>
      </c>
      <c r="H51" s="242"/>
      <c r="I51" s="242"/>
      <c r="J51" s="242"/>
      <c r="K51" s="242"/>
      <c r="L51" s="242"/>
      <c r="M51" s="242"/>
      <c r="N51" s="242"/>
      <c r="O51" s="242"/>
      <c r="P51" s="242"/>
      <c r="Q51" s="243"/>
      <c r="R51" s="243"/>
      <c r="S51" s="244"/>
      <c r="T51" s="245"/>
      <c r="U51" s="245"/>
      <c r="V51" s="245"/>
      <c r="W51" s="245"/>
      <c r="X51" s="245"/>
      <c r="Y51" s="246"/>
      <c r="Z51" s="247"/>
      <c r="AA51" s="245"/>
      <c r="AB51" s="245"/>
      <c r="AC51" s="245"/>
      <c r="AD51" s="245"/>
      <c r="AE51" s="245"/>
      <c r="AF51" s="245"/>
      <c r="AG51" s="245"/>
      <c r="AH51" s="245"/>
      <c r="AI51" s="245"/>
      <c r="AJ51" s="245"/>
      <c r="AK51" s="245"/>
      <c r="AL51" s="245"/>
      <c r="AM51" s="245"/>
      <c r="AN51" s="245"/>
      <c r="AO51" s="245"/>
      <c r="AP51" s="245"/>
      <c r="AQ51" s="245"/>
      <c r="AR51" s="245"/>
    </row>
    <row r="52" spans="2:44" ht="18" customHeight="1" outlineLevel="1">
      <c r="B52" s="225" t="s">
        <v>828</v>
      </c>
      <c r="C52" s="239"/>
      <c r="D52" s="239"/>
      <c r="E52" s="240">
        <f t="shared" si="8"/>
        <v>0</v>
      </c>
      <c r="F52" s="241">
        <f t="shared" si="5"/>
        <v>0</v>
      </c>
      <c r="G52" s="240">
        <f t="shared" si="6"/>
        <v>0</v>
      </c>
      <c r="H52" s="242"/>
      <c r="I52" s="242"/>
      <c r="J52" s="242"/>
      <c r="K52" s="242"/>
      <c r="L52" s="242"/>
      <c r="M52" s="242"/>
      <c r="N52" s="242"/>
      <c r="O52" s="242"/>
      <c r="P52" s="242"/>
      <c r="Q52" s="243"/>
      <c r="R52" s="243"/>
      <c r="S52" s="244"/>
      <c r="T52" s="245"/>
      <c r="U52" s="245"/>
      <c r="V52" s="245"/>
      <c r="W52" s="245"/>
      <c r="X52" s="245"/>
      <c r="Y52" s="246"/>
      <c r="Z52" s="247"/>
      <c r="AA52" s="245"/>
      <c r="AB52" s="245"/>
      <c r="AC52" s="245"/>
      <c r="AD52" s="245"/>
      <c r="AE52" s="245"/>
      <c r="AF52" s="245"/>
      <c r="AG52" s="245"/>
      <c r="AH52" s="245"/>
      <c r="AI52" s="245"/>
      <c r="AJ52" s="245"/>
      <c r="AK52" s="245"/>
      <c r="AL52" s="245"/>
      <c r="AM52" s="245"/>
      <c r="AN52" s="245"/>
      <c r="AO52" s="245"/>
      <c r="AP52" s="245"/>
      <c r="AQ52" s="245"/>
      <c r="AR52" s="245"/>
    </row>
    <row r="53" spans="2:44" ht="18" customHeight="1" outlineLevel="1">
      <c r="B53" s="225" t="s">
        <v>829</v>
      </c>
      <c r="C53" s="239"/>
      <c r="D53" s="239"/>
      <c r="E53" s="240">
        <f t="shared" si="8"/>
        <v>0</v>
      </c>
      <c r="F53" s="241">
        <f t="shared" si="5"/>
        <v>0</v>
      </c>
      <c r="G53" s="240">
        <f t="shared" si="6"/>
        <v>0</v>
      </c>
      <c r="H53" s="242"/>
      <c r="I53" s="242"/>
      <c r="J53" s="242"/>
      <c r="K53" s="242"/>
      <c r="L53" s="242"/>
      <c r="M53" s="242"/>
      <c r="N53" s="242"/>
      <c r="O53" s="242"/>
      <c r="P53" s="242"/>
      <c r="Q53" s="243"/>
      <c r="R53" s="243"/>
      <c r="S53" s="244"/>
      <c r="T53" s="245"/>
      <c r="U53" s="245"/>
      <c r="V53" s="245"/>
      <c r="W53" s="245"/>
      <c r="X53" s="245"/>
      <c r="Y53" s="246"/>
      <c r="Z53" s="247"/>
      <c r="AA53" s="245"/>
      <c r="AB53" s="245"/>
      <c r="AC53" s="245"/>
      <c r="AD53" s="245"/>
      <c r="AE53" s="245"/>
      <c r="AF53" s="245"/>
      <c r="AG53" s="245"/>
      <c r="AH53" s="245"/>
      <c r="AI53" s="245"/>
      <c r="AJ53" s="245"/>
      <c r="AK53" s="245"/>
      <c r="AL53" s="245"/>
      <c r="AM53" s="245"/>
      <c r="AN53" s="245"/>
      <c r="AO53" s="245"/>
      <c r="AP53" s="245"/>
      <c r="AQ53" s="245"/>
      <c r="AR53" s="245"/>
    </row>
    <row r="54" spans="2:44" ht="18" customHeight="1" outlineLevel="1">
      <c r="B54" s="225" t="s">
        <v>830</v>
      </c>
      <c r="C54" s="239"/>
      <c r="D54" s="239"/>
      <c r="E54" s="240">
        <f t="shared" si="8"/>
        <v>0</v>
      </c>
      <c r="F54" s="241">
        <f t="shared" si="5"/>
        <v>0</v>
      </c>
      <c r="G54" s="240">
        <f t="shared" si="6"/>
        <v>0</v>
      </c>
      <c r="H54" s="242"/>
      <c r="I54" s="242"/>
      <c r="J54" s="242"/>
      <c r="K54" s="242"/>
      <c r="L54" s="242"/>
      <c r="M54" s="242"/>
      <c r="N54" s="242"/>
      <c r="O54" s="242"/>
      <c r="P54" s="242"/>
      <c r="Q54" s="243"/>
      <c r="R54" s="243"/>
      <c r="S54" s="244"/>
      <c r="T54" s="245"/>
      <c r="U54" s="245"/>
      <c r="V54" s="245"/>
      <c r="W54" s="245"/>
      <c r="X54" s="245"/>
      <c r="Y54" s="246"/>
      <c r="Z54" s="247"/>
      <c r="AA54" s="245"/>
      <c r="AB54" s="245"/>
      <c r="AC54" s="245"/>
      <c r="AD54" s="245"/>
      <c r="AE54" s="245"/>
      <c r="AF54" s="245"/>
      <c r="AG54" s="245"/>
      <c r="AH54" s="245"/>
      <c r="AI54" s="245"/>
      <c r="AJ54" s="245"/>
      <c r="AK54" s="245"/>
      <c r="AL54" s="245"/>
      <c r="AM54" s="245"/>
      <c r="AN54" s="245"/>
      <c r="AO54" s="245"/>
      <c r="AP54" s="245"/>
      <c r="AQ54" s="245"/>
      <c r="AR54" s="245"/>
    </row>
    <row r="55" spans="2:44" ht="18" customHeight="1" outlineLevel="1">
      <c r="B55" s="225" t="s">
        <v>831</v>
      </c>
      <c r="C55" s="239"/>
      <c r="D55" s="239"/>
      <c r="E55" s="240">
        <f t="shared" si="8"/>
        <v>0</v>
      </c>
      <c r="F55" s="241">
        <f t="shared" si="5"/>
        <v>0</v>
      </c>
      <c r="G55" s="240">
        <f t="shared" si="6"/>
        <v>0</v>
      </c>
      <c r="H55" s="242"/>
      <c r="I55" s="242"/>
      <c r="J55" s="242"/>
      <c r="K55" s="242"/>
      <c r="L55" s="242"/>
      <c r="M55" s="242"/>
      <c r="N55" s="242"/>
      <c r="O55" s="242"/>
      <c r="P55" s="242"/>
      <c r="Q55" s="243"/>
      <c r="R55" s="243"/>
      <c r="S55" s="244"/>
      <c r="T55" s="245"/>
      <c r="U55" s="245"/>
      <c r="V55" s="245"/>
      <c r="W55" s="245"/>
      <c r="X55" s="245"/>
      <c r="Y55" s="246"/>
      <c r="Z55" s="247"/>
      <c r="AA55" s="245"/>
      <c r="AB55" s="245"/>
      <c r="AC55" s="245"/>
      <c r="AD55" s="245"/>
      <c r="AE55" s="245"/>
      <c r="AF55" s="245"/>
      <c r="AG55" s="245"/>
      <c r="AH55" s="245"/>
      <c r="AI55" s="245"/>
      <c r="AJ55" s="245"/>
      <c r="AK55" s="245"/>
      <c r="AL55" s="245"/>
      <c r="AM55" s="245"/>
      <c r="AN55" s="245"/>
      <c r="AO55" s="245"/>
      <c r="AP55" s="245"/>
      <c r="AQ55" s="245"/>
      <c r="AR55" s="245"/>
    </row>
    <row r="56" spans="2:44" ht="18" customHeight="1" outlineLevel="1">
      <c r="B56" s="225" t="s">
        <v>832</v>
      </c>
      <c r="C56" s="239"/>
      <c r="D56" s="239"/>
      <c r="E56" s="240">
        <f t="shared" si="8"/>
        <v>0</v>
      </c>
      <c r="F56" s="241">
        <f t="shared" si="5"/>
        <v>0</v>
      </c>
      <c r="G56" s="240">
        <f t="shared" si="6"/>
        <v>0</v>
      </c>
      <c r="H56" s="242"/>
      <c r="I56" s="242"/>
      <c r="J56" s="242"/>
      <c r="K56" s="242"/>
      <c r="L56" s="242"/>
      <c r="M56" s="242"/>
      <c r="N56" s="242"/>
      <c r="O56" s="242"/>
      <c r="P56" s="242"/>
      <c r="Q56" s="243"/>
      <c r="R56" s="243"/>
      <c r="S56" s="244"/>
      <c r="T56" s="245"/>
      <c r="U56" s="245"/>
      <c r="V56" s="245"/>
      <c r="W56" s="245"/>
      <c r="X56" s="245"/>
      <c r="Y56" s="246"/>
      <c r="Z56" s="247"/>
      <c r="AA56" s="245"/>
      <c r="AB56" s="245"/>
      <c r="AC56" s="245"/>
      <c r="AD56" s="245"/>
      <c r="AE56" s="245"/>
      <c r="AF56" s="245"/>
      <c r="AG56" s="245"/>
      <c r="AH56" s="245"/>
      <c r="AI56" s="245"/>
      <c r="AJ56" s="245"/>
      <c r="AK56" s="245"/>
      <c r="AL56" s="245"/>
      <c r="AM56" s="245"/>
      <c r="AN56" s="245"/>
      <c r="AO56" s="245"/>
      <c r="AP56" s="245"/>
      <c r="AQ56" s="245"/>
      <c r="AR56" s="245"/>
    </row>
    <row r="57" spans="2:44" ht="18" customHeight="1" outlineLevel="1">
      <c r="B57" s="225" t="s">
        <v>833</v>
      </c>
      <c r="C57" s="248"/>
      <c r="D57" s="248"/>
      <c r="E57" s="240">
        <f t="shared" si="8"/>
        <v>0</v>
      </c>
      <c r="F57" s="241">
        <f t="shared" si="5"/>
        <v>0</v>
      </c>
      <c r="G57" s="240">
        <f t="shared" si="6"/>
        <v>0</v>
      </c>
      <c r="H57" s="242"/>
      <c r="I57" s="242"/>
      <c r="J57" s="242"/>
      <c r="K57" s="242"/>
      <c r="L57" s="242"/>
      <c r="M57" s="242"/>
      <c r="N57" s="242"/>
      <c r="O57" s="242"/>
      <c r="P57" s="242"/>
      <c r="Q57" s="243"/>
      <c r="R57" s="243"/>
      <c r="S57" s="244"/>
      <c r="T57" s="245"/>
      <c r="U57" s="245"/>
      <c r="V57" s="245"/>
      <c r="W57" s="245"/>
      <c r="X57" s="245"/>
      <c r="Y57" s="246"/>
      <c r="Z57" s="247"/>
      <c r="AA57" s="245"/>
      <c r="AB57" s="245"/>
      <c r="AC57" s="245"/>
      <c r="AD57" s="245"/>
      <c r="AE57" s="245"/>
      <c r="AF57" s="245"/>
      <c r="AG57" s="245"/>
      <c r="AH57" s="245"/>
      <c r="AI57" s="245"/>
      <c r="AJ57" s="245"/>
      <c r="AK57" s="245"/>
      <c r="AL57" s="245"/>
      <c r="AM57" s="245"/>
      <c r="AN57" s="245"/>
      <c r="AO57" s="245"/>
      <c r="AP57" s="245"/>
      <c r="AQ57" s="245"/>
      <c r="AR57" s="245"/>
    </row>
    <row r="58" spans="2:44" ht="18" customHeight="1" outlineLevel="1">
      <c r="B58" s="225" t="s">
        <v>834</v>
      </c>
      <c r="C58" s="240"/>
      <c r="D58" s="240"/>
      <c r="E58" s="240">
        <f t="shared" si="8"/>
        <v>0</v>
      </c>
      <c r="F58" s="241">
        <f t="shared" si="5"/>
        <v>0</v>
      </c>
      <c r="G58" s="240">
        <f t="shared" si="6"/>
        <v>0</v>
      </c>
      <c r="H58" s="242"/>
      <c r="I58" s="242"/>
      <c r="J58" s="242"/>
      <c r="K58" s="242"/>
      <c r="L58" s="242"/>
      <c r="M58" s="242"/>
      <c r="N58" s="242"/>
      <c r="O58" s="242"/>
      <c r="P58" s="242"/>
      <c r="Q58" s="243"/>
      <c r="R58" s="243"/>
      <c r="S58" s="244"/>
      <c r="T58" s="245"/>
      <c r="U58" s="245"/>
      <c r="V58" s="245"/>
      <c r="W58" s="245"/>
      <c r="X58" s="245"/>
      <c r="Y58" s="246"/>
      <c r="Z58" s="247"/>
      <c r="AA58" s="245"/>
      <c r="AB58" s="245"/>
      <c r="AC58" s="245"/>
      <c r="AD58" s="245"/>
      <c r="AE58" s="245"/>
      <c r="AF58" s="245"/>
      <c r="AG58" s="245"/>
      <c r="AH58" s="245"/>
      <c r="AI58" s="245"/>
      <c r="AJ58" s="245"/>
      <c r="AK58" s="245"/>
      <c r="AL58" s="245"/>
      <c r="AM58" s="245"/>
      <c r="AN58" s="245"/>
      <c r="AO58" s="245"/>
      <c r="AP58" s="245"/>
      <c r="AQ58" s="245"/>
      <c r="AR58" s="245"/>
    </row>
    <row r="59" spans="2:44" ht="18" customHeight="1" outlineLevel="1">
      <c r="B59" s="225" t="s">
        <v>835</v>
      </c>
      <c r="C59" s="239"/>
      <c r="D59" s="239"/>
      <c r="E59" s="240">
        <f t="shared" si="8"/>
        <v>0</v>
      </c>
      <c r="F59" s="241">
        <f t="shared" si="5"/>
        <v>0</v>
      </c>
      <c r="G59" s="240">
        <f t="shared" si="6"/>
        <v>0</v>
      </c>
      <c r="H59" s="242"/>
      <c r="I59" s="242"/>
      <c r="J59" s="242"/>
      <c r="K59" s="242"/>
      <c r="L59" s="242"/>
      <c r="M59" s="242"/>
      <c r="N59" s="242"/>
      <c r="O59" s="242"/>
      <c r="P59" s="242"/>
      <c r="Q59" s="243"/>
      <c r="R59" s="243"/>
      <c r="S59" s="244"/>
      <c r="T59" s="245"/>
      <c r="U59" s="245"/>
      <c r="V59" s="245"/>
      <c r="W59" s="245"/>
      <c r="X59" s="245"/>
      <c r="Y59" s="246"/>
      <c r="Z59" s="247"/>
      <c r="AA59" s="245"/>
      <c r="AB59" s="245"/>
      <c r="AC59" s="245"/>
      <c r="AD59" s="245"/>
      <c r="AE59" s="245"/>
      <c r="AF59" s="245"/>
      <c r="AG59" s="245"/>
      <c r="AH59" s="245"/>
      <c r="AI59" s="245"/>
      <c r="AJ59" s="245"/>
      <c r="AK59" s="245"/>
      <c r="AL59" s="245"/>
      <c r="AM59" s="245"/>
      <c r="AN59" s="245"/>
      <c r="AO59" s="245"/>
      <c r="AP59" s="245"/>
      <c r="AQ59" s="245"/>
      <c r="AR59" s="245"/>
    </row>
    <row r="60" spans="2:44" ht="18" customHeight="1" outlineLevel="1">
      <c r="B60" s="225" t="s">
        <v>836</v>
      </c>
      <c r="C60" s="239"/>
      <c r="D60" s="239"/>
      <c r="E60" s="240">
        <f t="shared" si="8"/>
        <v>0</v>
      </c>
      <c r="F60" s="241">
        <f t="shared" si="5"/>
        <v>0</v>
      </c>
      <c r="G60" s="240">
        <f t="shared" si="6"/>
        <v>0</v>
      </c>
      <c r="H60" s="242"/>
      <c r="I60" s="242"/>
      <c r="J60" s="242"/>
      <c r="K60" s="242"/>
      <c r="L60" s="242"/>
      <c r="M60" s="242"/>
      <c r="N60" s="242"/>
      <c r="O60" s="242"/>
      <c r="P60" s="242"/>
      <c r="Q60" s="243"/>
      <c r="R60" s="243"/>
      <c r="S60" s="244"/>
      <c r="T60" s="245"/>
      <c r="U60" s="245"/>
      <c r="V60" s="245"/>
      <c r="W60" s="245"/>
      <c r="X60" s="245"/>
      <c r="Y60" s="246"/>
      <c r="Z60" s="247"/>
      <c r="AA60" s="245"/>
      <c r="AB60" s="245"/>
      <c r="AC60" s="245"/>
      <c r="AD60" s="245"/>
      <c r="AE60" s="245"/>
      <c r="AF60" s="245"/>
      <c r="AG60" s="245"/>
      <c r="AH60" s="245"/>
      <c r="AI60" s="245"/>
      <c r="AJ60" s="245"/>
      <c r="AK60" s="245"/>
      <c r="AL60" s="245"/>
      <c r="AM60" s="245"/>
      <c r="AN60" s="245"/>
      <c r="AO60" s="245"/>
      <c r="AP60" s="245"/>
      <c r="AQ60" s="245"/>
      <c r="AR60" s="245"/>
    </row>
    <row r="61" spans="2:44" ht="18" customHeight="1">
      <c r="B61" s="225"/>
      <c r="C61" s="239"/>
      <c r="D61" s="239"/>
      <c r="E61" s="240">
        <f t="shared" si="8"/>
        <v>0</v>
      </c>
      <c r="F61" s="241">
        <f t="shared" si="5"/>
        <v>0</v>
      </c>
      <c r="G61" s="240"/>
      <c r="H61" s="242"/>
      <c r="I61" s="242"/>
      <c r="J61" s="242"/>
      <c r="K61" s="242"/>
      <c r="L61" s="242"/>
      <c r="M61" s="242"/>
      <c r="N61" s="242"/>
      <c r="O61" s="242"/>
      <c r="P61" s="242"/>
      <c r="Q61" s="243"/>
      <c r="R61" s="243"/>
      <c r="S61" s="244"/>
      <c r="T61" s="245"/>
      <c r="U61" s="245"/>
      <c r="V61" s="245"/>
      <c r="W61" s="245"/>
      <c r="X61" s="245"/>
      <c r="Y61" s="246"/>
      <c r="Z61" s="247"/>
      <c r="AA61" s="245"/>
      <c r="AB61" s="245"/>
      <c r="AC61" s="245"/>
      <c r="AD61" s="245"/>
      <c r="AE61" s="245"/>
      <c r="AF61" s="245"/>
      <c r="AG61" s="245"/>
      <c r="AH61" s="245"/>
      <c r="AI61" s="245"/>
      <c r="AJ61" s="245"/>
      <c r="AK61" s="245"/>
      <c r="AL61" s="245"/>
      <c r="AM61" s="245"/>
      <c r="AN61" s="245"/>
      <c r="AO61" s="245"/>
      <c r="AP61" s="245"/>
      <c r="AQ61" s="245"/>
      <c r="AR61" s="245"/>
    </row>
    <row r="62" spans="2:44" ht="18" customHeight="1">
      <c r="B62" s="223" t="s">
        <v>837</v>
      </c>
      <c r="C62" s="260"/>
      <c r="D62" s="260"/>
      <c r="E62" s="240">
        <f t="shared" si="8"/>
        <v>0</v>
      </c>
      <c r="F62" s="241">
        <f t="shared" si="5"/>
        <v>0</v>
      </c>
      <c r="G62" s="240"/>
      <c r="H62" s="242"/>
      <c r="I62" s="242"/>
      <c r="J62" s="242"/>
      <c r="K62" s="242"/>
      <c r="L62" s="242"/>
      <c r="M62" s="242"/>
      <c r="N62" s="242"/>
      <c r="O62" s="242"/>
      <c r="P62" s="242"/>
      <c r="Q62" s="243"/>
      <c r="R62" s="243"/>
      <c r="S62" s="244"/>
      <c r="T62" s="245"/>
      <c r="U62" s="245"/>
      <c r="V62" s="245"/>
      <c r="W62" s="245"/>
      <c r="X62" s="245"/>
      <c r="Y62" s="246"/>
      <c r="Z62" s="247"/>
      <c r="AA62" s="245"/>
      <c r="AB62" s="245"/>
      <c r="AC62" s="245"/>
      <c r="AD62" s="245"/>
      <c r="AE62" s="245"/>
      <c r="AF62" s="245"/>
      <c r="AG62" s="245"/>
      <c r="AH62" s="245"/>
      <c r="AI62" s="245"/>
      <c r="AJ62" s="245"/>
      <c r="AK62" s="245"/>
      <c r="AL62" s="245"/>
      <c r="AM62" s="245"/>
      <c r="AN62" s="245"/>
      <c r="AO62" s="245"/>
      <c r="AP62" s="245"/>
      <c r="AQ62" s="245"/>
      <c r="AR62" s="245"/>
    </row>
    <row r="63" spans="2:44" ht="18" customHeight="1" outlineLevel="1">
      <c r="B63" s="225" t="s">
        <v>838</v>
      </c>
      <c r="C63" s="239"/>
      <c r="D63" s="239"/>
      <c r="E63" s="240">
        <f t="shared" si="8"/>
        <v>0</v>
      </c>
      <c r="F63" s="241">
        <f t="shared" si="5"/>
        <v>0</v>
      </c>
      <c r="G63" s="240">
        <f t="shared" si="6"/>
        <v>0</v>
      </c>
      <c r="H63" s="242"/>
      <c r="I63" s="242"/>
      <c r="J63" s="242"/>
      <c r="K63" s="242"/>
      <c r="L63" s="242"/>
      <c r="M63" s="242"/>
      <c r="N63" s="242"/>
      <c r="O63" s="242"/>
      <c r="P63" s="242"/>
      <c r="Q63" s="243"/>
      <c r="R63" s="243"/>
      <c r="S63" s="244"/>
      <c r="T63" s="245"/>
      <c r="U63" s="245"/>
      <c r="V63" s="245"/>
      <c r="W63" s="245"/>
      <c r="X63" s="245"/>
      <c r="Y63" s="246"/>
      <c r="Z63" s="247"/>
      <c r="AA63" s="245"/>
      <c r="AB63" s="245"/>
      <c r="AC63" s="245"/>
      <c r="AD63" s="245"/>
      <c r="AE63" s="245"/>
      <c r="AF63" s="245"/>
      <c r="AG63" s="245"/>
      <c r="AH63" s="245"/>
      <c r="AI63" s="245"/>
      <c r="AJ63" s="245"/>
      <c r="AK63" s="245"/>
      <c r="AL63" s="245"/>
      <c r="AM63" s="245"/>
      <c r="AN63" s="245"/>
      <c r="AO63" s="245"/>
      <c r="AP63" s="245"/>
      <c r="AQ63" s="245"/>
      <c r="AR63" s="245"/>
    </row>
    <row r="64" spans="2:44" ht="18" customHeight="1" outlineLevel="1">
      <c r="B64" s="225" t="s">
        <v>839</v>
      </c>
      <c r="C64" s="239"/>
      <c r="D64" s="239"/>
      <c r="E64" s="240">
        <f t="shared" si="8"/>
        <v>0</v>
      </c>
      <c r="F64" s="241">
        <f t="shared" si="5"/>
        <v>0</v>
      </c>
      <c r="G64" s="240">
        <f t="shared" si="6"/>
        <v>0</v>
      </c>
      <c r="H64" s="242"/>
      <c r="I64" s="242"/>
      <c r="J64" s="242"/>
      <c r="K64" s="242"/>
      <c r="L64" s="242"/>
      <c r="M64" s="242"/>
      <c r="N64" s="242"/>
      <c r="O64" s="242"/>
      <c r="P64" s="242"/>
      <c r="Q64" s="243"/>
      <c r="R64" s="243"/>
      <c r="S64" s="244"/>
      <c r="T64" s="245"/>
      <c r="U64" s="245"/>
      <c r="V64" s="245"/>
      <c r="W64" s="245"/>
      <c r="X64" s="245"/>
      <c r="Y64" s="246"/>
      <c r="Z64" s="247"/>
      <c r="AA64" s="245"/>
      <c r="AB64" s="245"/>
      <c r="AC64" s="245"/>
      <c r="AD64" s="245"/>
      <c r="AE64" s="245"/>
      <c r="AF64" s="245"/>
      <c r="AG64" s="245"/>
      <c r="AH64" s="245"/>
      <c r="AI64" s="245"/>
      <c r="AJ64" s="245"/>
      <c r="AK64" s="245"/>
      <c r="AL64" s="245"/>
      <c r="AM64" s="245"/>
      <c r="AN64" s="245"/>
      <c r="AO64" s="245"/>
      <c r="AP64" s="245"/>
      <c r="AQ64" s="245"/>
      <c r="AR64" s="245"/>
    </row>
    <row r="65" spans="2:44" ht="18" customHeight="1" outlineLevel="1">
      <c r="B65" s="225" t="s">
        <v>840</v>
      </c>
      <c r="C65" s="239"/>
      <c r="D65" s="239"/>
      <c r="E65" s="240">
        <f t="shared" si="8"/>
        <v>0</v>
      </c>
      <c r="F65" s="241">
        <f t="shared" si="5"/>
        <v>0</v>
      </c>
      <c r="G65" s="240">
        <f t="shared" si="6"/>
        <v>0</v>
      </c>
      <c r="H65" s="242"/>
      <c r="I65" s="242"/>
      <c r="J65" s="242"/>
      <c r="K65" s="242"/>
      <c r="L65" s="242"/>
      <c r="M65" s="242"/>
      <c r="N65" s="242"/>
      <c r="O65" s="242"/>
      <c r="P65" s="242"/>
      <c r="Q65" s="243"/>
      <c r="R65" s="243"/>
      <c r="S65" s="244"/>
      <c r="T65" s="245"/>
      <c r="U65" s="245"/>
      <c r="V65" s="245"/>
      <c r="W65" s="245"/>
      <c r="X65" s="245"/>
      <c r="Y65" s="246"/>
      <c r="Z65" s="247"/>
      <c r="AA65" s="245"/>
      <c r="AB65" s="245"/>
      <c r="AC65" s="245"/>
      <c r="AD65" s="245"/>
      <c r="AE65" s="245"/>
      <c r="AF65" s="245"/>
      <c r="AG65" s="245"/>
      <c r="AH65" s="245"/>
      <c r="AI65" s="245"/>
      <c r="AJ65" s="245"/>
      <c r="AK65" s="245"/>
      <c r="AL65" s="245"/>
      <c r="AM65" s="245"/>
      <c r="AN65" s="245"/>
      <c r="AO65" s="245"/>
      <c r="AP65" s="245"/>
      <c r="AQ65" s="245"/>
      <c r="AR65" s="245"/>
    </row>
    <row r="66" spans="2:44" ht="18" customHeight="1" outlineLevel="1">
      <c r="B66" s="225" t="s">
        <v>841</v>
      </c>
      <c r="C66" s="239"/>
      <c r="D66" s="239"/>
      <c r="E66" s="240">
        <f>D66-C66</f>
        <v>0</v>
      </c>
      <c r="F66" s="241">
        <f t="shared" si="5"/>
        <v>0</v>
      </c>
      <c r="G66" s="240">
        <f t="shared" si="6"/>
        <v>0</v>
      </c>
      <c r="H66" s="242"/>
      <c r="I66" s="242"/>
      <c r="J66" s="242"/>
      <c r="K66" s="242"/>
      <c r="L66" s="242"/>
      <c r="M66" s="242"/>
      <c r="N66" s="242"/>
      <c r="O66" s="242"/>
      <c r="P66" s="242"/>
      <c r="Q66" s="243"/>
      <c r="R66" s="243"/>
      <c r="S66" s="244"/>
      <c r="T66" s="245"/>
      <c r="U66" s="245"/>
      <c r="V66" s="245"/>
      <c r="W66" s="245"/>
      <c r="X66" s="245"/>
      <c r="Y66" s="246"/>
      <c r="Z66" s="247"/>
      <c r="AA66" s="245"/>
      <c r="AB66" s="245"/>
      <c r="AC66" s="245"/>
      <c r="AD66" s="245"/>
      <c r="AE66" s="245"/>
      <c r="AF66" s="245"/>
      <c r="AG66" s="245"/>
      <c r="AH66" s="245"/>
      <c r="AI66" s="245"/>
      <c r="AJ66" s="245"/>
      <c r="AK66" s="245"/>
      <c r="AL66" s="245"/>
      <c r="AM66" s="245"/>
      <c r="AN66" s="245"/>
      <c r="AO66" s="245"/>
      <c r="AP66" s="245"/>
      <c r="AQ66" s="245"/>
      <c r="AR66" s="245"/>
    </row>
    <row r="67" spans="2:44" ht="18" customHeight="1">
      <c r="B67" s="261" t="s">
        <v>842</v>
      </c>
      <c r="C67" s="242"/>
      <c r="D67" s="242"/>
      <c r="E67" s="242">
        <f t="shared" si="8"/>
        <v>0</v>
      </c>
      <c r="F67" s="241">
        <f t="shared" si="5"/>
        <v>0</v>
      </c>
      <c r="G67" s="240">
        <f t="shared" si="6"/>
        <v>0</v>
      </c>
      <c r="H67" s="262"/>
      <c r="I67" s="262"/>
      <c r="J67" s="262"/>
      <c r="K67" s="262"/>
      <c r="L67" s="262"/>
      <c r="M67" s="262"/>
      <c r="N67" s="262"/>
      <c r="O67" s="262"/>
      <c r="P67" s="262"/>
      <c r="Q67" s="263"/>
      <c r="R67" s="242"/>
      <c r="S67" s="264"/>
      <c r="T67" s="265"/>
      <c r="U67" s="265"/>
      <c r="V67" s="265"/>
      <c r="W67" s="265"/>
      <c r="X67" s="265"/>
      <c r="Y67" s="265"/>
      <c r="Z67" s="245"/>
      <c r="AA67" s="266"/>
      <c r="AB67" s="266"/>
      <c r="AC67" s="266"/>
      <c r="AD67" s="266"/>
      <c r="AE67" s="266"/>
      <c r="AF67" s="266"/>
      <c r="AG67" s="266"/>
      <c r="AH67" s="266"/>
      <c r="AI67" s="266"/>
      <c r="AJ67" s="266"/>
      <c r="AK67" s="266"/>
      <c r="AL67" s="266"/>
      <c r="AM67" s="266"/>
      <c r="AN67" s="266"/>
      <c r="AO67" s="266"/>
      <c r="AP67" s="266"/>
      <c r="AQ67" s="266"/>
      <c r="AR67" s="266"/>
    </row>
    <row r="68" spans="2:44" ht="18" customHeight="1" outlineLevel="1" thickBot="1">
      <c r="B68" s="225" t="s">
        <v>843</v>
      </c>
      <c r="C68" s="239"/>
      <c r="D68" s="239"/>
      <c r="E68" s="267"/>
      <c r="F68" s="241">
        <f>E68-G68</f>
        <v>0</v>
      </c>
      <c r="G68" s="240">
        <f>SUM(H68:AR68)</f>
        <v>0</v>
      </c>
      <c r="H68" s="242"/>
      <c r="I68" s="242"/>
      <c r="J68" s="242"/>
      <c r="K68" s="242"/>
      <c r="L68" s="242"/>
      <c r="M68" s="242"/>
      <c r="N68" s="242"/>
      <c r="O68" s="242"/>
      <c r="P68" s="242"/>
      <c r="Q68" s="243"/>
      <c r="R68" s="243"/>
      <c r="S68" s="268"/>
      <c r="T68" s="269"/>
      <c r="U68" s="269"/>
      <c r="V68" s="269"/>
      <c r="W68" s="269"/>
      <c r="X68" s="269"/>
      <c r="Y68" s="270"/>
      <c r="Z68" s="247"/>
      <c r="AA68" s="245"/>
      <c r="AB68" s="245"/>
      <c r="AC68" s="245"/>
      <c r="AD68" s="245"/>
      <c r="AE68" s="245"/>
      <c r="AF68" s="245"/>
      <c r="AG68" s="245"/>
      <c r="AH68" s="245"/>
      <c r="AI68" s="245"/>
      <c r="AJ68" s="245"/>
      <c r="AK68" s="245"/>
      <c r="AL68" s="245"/>
      <c r="AM68" s="245"/>
      <c r="AN68" s="245"/>
      <c r="AO68" s="245"/>
      <c r="AP68" s="245"/>
      <c r="AQ68" s="245"/>
      <c r="AR68" s="245"/>
    </row>
    <row r="69" spans="2:44" ht="18" customHeight="1" thickTop="1">
      <c r="B69" s="261"/>
      <c r="C69" s="242"/>
      <c r="D69" s="242"/>
      <c r="E69" s="242"/>
      <c r="F69" s="241"/>
      <c r="G69" s="271"/>
      <c r="H69" s="272"/>
      <c r="I69" s="272"/>
      <c r="J69" s="273"/>
      <c r="K69" s="273"/>
      <c r="L69" s="273"/>
      <c r="M69" s="273"/>
      <c r="N69" s="273"/>
      <c r="O69" s="273"/>
      <c r="P69" s="274"/>
      <c r="Q69" s="274"/>
      <c r="R69" s="243"/>
      <c r="S69" s="264"/>
      <c r="T69" s="265"/>
      <c r="U69" s="265"/>
      <c r="V69" s="265"/>
      <c r="W69" s="265"/>
      <c r="X69" s="265"/>
      <c r="Y69" s="275"/>
      <c r="Z69" s="276"/>
      <c r="AA69" s="264"/>
      <c r="AB69" s="265"/>
      <c r="AC69" s="265"/>
      <c r="AD69" s="265"/>
      <c r="AE69" s="265"/>
      <c r="AF69" s="265"/>
      <c r="AG69" s="265"/>
      <c r="AH69" s="265"/>
      <c r="AI69" s="265"/>
      <c r="AJ69" s="265"/>
      <c r="AK69" s="265"/>
      <c r="AL69" s="265"/>
      <c r="AM69" s="265"/>
      <c r="AN69" s="265"/>
      <c r="AO69" s="265"/>
      <c r="AP69" s="265"/>
      <c r="AQ69" s="265"/>
      <c r="AR69" s="275"/>
    </row>
    <row r="70" spans="2:44" s="259" customFormat="1" ht="18" customHeight="1" thickBot="1">
      <c r="B70" s="277" t="s">
        <v>844</v>
      </c>
      <c r="C70" s="253">
        <f>SUM(C41:C69)</f>
        <v>0</v>
      </c>
      <c r="D70" s="253">
        <f>SUM(D41:D69)</f>
        <v>0</v>
      </c>
      <c r="E70" s="253"/>
      <c r="F70" s="251"/>
      <c r="G70" s="278"/>
      <c r="H70" s="279"/>
      <c r="I70" s="279"/>
      <c r="J70" s="280"/>
      <c r="K70" s="280"/>
      <c r="L70" s="280"/>
      <c r="M70" s="280"/>
      <c r="N70" s="280"/>
      <c r="O70" s="280"/>
      <c r="P70" s="281"/>
      <c r="Q70" s="281"/>
      <c r="R70" s="254"/>
      <c r="S70" s="282"/>
      <c r="T70" s="283"/>
      <c r="U70" s="283"/>
      <c r="V70" s="283"/>
      <c r="W70" s="283"/>
      <c r="X70" s="283"/>
      <c r="Y70" s="284"/>
      <c r="Z70" s="285"/>
      <c r="AA70" s="282"/>
      <c r="AB70" s="283"/>
      <c r="AC70" s="283"/>
      <c r="AD70" s="283"/>
      <c r="AE70" s="283"/>
      <c r="AF70" s="283"/>
      <c r="AG70" s="283"/>
      <c r="AH70" s="283"/>
      <c r="AI70" s="283"/>
      <c r="AJ70" s="283"/>
      <c r="AK70" s="283"/>
      <c r="AL70" s="283"/>
      <c r="AM70" s="283"/>
      <c r="AN70" s="283"/>
      <c r="AO70" s="283"/>
      <c r="AP70" s="283"/>
      <c r="AQ70" s="283"/>
      <c r="AR70" s="284"/>
    </row>
    <row r="71" spans="2:44" ht="18" customHeight="1" thickTop="1">
      <c r="B71" s="223" t="s">
        <v>845</v>
      </c>
      <c r="C71" s="242"/>
      <c r="D71" s="242"/>
      <c r="E71" s="242"/>
      <c r="F71" s="241">
        <f t="shared" si="5"/>
        <v>0</v>
      </c>
      <c r="G71" s="271"/>
      <c r="H71" s="286"/>
      <c r="I71" s="287"/>
      <c r="J71" s="288"/>
      <c r="K71" s="288"/>
      <c r="L71" s="288"/>
      <c r="M71" s="288"/>
      <c r="N71" s="288"/>
      <c r="O71" s="288"/>
      <c r="P71" s="289"/>
      <c r="Q71" s="289"/>
      <c r="R71" s="243"/>
      <c r="S71" s="290"/>
      <c r="T71" s="291"/>
      <c r="U71" s="291"/>
      <c r="V71" s="291"/>
      <c r="W71" s="291"/>
      <c r="X71" s="291"/>
      <c r="Y71" s="292"/>
      <c r="Z71" s="276"/>
      <c r="AA71" s="293"/>
      <c r="AB71" s="294"/>
      <c r="AC71" s="294"/>
      <c r="AD71" s="294"/>
      <c r="AE71" s="294"/>
      <c r="AF71" s="294"/>
      <c r="AG71" s="294"/>
      <c r="AH71" s="294"/>
      <c r="AI71" s="294"/>
      <c r="AJ71" s="294"/>
      <c r="AK71" s="294"/>
      <c r="AL71" s="294"/>
      <c r="AM71" s="294"/>
      <c r="AN71" s="294"/>
      <c r="AO71" s="294"/>
      <c r="AP71" s="294"/>
      <c r="AQ71" s="294"/>
      <c r="AR71" s="295"/>
    </row>
    <row r="72" spans="2:44" ht="18" customHeight="1" outlineLevel="1">
      <c r="B72" s="296" t="s">
        <v>579</v>
      </c>
      <c r="C72" s="242"/>
      <c r="D72" s="242"/>
      <c r="E72" s="245"/>
      <c r="F72" s="241">
        <f t="shared" si="5"/>
        <v>0</v>
      </c>
      <c r="G72" s="271">
        <f t="shared" si="6"/>
        <v>0</v>
      </c>
      <c r="H72" s="297"/>
      <c r="I72" s="298"/>
      <c r="J72" s="242"/>
      <c r="K72" s="242"/>
      <c r="L72" s="242"/>
      <c r="M72" s="242"/>
      <c r="N72" s="242"/>
      <c r="O72" s="242"/>
      <c r="P72" s="243"/>
      <c r="Q72" s="243"/>
      <c r="R72" s="243"/>
      <c r="S72" s="299"/>
      <c r="T72" s="245"/>
      <c r="U72" s="245"/>
      <c r="V72" s="245"/>
      <c r="W72" s="245"/>
      <c r="X72" s="245"/>
      <c r="Y72" s="300"/>
      <c r="Z72" s="276"/>
      <c r="AA72" s="301"/>
      <c r="AB72" s="245"/>
      <c r="AC72" s="245"/>
      <c r="AD72" s="245"/>
      <c r="AE72" s="245"/>
      <c r="AF72" s="245"/>
      <c r="AG72" s="245"/>
      <c r="AH72" s="245"/>
      <c r="AI72" s="245"/>
      <c r="AJ72" s="245"/>
      <c r="AK72" s="245"/>
      <c r="AL72" s="245"/>
      <c r="AM72" s="245"/>
      <c r="AN72" s="245"/>
      <c r="AO72" s="245"/>
      <c r="AP72" s="245"/>
      <c r="AQ72" s="245"/>
      <c r="AR72" s="302"/>
    </row>
    <row r="73" spans="2:44" ht="18" customHeight="1" outlineLevel="1">
      <c r="B73" s="296" t="s">
        <v>846</v>
      </c>
      <c r="C73" s="242"/>
      <c r="D73" s="242"/>
      <c r="E73" s="245"/>
      <c r="F73" s="241">
        <f t="shared" si="5"/>
        <v>0</v>
      </c>
      <c r="G73" s="271">
        <f t="shared" si="6"/>
        <v>0</v>
      </c>
      <c r="H73" s="297"/>
      <c r="I73" s="298"/>
      <c r="J73" s="242"/>
      <c r="K73" s="242"/>
      <c r="L73" s="242"/>
      <c r="M73" s="242"/>
      <c r="N73" s="242"/>
      <c r="O73" s="242"/>
      <c r="P73" s="243"/>
      <c r="Q73" s="243"/>
      <c r="R73" s="243"/>
      <c r="S73" s="299"/>
      <c r="T73" s="245"/>
      <c r="U73" s="245"/>
      <c r="V73" s="245"/>
      <c r="W73" s="245"/>
      <c r="X73" s="245"/>
      <c r="Y73" s="300"/>
      <c r="Z73" s="276"/>
      <c r="AA73" s="301"/>
      <c r="AB73" s="245"/>
      <c r="AC73" s="245"/>
      <c r="AD73" s="245"/>
      <c r="AE73" s="245"/>
      <c r="AF73" s="245"/>
      <c r="AG73" s="245"/>
      <c r="AH73" s="245"/>
      <c r="AI73" s="245"/>
      <c r="AJ73" s="245"/>
      <c r="AK73" s="245"/>
      <c r="AL73" s="245"/>
      <c r="AM73" s="245"/>
      <c r="AN73" s="245"/>
      <c r="AO73" s="245"/>
      <c r="AP73" s="245"/>
      <c r="AQ73" s="245"/>
      <c r="AR73" s="302"/>
    </row>
    <row r="74" spans="2:44" ht="18" customHeight="1" outlineLevel="1">
      <c r="B74" s="296" t="s">
        <v>847</v>
      </c>
      <c r="C74" s="242"/>
      <c r="D74" s="242"/>
      <c r="E74" s="245"/>
      <c r="F74" s="241">
        <f t="shared" si="5"/>
        <v>0</v>
      </c>
      <c r="G74" s="271">
        <f t="shared" si="6"/>
        <v>0</v>
      </c>
      <c r="H74" s="297"/>
      <c r="I74" s="298"/>
      <c r="J74" s="242"/>
      <c r="K74" s="242"/>
      <c r="L74" s="242"/>
      <c r="M74" s="242"/>
      <c r="N74" s="242"/>
      <c r="O74" s="242"/>
      <c r="P74" s="243"/>
      <c r="Q74" s="243"/>
      <c r="R74" s="243"/>
      <c r="S74" s="299"/>
      <c r="T74" s="245"/>
      <c r="U74" s="245"/>
      <c r="V74" s="245"/>
      <c r="W74" s="245"/>
      <c r="X74" s="245"/>
      <c r="Y74" s="300"/>
      <c r="Z74" s="276"/>
      <c r="AA74" s="301"/>
      <c r="AB74" s="245"/>
      <c r="AC74" s="245"/>
      <c r="AD74" s="245"/>
      <c r="AE74" s="245"/>
      <c r="AF74" s="245"/>
      <c r="AG74" s="245"/>
      <c r="AH74" s="245"/>
      <c r="AI74" s="245"/>
      <c r="AJ74" s="245"/>
      <c r="AK74" s="245"/>
      <c r="AL74" s="245"/>
      <c r="AM74" s="245"/>
      <c r="AN74" s="245"/>
      <c r="AO74" s="245"/>
      <c r="AP74" s="245"/>
      <c r="AQ74" s="245"/>
      <c r="AR74" s="302"/>
    </row>
    <row r="75" spans="2:44" ht="18" customHeight="1" outlineLevel="1">
      <c r="B75" s="296" t="s">
        <v>848</v>
      </c>
      <c r="C75" s="242"/>
      <c r="D75" s="242"/>
      <c r="E75" s="245"/>
      <c r="F75" s="241">
        <f t="shared" si="5"/>
        <v>0</v>
      </c>
      <c r="G75" s="271">
        <f>SUM(H75:AR75)</f>
        <v>0</v>
      </c>
      <c r="H75" s="297"/>
      <c r="I75" s="298"/>
      <c r="J75" s="242"/>
      <c r="K75" s="242"/>
      <c r="L75" s="242"/>
      <c r="M75" s="242"/>
      <c r="N75" s="242"/>
      <c r="O75" s="242"/>
      <c r="P75" s="243"/>
      <c r="Q75" s="243"/>
      <c r="R75" s="243"/>
      <c r="S75" s="299"/>
      <c r="T75" s="245"/>
      <c r="U75" s="245"/>
      <c r="V75" s="245"/>
      <c r="W75" s="245"/>
      <c r="X75" s="245"/>
      <c r="Y75" s="300"/>
      <c r="Z75" s="276"/>
      <c r="AA75" s="301"/>
      <c r="AB75" s="245"/>
      <c r="AC75" s="245"/>
      <c r="AD75" s="245"/>
      <c r="AE75" s="245"/>
      <c r="AF75" s="245"/>
      <c r="AG75" s="245"/>
      <c r="AH75" s="245"/>
      <c r="AI75" s="245"/>
      <c r="AJ75" s="245"/>
      <c r="AK75" s="245"/>
      <c r="AL75" s="245"/>
      <c r="AM75" s="245"/>
      <c r="AN75" s="245"/>
      <c r="AO75" s="245"/>
      <c r="AP75" s="245"/>
      <c r="AQ75" s="245"/>
      <c r="AR75" s="302"/>
    </row>
    <row r="76" spans="2:44" ht="18" customHeight="1" outlineLevel="1">
      <c r="B76" s="296" t="s">
        <v>849</v>
      </c>
      <c r="C76" s="242"/>
      <c r="D76" s="242"/>
      <c r="E76" s="240"/>
      <c r="F76" s="241">
        <f t="shared" ref="F76:F86" si="9">E76-G76</f>
        <v>0</v>
      </c>
      <c r="G76" s="271">
        <f>SUM(H76:AR76)</f>
        <v>0</v>
      </c>
      <c r="H76" s="297"/>
      <c r="I76" s="298"/>
      <c r="J76" s="242"/>
      <c r="K76" s="242"/>
      <c r="L76" s="242"/>
      <c r="M76" s="242"/>
      <c r="N76" s="303"/>
      <c r="O76" s="303"/>
      <c r="P76" s="243"/>
      <c r="Q76" s="243"/>
      <c r="R76" s="243"/>
      <c r="S76" s="299"/>
      <c r="T76" s="245"/>
      <c r="U76" s="245"/>
      <c r="V76" s="245"/>
      <c r="W76" s="245"/>
      <c r="X76" s="245"/>
      <c r="Y76" s="300"/>
      <c r="Z76" s="276"/>
      <c r="AA76" s="301"/>
      <c r="AB76" s="245"/>
      <c r="AC76" s="245"/>
      <c r="AD76" s="245"/>
      <c r="AE76" s="245"/>
      <c r="AF76" s="245"/>
      <c r="AG76" s="245"/>
      <c r="AH76" s="245"/>
      <c r="AI76" s="245"/>
      <c r="AJ76" s="245"/>
      <c r="AK76" s="245"/>
      <c r="AL76" s="245"/>
      <c r="AM76" s="245"/>
      <c r="AN76" s="245"/>
      <c r="AO76" s="245"/>
      <c r="AP76" s="245"/>
      <c r="AQ76" s="245"/>
      <c r="AR76" s="302"/>
    </row>
    <row r="77" spans="2:44" ht="18" customHeight="1" outlineLevel="1">
      <c r="B77" s="296" t="s">
        <v>850</v>
      </c>
      <c r="C77" s="242"/>
      <c r="D77" s="242"/>
      <c r="E77" s="240"/>
      <c r="F77" s="241">
        <f t="shared" si="9"/>
        <v>0</v>
      </c>
      <c r="G77" s="271">
        <f t="shared" ref="G77:G86" si="10">SUM(H77:AR77)</f>
        <v>0</v>
      </c>
      <c r="H77" s="297"/>
      <c r="I77" s="298"/>
      <c r="J77" s="242"/>
      <c r="K77" s="242"/>
      <c r="L77" s="242"/>
      <c r="M77" s="242"/>
      <c r="N77" s="242"/>
      <c r="O77" s="242"/>
      <c r="P77" s="243"/>
      <c r="Q77" s="243"/>
      <c r="R77" s="243"/>
      <c r="S77" s="299"/>
      <c r="T77" s="245"/>
      <c r="U77" s="245"/>
      <c r="V77" s="245"/>
      <c r="W77" s="245"/>
      <c r="X77" s="245"/>
      <c r="Y77" s="300"/>
      <c r="Z77" s="276"/>
      <c r="AA77" s="301"/>
      <c r="AB77" s="245"/>
      <c r="AC77" s="245"/>
      <c r="AD77" s="245"/>
      <c r="AE77" s="245"/>
      <c r="AF77" s="245"/>
      <c r="AG77" s="245"/>
      <c r="AH77" s="245"/>
      <c r="AI77" s="245"/>
      <c r="AJ77" s="245"/>
      <c r="AK77" s="245"/>
      <c r="AL77" s="245"/>
      <c r="AM77" s="245"/>
      <c r="AN77" s="245"/>
      <c r="AO77" s="245"/>
      <c r="AP77" s="245"/>
      <c r="AQ77" s="245"/>
      <c r="AR77" s="302"/>
    </row>
    <row r="78" spans="2:44" ht="18" customHeight="1" outlineLevel="1">
      <c r="B78" s="304" t="s">
        <v>851</v>
      </c>
      <c r="C78" s="242"/>
      <c r="D78" s="242"/>
      <c r="E78" s="242"/>
      <c r="F78" s="241">
        <f t="shared" si="9"/>
        <v>0</v>
      </c>
      <c r="G78" s="271">
        <f t="shared" si="10"/>
        <v>0</v>
      </c>
      <c r="H78" s="297"/>
      <c r="I78" s="298"/>
      <c r="J78" s="242"/>
      <c r="K78" s="242"/>
      <c r="L78" s="242"/>
      <c r="M78" s="242"/>
      <c r="N78" s="242"/>
      <c r="O78" s="242"/>
      <c r="P78" s="243"/>
      <c r="Q78" s="243"/>
      <c r="R78" s="243"/>
      <c r="S78" s="299"/>
      <c r="T78" s="245"/>
      <c r="U78" s="245"/>
      <c r="V78" s="245"/>
      <c r="W78" s="245"/>
      <c r="X78" s="245"/>
      <c r="Y78" s="300"/>
      <c r="Z78" s="276"/>
      <c r="AA78" s="301"/>
      <c r="AB78" s="245"/>
      <c r="AC78" s="245"/>
      <c r="AD78" s="245"/>
      <c r="AE78" s="245"/>
      <c r="AF78" s="245"/>
      <c r="AG78" s="245"/>
      <c r="AH78" s="245"/>
      <c r="AI78" s="245"/>
      <c r="AJ78" s="245"/>
      <c r="AK78" s="245"/>
      <c r="AL78" s="245"/>
      <c r="AM78" s="245"/>
      <c r="AN78" s="245"/>
      <c r="AO78" s="245"/>
      <c r="AP78" s="245"/>
      <c r="AQ78" s="245"/>
      <c r="AR78" s="302"/>
    </row>
    <row r="79" spans="2:44" ht="18" customHeight="1" outlineLevel="1">
      <c r="B79" s="296" t="s">
        <v>852</v>
      </c>
      <c r="C79" s="242"/>
      <c r="D79" s="242"/>
      <c r="E79" s="242"/>
      <c r="F79" s="241">
        <f t="shared" si="9"/>
        <v>0</v>
      </c>
      <c r="G79" s="271">
        <f t="shared" si="10"/>
        <v>0</v>
      </c>
      <c r="H79" s="297"/>
      <c r="I79" s="298"/>
      <c r="J79" s="242"/>
      <c r="K79" s="242"/>
      <c r="L79" s="242"/>
      <c r="M79" s="242"/>
      <c r="N79" s="242"/>
      <c r="O79" s="242"/>
      <c r="P79" s="243"/>
      <c r="Q79" s="243"/>
      <c r="R79" s="243"/>
      <c r="S79" s="299"/>
      <c r="T79" s="245"/>
      <c r="U79" s="245"/>
      <c r="V79" s="245"/>
      <c r="W79" s="245"/>
      <c r="X79" s="245"/>
      <c r="Y79" s="300"/>
      <c r="Z79" s="276"/>
      <c r="AA79" s="301"/>
      <c r="AB79" s="245"/>
      <c r="AC79" s="245"/>
      <c r="AD79" s="245"/>
      <c r="AE79" s="245"/>
      <c r="AF79" s="245"/>
      <c r="AG79" s="245"/>
      <c r="AH79" s="245"/>
      <c r="AI79" s="245"/>
      <c r="AJ79" s="245"/>
      <c r="AK79" s="245"/>
      <c r="AL79" s="245"/>
      <c r="AM79" s="245"/>
      <c r="AN79" s="245"/>
      <c r="AO79" s="245"/>
      <c r="AP79" s="245"/>
      <c r="AQ79" s="245"/>
      <c r="AR79" s="302"/>
    </row>
    <row r="80" spans="2:44" ht="18" customHeight="1" outlineLevel="1">
      <c r="B80" s="296" t="s">
        <v>853</v>
      </c>
      <c r="C80" s="242"/>
      <c r="D80" s="242"/>
      <c r="E80" s="242"/>
      <c r="F80" s="241">
        <f t="shared" si="9"/>
        <v>0</v>
      </c>
      <c r="G80" s="271">
        <f t="shared" si="10"/>
        <v>0</v>
      </c>
      <c r="H80" s="297"/>
      <c r="I80" s="298"/>
      <c r="J80" s="242"/>
      <c r="K80" s="242"/>
      <c r="L80" s="242"/>
      <c r="M80" s="242"/>
      <c r="N80" s="242"/>
      <c r="O80" s="242"/>
      <c r="P80" s="243"/>
      <c r="Q80" s="243"/>
      <c r="R80" s="243"/>
      <c r="S80" s="299"/>
      <c r="T80" s="245"/>
      <c r="U80" s="245"/>
      <c r="V80" s="245"/>
      <c r="W80" s="245"/>
      <c r="X80" s="245"/>
      <c r="Y80" s="300"/>
      <c r="Z80" s="276"/>
      <c r="AA80" s="301"/>
      <c r="AB80" s="245"/>
      <c r="AC80" s="245"/>
      <c r="AD80" s="245"/>
      <c r="AE80" s="245"/>
      <c r="AF80" s="245"/>
      <c r="AG80" s="245"/>
      <c r="AH80" s="245"/>
      <c r="AI80" s="245"/>
      <c r="AJ80" s="245"/>
      <c r="AK80" s="245"/>
      <c r="AL80" s="245"/>
      <c r="AM80" s="245"/>
      <c r="AN80" s="245"/>
      <c r="AO80" s="245"/>
      <c r="AP80" s="245"/>
      <c r="AQ80" s="245"/>
      <c r="AR80" s="302"/>
    </row>
    <row r="81" spans="2:44" ht="18" customHeight="1" outlineLevel="1">
      <c r="B81" s="296" t="s">
        <v>137</v>
      </c>
      <c r="C81" s="242"/>
      <c r="D81" s="242"/>
      <c r="E81" s="242"/>
      <c r="F81" s="241">
        <f t="shared" si="9"/>
        <v>0</v>
      </c>
      <c r="G81" s="271">
        <f t="shared" si="10"/>
        <v>0</v>
      </c>
      <c r="H81" s="297"/>
      <c r="I81" s="298"/>
      <c r="J81" s="242"/>
      <c r="K81" s="242"/>
      <c r="L81" s="242"/>
      <c r="M81" s="242"/>
      <c r="N81" s="242"/>
      <c r="O81" s="242"/>
      <c r="P81" s="243"/>
      <c r="Q81" s="243"/>
      <c r="R81" s="243"/>
      <c r="S81" s="299"/>
      <c r="T81" s="245"/>
      <c r="U81" s="245"/>
      <c r="V81" s="245"/>
      <c r="W81" s="245"/>
      <c r="X81" s="245"/>
      <c r="Y81" s="300"/>
      <c r="Z81" s="276"/>
      <c r="AA81" s="301"/>
      <c r="AB81" s="245"/>
      <c r="AC81" s="245"/>
      <c r="AD81" s="245"/>
      <c r="AE81" s="245"/>
      <c r="AF81" s="245"/>
      <c r="AG81" s="245"/>
      <c r="AH81" s="245"/>
      <c r="AI81" s="245"/>
      <c r="AJ81" s="245"/>
      <c r="AK81" s="245"/>
      <c r="AL81" s="245"/>
      <c r="AM81" s="245"/>
      <c r="AN81" s="245"/>
      <c r="AO81" s="245"/>
      <c r="AP81" s="245"/>
      <c r="AQ81" s="245"/>
      <c r="AR81" s="302"/>
    </row>
    <row r="82" spans="2:44" ht="18" customHeight="1" outlineLevel="1">
      <c r="B82" s="296" t="s">
        <v>854</v>
      </c>
      <c r="C82" s="242"/>
      <c r="D82" s="242"/>
      <c r="E82" s="242"/>
      <c r="F82" s="241">
        <f>E82-G82</f>
        <v>0</v>
      </c>
      <c r="G82" s="271">
        <f>SUM(H82:AR82)</f>
        <v>0</v>
      </c>
      <c r="H82" s="297"/>
      <c r="I82" s="298"/>
      <c r="J82" s="242"/>
      <c r="K82" s="242"/>
      <c r="L82" s="242"/>
      <c r="M82" s="242"/>
      <c r="N82" s="242"/>
      <c r="O82" s="242"/>
      <c r="P82" s="243"/>
      <c r="Q82" s="243"/>
      <c r="R82" s="243"/>
      <c r="S82" s="299"/>
      <c r="T82" s="245"/>
      <c r="U82" s="245"/>
      <c r="V82" s="245"/>
      <c r="W82" s="245"/>
      <c r="X82" s="245"/>
      <c r="Y82" s="300"/>
      <c r="Z82" s="276"/>
      <c r="AA82" s="301"/>
      <c r="AB82" s="245"/>
      <c r="AC82" s="245"/>
      <c r="AD82" s="245"/>
      <c r="AE82" s="245"/>
      <c r="AF82" s="245"/>
      <c r="AG82" s="245"/>
      <c r="AH82" s="245"/>
      <c r="AI82" s="245"/>
      <c r="AJ82" s="245"/>
      <c r="AK82" s="245"/>
      <c r="AL82" s="245"/>
      <c r="AM82" s="245"/>
      <c r="AN82" s="245"/>
      <c r="AO82" s="245"/>
      <c r="AP82" s="245"/>
      <c r="AQ82" s="245"/>
      <c r="AR82" s="302"/>
    </row>
    <row r="83" spans="2:44" ht="18" customHeight="1" outlineLevel="1">
      <c r="B83" s="296" t="s">
        <v>855</v>
      </c>
      <c r="C83" s="242"/>
      <c r="D83" s="242"/>
      <c r="E83" s="242"/>
      <c r="F83" s="241">
        <f t="shared" si="9"/>
        <v>0</v>
      </c>
      <c r="G83" s="271">
        <f t="shared" si="10"/>
        <v>0</v>
      </c>
      <c r="H83" s="297"/>
      <c r="I83" s="298"/>
      <c r="J83" s="242"/>
      <c r="K83" s="242"/>
      <c r="L83" s="242"/>
      <c r="M83" s="242"/>
      <c r="N83" s="242"/>
      <c r="O83" s="242"/>
      <c r="P83" s="243"/>
      <c r="Q83" s="243"/>
      <c r="R83" s="243"/>
      <c r="S83" s="299"/>
      <c r="T83" s="245"/>
      <c r="U83" s="245"/>
      <c r="V83" s="245"/>
      <c r="W83" s="245"/>
      <c r="X83" s="245"/>
      <c r="Y83" s="300"/>
      <c r="Z83" s="276"/>
      <c r="AA83" s="301"/>
      <c r="AB83" s="245"/>
      <c r="AC83" s="245"/>
      <c r="AD83" s="245"/>
      <c r="AE83" s="245"/>
      <c r="AF83" s="245"/>
      <c r="AG83" s="245"/>
      <c r="AH83" s="245"/>
      <c r="AI83" s="245"/>
      <c r="AJ83" s="245"/>
      <c r="AK83" s="245"/>
      <c r="AL83" s="245"/>
      <c r="AM83" s="245"/>
      <c r="AN83" s="245"/>
      <c r="AO83" s="245"/>
      <c r="AP83" s="245"/>
      <c r="AQ83" s="245"/>
      <c r="AR83" s="302"/>
    </row>
    <row r="84" spans="2:44" ht="18" customHeight="1" outlineLevel="1">
      <c r="B84" s="296" t="s">
        <v>856</v>
      </c>
      <c r="C84" s="242"/>
      <c r="D84" s="242"/>
      <c r="E84" s="242"/>
      <c r="F84" s="241">
        <f t="shared" si="9"/>
        <v>0</v>
      </c>
      <c r="G84" s="271">
        <f t="shared" si="10"/>
        <v>0</v>
      </c>
      <c r="H84" s="297"/>
      <c r="I84" s="298"/>
      <c r="J84" s="242"/>
      <c r="K84" s="242"/>
      <c r="L84" s="242"/>
      <c r="M84" s="242"/>
      <c r="N84" s="242"/>
      <c r="O84" s="242"/>
      <c r="P84" s="243"/>
      <c r="Q84" s="243"/>
      <c r="R84" s="243"/>
      <c r="S84" s="299"/>
      <c r="T84" s="245"/>
      <c r="U84" s="245"/>
      <c r="V84" s="245"/>
      <c r="W84" s="245"/>
      <c r="X84" s="245"/>
      <c r="Y84" s="300"/>
      <c r="Z84" s="276"/>
      <c r="AA84" s="301"/>
      <c r="AB84" s="245"/>
      <c r="AC84" s="245"/>
      <c r="AD84" s="245"/>
      <c r="AE84" s="245"/>
      <c r="AF84" s="245"/>
      <c r="AG84" s="245"/>
      <c r="AH84" s="245"/>
      <c r="AI84" s="245"/>
      <c r="AJ84" s="245"/>
      <c r="AK84" s="245"/>
      <c r="AL84" s="245"/>
      <c r="AM84" s="245"/>
      <c r="AN84" s="245"/>
      <c r="AO84" s="245"/>
      <c r="AP84" s="245"/>
      <c r="AQ84" s="245"/>
      <c r="AR84" s="302"/>
    </row>
    <row r="85" spans="2:44" ht="18" customHeight="1" outlineLevel="1">
      <c r="B85" s="296" t="s">
        <v>857</v>
      </c>
      <c r="C85" s="242"/>
      <c r="D85" s="242"/>
      <c r="E85" s="242"/>
      <c r="F85" s="241">
        <f t="shared" si="9"/>
        <v>0</v>
      </c>
      <c r="G85" s="271">
        <f t="shared" si="10"/>
        <v>0</v>
      </c>
      <c r="H85" s="305"/>
      <c r="I85" s="306"/>
      <c r="J85" s="262"/>
      <c r="K85" s="262"/>
      <c r="L85" s="262"/>
      <c r="M85" s="262"/>
      <c r="N85" s="262"/>
      <c r="O85" s="262"/>
      <c r="P85" s="263"/>
      <c r="Q85" s="263"/>
      <c r="R85" s="243"/>
      <c r="S85" s="307"/>
      <c r="T85" s="266"/>
      <c r="U85" s="266"/>
      <c r="V85" s="266"/>
      <c r="W85" s="266"/>
      <c r="X85" s="266"/>
      <c r="Y85" s="308"/>
      <c r="Z85" s="276"/>
      <c r="AA85" s="309"/>
      <c r="AB85" s="266"/>
      <c r="AC85" s="266"/>
      <c r="AD85" s="266"/>
      <c r="AE85" s="266"/>
      <c r="AF85" s="266"/>
      <c r="AG85" s="266"/>
      <c r="AH85" s="266"/>
      <c r="AI85" s="266"/>
      <c r="AJ85" s="266"/>
      <c r="AK85" s="266"/>
      <c r="AL85" s="266"/>
      <c r="AM85" s="266"/>
      <c r="AN85" s="266"/>
      <c r="AO85" s="266"/>
      <c r="AP85" s="266"/>
      <c r="AQ85" s="266"/>
      <c r="AR85" s="310"/>
    </row>
    <row r="86" spans="2:44" ht="18" customHeight="1" outlineLevel="1" thickBot="1">
      <c r="B86" s="296" t="s">
        <v>236</v>
      </c>
      <c r="C86" s="242"/>
      <c r="D86" s="242"/>
      <c r="E86" s="242"/>
      <c r="F86" s="241">
        <f t="shared" si="9"/>
        <v>0</v>
      </c>
      <c r="G86" s="271">
        <f t="shared" si="10"/>
        <v>0</v>
      </c>
      <c r="H86" s="311"/>
      <c r="I86" s="312"/>
      <c r="J86" s="313"/>
      <c r="K86" s="313"/>
      <c r="L86" s="313"/>
      <c r="M86" s="313"/>
      <c r="N86" s="313"/>
      <c r="O86" s="313"/>
      <c r="P86" s="314"/>
      <c r="Q86" s="314"/>
      <c r="R86" s="243"/>
      <c r="S86" s="315"/>
      <c r="T86" s="316"/>
      <c r="U86" s="316"/>
      <c r="V86" s="316"/>
      <c r="W86" s="316"/>
      <c r="X86" s="316"/>
      <c r="Y86" s="241"/>
      <c r="Z86" s="276"/>
      <c r="AA86" s="317"/>
      <c r="AB86" s="318"/>
      <c r="AC86" s="318"/>
      <c r="AD86" s="318"/>
      <c r="AE86" s="318"/>
      <c r="AF86" s="318"/>
      <c r="AG86" s="318"/>
      <c r="AH86" s="318"/>
      <c r="AI86" s="318"/>
      <c r="AJ86" s="318"/>
      <c r="AK86" s="318"/>
      <c r="AL86" s="318"/>
      <c r="AM86" s="318"/>
      <c r="AN86" s="318"/>
      <c r="AO86" s="318"/>
      <c r="AP86" s="318"/>
      <c r="AQ86" s="318"/>
      <c r="AR86" s="319"/>
    </row>
    <row r="87" spans="2:44" ht="18" customHeight="1" thickTop="1"/>
    <row r="88" spans="2:44" ht="18" customHeight="1">
      <c r="E88" s="320">
        <f>S7+AA7+AK7+AR5</f>
        <v>0</v>
      </c>
    </row>
    <row r="89" spans="2:44" ht="18" customHeight="1">
      <c r="B89" s="203" t="s">
        <v>858</v>
      </c>
      <c r="E89" s="320">
        <f>E88-E8</f>
        <v>0</v>
      </c>
      <c r="F89" s="321"/>
      <c r="G89" s="322">
        <f>S7+AA7+AK7</f>
        <v>0</v>
      </c>
    </row>
    <row r="90" spans="2:44" ht="18" customHeight="1">
      <c r="E90" s="320"/>
      <c r="G90" s="320">
        <f>G89+E8</f>
        <v>0</v>
      </c>
    </row>
    <row r="91" spans="2:44" ht="18" customHeight="1" thickBot="1">
      <c r="B91" s="323" t="s">
        <v>722</v>
      </c>
      <c r="C91" s="324"/>
      <c r="D91" s="324"/>
      <c r="E91" s="324"/>
      <c r="F91" s="325">
        <f>SUM(E72:E86)-2*E85</f>
        <v>0</v>
      </c>
      <c r="W91" s="326"/>
    </row>
    <row r="92" spans="2:44" s="205" customFormat="1" ht="18" customHeight="1" thickTop="1">
      <c r="B92" s="327" t="s">
        <v>724</v>
      </c>
      <c r="C92" s="328"/>
      <c r="D92" s="328"/>
      <c r="E92" s="328"/>
      <c r="F92" s="329">
        <f>-SUM(J71:J86)</f>
        <v>0</v>
      </c>
      <c r="G92" s="330" t="s">
        <v>859</v>
      </c>
    </row>
    <row r="93" spans="2:44" s="205" customFormat="1" ht="18" customHeight="1">
      <c r="B93" s="331" t="s">
        <v>860</v>
      </c>
      <c r="C93" s="332"/>
      <c r="D93" s="332"/>
      <c r="E93" s="332"/>
      <c r="F93" s="333">
        <f>-SUM(M71:M86)</f>
        <v>0</v>
      </c>
      <c r="G93" s="330" t="s">
        <v>861</v>
      </c>
    </row>
    <row r="94" spans="2:44" s="205" customFormat="1" ht="18" customHeight="1">
      <c r="B94" s="331" t="s">
        <v>862</v>
      </c>
      <c r="C94" s="332"/>
      <c r="D94" s="332"/>
      <c r="E94" s="332"/>
      <c r="F94" s="333">
        <f>-SUM(N71:N86)</f>
        <v>0</v>
      </c>
      <c r="G94" s="330" t="s">
        <v>863</v>
      </c>
    </row>
    <row r="95" spans="2:44" s="205" customFormat="1" ht="18" customHeight="1">
      <c r="B95" s="331" t="s">
        <v>864</v>
      </c>
      <c r="C95" s="332"/>
      <c r="D95" s="332"/>
      <c r="E95" s="332"/>
      <c r="F95" s="333">
        <f>-SUM(O71:O86)</f>
        <v>0</v>
      </c>
      <c r="G95" s="330" t="s">
        <v>865</v>
      </c>
    </row>
    <row r="96" spans="2:44" s="205" customFormat="1" ht="18" customHeight="1">
      <c r="B96" s="331" t="s">
        <v>866</v>
      </c>
      <c r="C96" s="334"/>
      <c r="D96" s="334"/>
      <c r="E96" s="334"/>
      <c r="F96" s="333">
        <f>-SUM(L71:L86)</f>
        <v>0</v>
      </c>
      <c r="G96" s="330" t="s">
        <v>867</v>
      </c>
    </row>
    <row r="97" spans="2:11" s="205" customFormat="1" ht="18" customHeight="1">
      <c r="B97" s="331" t="s">
        <v>868</v>
      </c>
      <c r="C97" s="334"/>
      <c r="D97" s="334"/>
      <c r="E97" s="334"/>
      <c r="F97" s="333">
        <f>-SUM(H71:H86)</f>
        <v>0</v>
      </c>
      <c r="G97" s="330" t="s">
        <v>869</v>
      </c>
    </row>
    <row r="98" spans="2:11" s="205" customFormat="1" ht="18" customHeight="1">
      <c r="B98" s="331" t="s">
        <v>870</v>
      </c>
      <c r="C98" s="334"/>
      <c r="D98" s="334"/>
      <c r="E98" s="334"/>
      <c r="F98" s="333">
        <f>-SUM(I71:I86)</f>
        <v>0</v>
      </c>
      <c r="G98" s="330" t="s">
        <v>871</v>
      </c>
    </row>
    <row r="99" spans="2:11" s="205" customFormat="1" ht="18" customHeight="1" thickBot="1">
      <c r="B99" s="335"/>
      <c r="C99" s="336"/>
      <c r="D99" s="336"/>
      <c r="E99" s="336"/>
      <c r="F99" s="337">
        <f>-SUM(H71:Q86)-SUM(F92:F98)</f>
        <v>0</v>
      </c>
      <c r="G99" s="330"/>
      <c r="K99" s="338"/>
    </row>
    <row r="100" spans="2:11" s="205" customFormat="1" ht="18" customHeight="1" thickTop="1" thickBot="1">
      <c r="B100" s="339"/>
      <c r="F100" s="340">
        <f>SUM(F92:F98)</f>
        <v>0</v>
      </c>
    </row>
    <row r="101" spans="2:11" s="205" customFormat="1" ht="18" customHeight="1" thickTop="1">
      <c r="B101" s="341" t="s">
        <v>872</v>
      </c>
      <c r="C101" s="342"/>
      <c r="D101" s="342"/>
      <c r="E101" s="342"/>
      <c r="F101" s="343">
        <f>-SUM(AA77:AR77)</f>
        <v>0</v>
      </c>
      <c r="G101" s="344" t="s">
        <v>873</v>
      </c>
    </row>
    <row r="102" spans="2:11" s="205" customFormat="1" ht="18" customHeight="1">
      <c r="B102" s="345" t="s">
        <v>874</v>
      </c>
      <c r="C102" s="346"/>
      <c r="D102" s="346"/>
      <c r="E102" s="346"/>
      <c r="F102" s="347">
        <f>-SUM(AA80:AR80)</f>
        <v>0</v>
      </c>
      <c r="G102" s="344" t="s">
        <v>875</v>
      </c>
    </row>
    <row r="103" spans="2:11" s="205" customFormat="1" ht="18" customHeight="1">
      <c r="B103" s="345" t="s">
        <v>876</v>
      </c>
      <c r="C103" s="346"/>
      <c r="D103" s="346"/>
      <c r="E103" s="346"/>
      <c r="F103" s="347">
        <f>-SUM(AA82:AR82)</f>
        <v>0</v>
      </c>
      <c r="G103" s="344" t="s">
        <v>877</v>
      </c>
    </row>
    <row r="104" spans="2:11" s="205" customFormat="1" ht="18" customHeight="1">
      <c r="B104" s="345" t="s">
        <v>878</v>
      </c>
      <c r="C104" s="346"/>
      <c r="D104" s="346"/>
      <c r="E104" s="346"/>
      <c r="F104" s="347">
        <f>-SUM(AA85:AR85)</f>
        <v>0</v>
      </c>
      <c r="G104" s="344" t="s">
        <v>879</v>
      </c>
    </row>
    <row r="105" spans="2:11" s="205" customFormat="1" ht="18" customHeight="1" thickBot="1">
      <c r="B105" s="348"/>
      <c r="C105" s="349"/>
      <c r="D105" s="349"/>
      <c r="E105" s="349"/>
      <c r="F105" s="350">
        <f>-SUM(AA71:AR86)-SUM(F101:F104)</f>
        <v>0</v>
      </c>
      <c r="G105" s="344"/>
    </row>
    <row r="106" spans="2:11" s="205" customFormat="1" ht="18" customHeight="1" thickTop="1" thickBot="1">
      <c r="B106" s="351"/>
      <c r="F106" s="340">
        <f>SUM(F101:F104)</f>
        <v>0</v>
      </c>
    </row>
    <row r="107" spans="2:11" s="205" customFormat="1" ht="18" customHeight="1" thickTop="1">
      <c r="B107" s="352" t="s">
        <v>880</v>
      </c>
      <c r="C107" s="353"/>
      <c r="D107" s="353"/>
      <c r="E107" s="353"/>
      <c r="F107" s="354">
        <f>SUM(S16:Y16)</f>
        <v>0</v>
      </c>
      <c r="G107" s="355" t="s">
        <v>881</v>
      </c>
    </row>
    <row r="108" spans="2:11" s="205" customFormat="1" ht="18" customHeight="1">
      <c r="B108" s="356" t="s">
        <v>882</v>
      </c>
      <c r="C108" s="357"/>
      <c r="D108" s="357"/>
      <c r="E108" s="357"/>
      <c r="F108" s="358">
        <f>SUM(S8:Y37)-F107</f>
        <v>0</v>
      </c>
      <c r="G108" s="355" t="s">
        <v>883</v>
      </c>
    </row>
    <row r="109" spans="2:11" s="205" customFormat="1" ht="18" customHeight="1">
      <c r="B109" s="356" t="s">
        <v>884</v>
      </c>
      <c r="C109" s="357"/>
      <c r="D109" s="357"/>
      <c r="E109" s="357"/>
      <c r="F109" s="358">
        <f>SUM(S40:Y60)</f>
        <v>0</v>
      </c>
      <c r="G109" s="355" t="s">
        <v>885</v>
      </c>
    </row>
    <row r="110" spans="2:11" s="205" customFormat="1" ht="18" customHeight="1" thickBot="1">
      <c r="B110" s="359"/>
      <c r="C110" s="360"/>
      <c r="D110" s="360"/>
      <c r="E110" s="360"/>
      <c r="F110" s="361">
        <f>SUM(S9:Y68)-SUM(F107:F109)</f>
        <v>0</v>
      </c>
    </row>
    <row r="111" spans="2:11" s="205" customFormat="1" ht="18" customHeight="1" thickTop="1">
      <c r="B111" s="362"/>
      <c r="C111" s="363"/>
      <c r="D111" s="363"/>
      <c r="E111" s="363"/>
      <c r="F111" s="364">
        <f>SUM(F107:F109)</f>
        <v>0</v>
      </c>
    </row>
    <row r="112" spans="2:11" s="205" customFormat="1" ht="18" customHeight="1">
      <c r="B112" s="365" t="s">
        <v>886</v>
      </c>
      <c r="C112" s="366"/>
      <c r="D112" s="366"/>
      <c r="E112" s="366"/>
      <c r="F112" s="367">
        <f>F99+F105+F110</f>
        <v>0</v>
      </c>
    </row>
    <row r="113" spans="2:7" s="205" customFormat="1" ht="18" customHeight="1">
      <c r="B113" s="368" t="s">
        <v>646</v>
      </c>
      <c r="C113" s="369"/>
      <c r="D113" s="369"/>
      <c r="E113" s="369"/>
      <c r="F113" s="370">
        <f>F91+F100+F106+F111+F112</f>
        <v>0</v>
      </c>
    </row>
    <row r="114" spans="2:7" ht="12.75">
      <c r="C114" s="371"/>
      <c r="D114" s="371"/>
    </row>
    <row r="115" spans="2:7" ht="12.75">
      <c r="C115" s="371"/>
      <c r="D115" s="371"/>
      <c r="F115" s="372">
        <f>F113-S7</f>
        <v>0</v>
      </c>
      <c r="G115" s="373" t="s">
        <v>887</v>
      </c>
    </row>
    <row r="116" spans="2:7" ht="12.75">
      <c r="C116" s="371"/>
      <c r="D116" s="371"/>
    </row>
  </sheetData>
  <mergeCells count="31">
    <mergeCell ref="AN6:AP6"/>
    <mergeCell ref="AR6:AR7"/>
    <mergeCell ref="S7:Y7"/>
    <mergeCell ref="AA7:AI7"/>
    <mergeCell ref="AK7:AP7"/>
    <mergeCell ref="V6:Y6"/>
    <mergeCell ref="AA6:AE6"/>
    <mergeCell ref="AF6:AI6"/>
    <mergeCell ref="AK6:AM6"/>
    <mergeCell ref="E5:E7"/>
    <mergeCell ref="F5:F7"/>
    <mergeCell ref="G5:G7"/>
    <mergeCell ref="H6:Q7"/>
    <mergeCell ref="S6:U6"/>
    <mergeCell ref="R3:R7"/>
    <mergeCell ref="S3:U3"/>
    <mergeCell ref="S2:Y2"/>
    <mergeCell ref="AA2:AI2"/>
    <mergeCell ref="AK2:AP2"/>
    <mergeCell ref="B3:B4"/>
    <mergeCell ref="C3:C4"/>
    <mergeCell ref="D3:D4"/>
    <mergeCell ref="E3:E4"/>
    <mergeCell ref="F3:F4"/>
    <mergeCell ref="G3:G4"/>
    <mergeCell ref="H3:Q3"/>
    <mergeCell ref="AN3:AP3"/>
    <mergeCell ref="AK3:AM3"/>
    <mergeCell ref="V3:Y3"/>
    <mergeCell ref="AA3:AE3"/>
    <mergeCell ref="AF3:AI3"/>
  </mergeCells>
  <phoneticPr fontId="1" type="noConversion"/>
  <conditionalFormatting sqref="S7 AR7 AA7:AI7 AK7:AP7">
    <cfRule type="expression" dxfId="3" priority="1" stopIfTrue="1">
      <formula>ABS(S8)&lt;&gt;0</formula>
    </cfRule>
  </conditionalFormatting>
  <conditionalFormatting sqref="H6:I6 S6 V6 AR6 AK6:AP6 AA6:AI6">
    <cfRule type="cellIs" dxfId="2" priority="2" stopIfTrue="1" operator="notEqual">
      <formula>0</formula>
    </cfRule>
  </conditionalFormatting>
  <conditionalFormatting sqref="H76:M76 P76:AR76 H8:AR75 H85:X86 H77:AR84 Y85 Z85:AR86">
    <cfRule type="cellIs" dxfId="1" priority="3" stopIfTrue="1" operator="notEqual">
      <formula>0</formula>
    </cfRule>
  </conditionalFormatting>
  <conditionalFormatting sqref="F5:F7">
    <cfRule type="expression" dxfId="0" priority="4" stopIfTrue="1">
      <formula>ABS($F$5+$E$8)&gt;0.5</formula>
    </cfRule>
  </conditionalFormatting>
  <dataValidations count="3">
    <dataValidation allowBlank="1" showInputMessage="1" showErrorMessage="1" prompt="如出现漏项会在此处后下面几个浅黄色区域出现差值，如确实为不能归集的数据，请在最后合并到其他项中。" sqref="F99" xr:uid="{23C95847-FDB9-461F-9C46-20B2B03BE844}"/>
    <dataValidation allowBlank="1" showInputMessage="1" showErrorMessage="1" prompt="此表绿色区域为零值区域。" sqref="E5:E7" xr:uid="{4A53693E-9925-4C6F-9EA7-E1B1AD748348}"/>
    <dataValidation allowBlank="1" showInputMessage="1" showErrorMessage="1" prompt="与货币资金变对值的差值绝对值大于0.5时，显示红色警告。" sqref="F5:F7" xr:uid="{8C858460-FE7F-4941-9202-FB5C4865D8B5}"/>
  </dataValidations>
  <pageMargins left="0.75" right="0.75" top="1" bottom="1" header="0.5" footer="0.5"/>
  <pageSetup paperSize="9" firstPageNumber="4294963191" orientation="portrait" horizontalDpi="200" verticalDpi="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7</vt:i4>
      </vt:variant>
    </vt:vector>
  </HeadingPairs>
  <TitlesOfParts>
    <vt:vector size="18" baseType="lpstr">
      <vt:lpstr>资产负债表</vt:lpstr>
      <vt:lpstr>资产负债表（续）</vt:lpstr>
      <vt:lpstr>利润表</vt:lpstr>
      <vt:lpstr>调整分录-上期</vt:lpstr>
      <vt:lpstr>TB-上期</vt:lpstr>
      <vt:lpstr>调整分录-本期</vt:lpstr>
      <vt:lpstr>TB-本期</vt:lpstr>
      <vt:lpstr>现金流量表</vt:lpstr>
      <vt:lpstr>现金流量表编制模板-本期</vt:lpstr>
      <vt:lpstr>所有者权益变动表-本期</vt:lpstr>
      <vt:lpstr>所有者权益变动表-上期</vt:lpstr>
      <vt:lpstr>利润表!Print_Area</vt:lpstr>
      <vt:lpstr>'所有者权益变动表-本期'!Print_Area</vt:lpstr>
      <vt:lpstr>'所有者权益变动表-上期'!Print_Area</vt:lpstr>
      <vt:lpstr>现金流量表!Print_Area</vt:lpstr>
      <vt:lpstr>资产负债表!Print_Area</vt:lpstr>
      <vt:lpstr>'资产负债表（续）'!Print_Area</vt:lpstr>
      <vt:lpstr>'所有者权益变动表-本期'!Print_Titles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2019-03-27T09:25:42Z</cp:lastPrinted>
  <dcterms:created xsi:type="dcterms:W3CDTF">2019-01-14T12:36:38Z</dcterms:created>
  <dcterms:modified xsi:type="dcterms:W3CDTF">2021-09-30T04:58:26Z</dcterms:modified>
</cp:coreProperties>
</file>