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5CFD2378-AF2C-48E9-B319-352B13E935CE}"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8" i="2" l="1"/>
  <c r="C131" i="16"/>
  <c r="C121" i="16"/>
  <c r="C123" i="16" s="1"/>
  <c r="C106" i="16"/>
  <c r="C92" i="16"/>
  <c r="C53" i="16"/>
  <c r="C23" i="16"/>
  <c r="C126" i="16"/>
  <c r="C64" i="16"/>
  <c r="C60" i="16"/>
  <c r="C50" i="16"/>
  <c r="C46" i="16"/>
  <c r="C27" i="16"/>
  <c r="C15" i="16"/>
  <c r="C15" i="2"/>
  <c r="C23" i="2"/>
  <c r="C27" i="2"/>
  <c r="C40" i="2"/>
  <c r="C46" i="2"/>
  <c r="C50" i="2"/>
  <c r="C53" i="2"/>
  <c r="C60" i="2"/>
  <c r="C64" i="2"/>
  <c r="C92" i="2"/>
  <c r="C106" i="2"/>
  <c r="C121" i="2"/>
  <c r="C123" i="2" s="1"/>
  <c r="C126" i="2"/>
  <c r="C131" i="2"/>
  <c r="Y32" i="19"/>
  <c r="Y31" i="19"/>
  <c r="Y30" i="19"/>
  <c r="Y29" i="19"/>
  <c r="Y28" i="19"/>
  <c r="Y27" i="19"/>
  <c r="Y26" i="19"/>
  <c r="Y25" i="19"/>
  <c r="Y24" i="19"/>
  <c r="Y23" i="19"/>
  <c r="Y22" i="19"/>
  <c r="Y21" i="19"/>
  <c r="Y18" i="19"/>
  <c r="Y17" i="19"/>
  <c r="Y16" i="19"/>
  <c r="Y15" i="19"/>
  <c r="Y14" i="19"/>
  <c r="Y10" i="19"/>
  <c r="Y9" i="19"/>
  <c r="Y8" i="19"/>
  <c r="AB122" i="16"/>
  <c r="AA122" i="16"/>
  <c r="C107" i="2" l="1"/>
  <c r="C124" i="2" s="1"/>
  <c r="C156" i="2"/>
  <c r="C159" i="2" s="1"/>
  <c r="C161" i="2" s="1"/>
  <c r="C166" i="2" s="1"/>
  <c r="C32" i="16"/>
  <c r="C107" i="16"/>
  <c r="C124" i="16" s="1"/>
  <c r="C156" i="16"/>
  <c r="C159" i="16" s="1"/>
  <c r="C161" i="16" s="1"/>
  <c r="C163" i="16" s="1"/>
  <c r="C40" i="16"/>
  <c r="C68" i="16" s="1"/>
  <c r="C32" i="2"/>
  <c r="C68" i="2"/>
  <c r="AA235" i="16"/>
  <c r="AB235" i="16"/>
  <c r="AA235" i="2"/>
  <c r="AB235" i="2"/>
  <c r="Z235" i="16"/>
  <c r="Z235" i="2"/>
  <c r="C69" i="16" l="1"/>
  <c r="C169" i="2"/>
  <c r="C171" i="2" s="1"/>
  <c r="C179" i="2" s="1"/>
  <c r="C187" i="2" s="1"/>
  <c r="C163" i="2"/>
  <c r="C166" i="16"/>
  <c r="C171" i="16" s="1"/>
  <c r="C179" i="16" s="1"/>
  <c r="C69"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AC228" i="2" s="1"/>
  <c r="D59" i="9"/>
  <c r="D61" i="9" s="1"/>
  <c r="AC228" i="16"/>
  <c r="AC230" i="16" s="1"/>
  <c r="AA264" i="2"/>
  <c r="AB264" i="16"/>
  <c r="AC251" i="16"/>
  <c r="AA264" i="16"/>
  <c r="Z216" i="2"/>
  <c r="AB230" i="2"/>
  <c r="AB264" i="2"/>
  <c r="AC264" i="16" l="1"/>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87" i="16"/>
  <c r="C191" i="2" s="1"/>
  <c r="C11" i="7"/>
  <c r="C11" i="6"/>
  <c r="M135" i="15" l="1"/>
  <c r="O135" i="15" s="1"/>
  <c r="L135" i="15"/>
  <c r="N135" i="15" s="1"/>
  <c r="C189" i="16" l="1"/>
  <c r="C192" i="16" s="1"/>
  <c r="M135" i="3"/>
  <c r="O135" i="3" s="1"/>
  <c r="L135" i="3"/>
  <c r="N135" i="3" s="1"/>
  <c r="C189" i="2" l="1"/>
  <c r="C192" i="2" s="1"/>
  <c r="C190" i="16"/>
  <c r="AA182" i="16"/>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C190" i="2"/>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<sst xmlns="http://schemas.openxmlformats.org/spreadsheetml/2006/main" count="1476" uniqueCount="762">
  <si>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</si>
  <si>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</si>
  <si>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</si>
  <si>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</si>
  <si>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</si>
  <si>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</si>
  <si>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</si>
  <si>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</si>
  <si>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</si>
  <si>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</si>
  <si>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</si>
  <si>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</si>
  <si>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</si>
  <si>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</si>
  <si>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</si>
  <si>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</si>
  <si>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</si>
  <si>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</si>
  <si>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</si>
  <si>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</si>
  <si>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</si>
  <si>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</si>
  <si>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</si>
  <si>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</si>
  <si>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</si>
  <si>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</si>
  <si>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</si>
  <si>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</si>
  <si>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</si>
  <si>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</si>
  <si>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</si>
  <si>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</si>
  <si>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</si>
  <si>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</si>
  <si>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</si>
  <si>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</si>
  <si>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</si>
  <si>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</si>
  <si>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</si>
  <si>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</si>
  <si>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</si>
  <si>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</si>
  <si>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</si>
  <si>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</si>
  <si>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</si>
  <si>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</si>
  <si>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</si>
  <si>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</si>
  <si>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</si>
  <si>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</si>
  <si>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</si>
  <si>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</si>
  <si>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</si>
  <si>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</si>
  <si>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</si>
  <si>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</si>
  <si>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</si>
  <si>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</si>
  <si>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</si>
  <si>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</si>
  <si>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</si>
  <si>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</si>
  <si>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</si>
  <si>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</si>
  <si>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</si>
  <si>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</si>
  <si>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</si>
  <si>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</si>
  <si>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</si>
  <si>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</si>
  <si>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</si>
  <si>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</si>
  <si>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</si>
  <si>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</si>
  <si>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</si>
  <si>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</si>
  <si>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</si>
  <si>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</si>
  <si>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</si>
  <si>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</si>
  <si>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</si>
  <si>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</si>
  <si>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</si>
  <si>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</si>
  <si>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</si>
  <si>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</si>
  <si>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</si>
  <si>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</si>
  <si>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</si>
  <si>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</si>
  <si>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</si>
  <si>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</si>
  <si>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</si>
  <si>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</si>
  <si>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</si>
  <si>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</si>
  <si>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</si>
  <si>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</si>
  <si>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</si>
  <si>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</si>
  <si>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</si>
  <si>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</si>
  <si>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</si>
  <si>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</si>
  <si>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</si>
  <si>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</si>
  <si>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</si>
  <si>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</si>
  <si>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</si>
  <si>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</si>
  <si>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</si>
  <si>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</si>
  <si>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</si>
  <si>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</si>
  <si>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</si>
  <si>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</si>
  <si>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</si>
  <si>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</si>
  <si>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</si>
  <si>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</si>
  <si>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</si>
  <si>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</si>
  <si>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</si>
  <si>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</si>
  <si>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</si>
  <si>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</si>
  <si>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</si>
  <si>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</si>
  <si>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</si>
  <si>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</si>
  <si>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</si>
  <si>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</si>
  <si>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</si>
  <si>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</si>
  <si>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</si>
  <si>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</si>
  <si>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</si>
  <si>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</si>
  <si>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</si>
  <si>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</si>
  <si>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</si>
  <si>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</si>
  <si>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</si>
  <si>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</si>
  <si>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</si>
  <si>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</si>
  <si>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</si>
  <si>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</si>
  <si>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</si>
  <si>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</si>
  <si>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</si>
  <si>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</si>
  <si>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</si>
  <si>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</si>
  <si>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</si>
  <si>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</si>
  <si>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</si>
  <si>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</si>
  <si>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</si>
  <si>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</si>
  <si>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</si>
  <si>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</si>
  <si>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</si>
  <si>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</si>
  <si>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</si>
  <si>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</si>
  <si>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</si>
  <si>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</si>
  <si>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</si>
  <si>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</si>
  <si>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</si>
  <si>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</si>
  <si>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</si>
  <si>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</si>
  <si>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</si>
  <si>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</si>
  <si>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</si>
  <si>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</si>
  <si>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</si>
  <si>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</si>
  <si>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</si>
  <si>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</si>
  <si>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</si>
  <si>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</si>
  <si>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</si>
  <si>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</si>
  <si>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</si>
  <si>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</si>
  <si>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</si>
  <si>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</si>
  <si>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</si>
  <si>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</si>
  <si>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</si>
  <si>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</si>
  <si>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</si>
  <si>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</si>
  <si>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</si>
  <si>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</si>
  <si>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</si>
  <si>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</si>
  <si>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</si>
  <si>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</si>
  <si>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</si>
  <si>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</si>
  <si>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</si>
  <si>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</si>
  <si>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</si>
  <si>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</si>
  <si>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</si>
  <si>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</si>
  <si>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</si>
  <si>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</si>
  <si>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</si>
  <si>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</si>
  <si>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</si>
  <si>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</si>
  <si>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</si>
  <si>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</si>
  <si>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</si>
  <si>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</si>
  <si>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</si>
  <si>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</si>
  <si>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</si>
  <si>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</si>
  <si>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</si>
  <si>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</si>
  <si>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</si>
  <si>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</si>
  <si>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</si>
  <si>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</si>
  <si>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</si>
  <si>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</si>
  <si>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</si>
  <si>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</si>
  <si>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</si>
  <si>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</si>
  <si>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</si>
  <si>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</si>
  <si>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</si>
  <si>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</si>
  <si>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</si>
  <si>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</si>
  <si>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</si>
  <si>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</si>
  <si>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</si>
  <si>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</si>
  <si>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</si>
  <si>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</si>
  <si>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</si>
  <si>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</si>
  <si>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</si>
  <si>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</si>
  <si>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</si>
  <si>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</si>
  <si>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</si>
  <si>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</si>
  <si>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</si>
  <si>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</si>
  <si>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</si>
  <si>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</si>
  <si>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</si>
  <si>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</si>
  <si>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</si>
  <si>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</si>
  <si>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</si>
  <si>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</si>
  <si>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</si>
  <si>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</si>
  <si>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</si>
  <si>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</si>
  <si>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</si>
  <si>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</si>
  <si>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</si>
  <si>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</si>
  <si>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</si>
  <si>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</si>
  <si>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</si>
  <si>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</si>
  <si>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</si>
  <si>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</si>
  <si>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</si>
  <si>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</si>
  <si>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</si>
  <si>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</si>
  <si>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</si>
  <si>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</si>
  <si>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</si>
  <si>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</si>
  <si>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</si>
  <si>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</si>
  <si>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</si>
  <si>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</si>
  <si>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</si>
  <si>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</si>
  <si>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</si>
  <si>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</si>
  <si>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</si>
  <si>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</si>
  <si>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</si>
  <si>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</si>
  <si>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</si>
  <si>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</si>
  <si>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</si>
  <si>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</si>
  <si>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</si>
  <si>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</si>
  <si>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</si>
  <si>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</si>
  <si>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</si>
  <si>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</si>
  <si>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</si>
  <si>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</si>
  <si>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</si>
  <si>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</si>
  <si>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</si>
  <si>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</si>
  <si>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</si>
  <si>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</si>
  <si>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</si>
  <si>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</si>
  <si>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</si>
  <si>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</si>
  <si>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</si>
  <si>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</si>
  <si>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</si>
  <si>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</si>
  <si>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</si>
  <si>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</si>
  <si>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</si>
  <si>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</si>
  <si>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</si>
  <si>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</si>
  <si>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</si>
  <si>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</si>
  <si>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</si>
  <si>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</si>
  <si>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</si>
  <si>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</si>
  <si>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</si>
  <si>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</si>
  <si>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</si>
  <si>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</si>
  <si>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</si>
  <si>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</si>
  <si>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</si>
  <si>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</si>
  <si>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</si>
  <si>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</si>
  <si>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</si>
  <si>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</si>
  <si>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</si>
  <si>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</si>
  <si>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</si>
  <si>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</si>
  <si>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</si>
  <si>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</si>
  <si>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</si>
  <si>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</si>
  <si>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</si>
  <si>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</si>
  <si>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</si>
  <si>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</si>
  <si>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</si>
  <si>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</si>
  <si>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</si>
  <si>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</si>
  <si>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</si>
  <si>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</si>
  <si>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</si>
  <si>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</si>
  <si>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</si>
  <si>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</si>
  <si>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</si>
  <si>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</si>
  <si>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</si>
  <si>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</si>
  <si>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</si>
  <si>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</si>
  <si>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</si>
  <si>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</si>
  <si>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</si>
  <si>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</si>
  <si>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</si>
  <si>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</si>
  <si>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</si>
  <si>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</si>
  <si>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</si>
  <si>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</si>
  <si>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</si>
  <si>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</si>
  <si>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</si>
  <si>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</si>
  <si>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</si>
  <si>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</si>
  <si>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</si>
  <si>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</si>
  <si>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</si>
  <si>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</si>
  <si>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</si>
  <si>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</si>
  <si>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</si>
  <si>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</si>
  <si>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</si>
  <si>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</si>
  <si>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</si>
  <si>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</si>
  <si>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</si>
  <si>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</si>
  <si>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</si>
  <si>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</si>
  <si>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</si>
  <si>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</si>
  <si>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</si>
  <si>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</si>
  <si>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</si>
  <si>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</si>
  <si>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</si>
  <si>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</si>
  <si>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</si>
  <si>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</si>
  <si>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</si>
  <si>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</si>
  <si>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</si>
  <si>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</si>
  <si>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</si>
  <si>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</si>
  <si>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</si>
  <si>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</si>
  <si>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</si>
  <si>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</si>
  <si>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</si>
  <si>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</si>
  <si>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</si>
  <si>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</si>
  <si>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</si>
  <si>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</si>
  <si>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</si>
  <si>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</si>
  <si>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</si>
  <si>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</si>
  <si>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</si>
  <si>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</si>
  <si>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</si>
  <si>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</si>
  <si>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</si>
  <si>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</si>
  <si>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</si>
  <si>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</si>
  <si>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</si>
  <si>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</si>
  <si>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</si>
  <si>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</si>
  <si>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</si>
  <si>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</si>
  <si>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</si>
  <si>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</si>
  <si>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</si>
  <si>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</si>
  <si>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</si>
  <si>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</si>
  <si>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</si>
  <si>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</si>
  <si>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</si>
  <si>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</si>
  <si>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</si>
  <si>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</si>
  <si>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</si>
  <si>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</si>
  <si>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</si>
  <si>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</si>
  <si>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</si>
  <si>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</si>
  <si>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</si>
  <si>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</si>
  <si>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</si>
  <si>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</si>
  <si>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</si>
  <si>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</si>
  <si>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</si>
  <si>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</si>
  <si>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</si>
  <si>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</si>
  <si>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</si>
  <si>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</si>
  <si>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</si>
  <si>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</si>
  <si>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</si>
  <si>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</si>
  <si>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</si>
  <si>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</si>
  <si>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</si>
  <si>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</si>
  <si>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</si>
  <si>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</si>
  <si>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</si>
  <si>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</si>
  <si>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</si>
  <si>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</si>
  <si>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</si>
  <si>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</si>
  <si>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</si>
  <si>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</si>
  <si>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</si>
  <si>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</si>
  <si>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</si>
  <si>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</si>
  <si>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</si>
  <si>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</si>
  <si>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</si>
  <si>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</si>
  <si>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</si>
  <si>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</si>
  <si>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</si>
  <si>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</si>
  <si>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</si>
  <si>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</si>
  <si>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</si>
  <si>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</si>
  <si>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</si>
  <si>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</si>
  <si>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</si>
  <si>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</si>
  <si>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</si>
  <si>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</si>
  <si>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</si>
  <si>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</si>
  <si>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</si>
  <si>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</si>
  <si>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</si>
  <si>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</si>
  <si>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</si>
  <si>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</si>
  <si>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</si>
  <si>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</si>
  <si>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</si>
  <si>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</si>
  <si>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</si>
  <si>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</si>
  <si>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</si>
  <si>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</si>
  <si>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</si>
  <si>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</si>
  <si>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</si>
  <si>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</si>
  <si>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</si>
  <si>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</si>
  <si>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</si>
  <si>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</si>
  <si>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</si>
  <si>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</si>
  <si>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</si>
  <si>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</si>
  <si>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</si>
  <si>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</si>
  <si>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</si>
  <si>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</si>
  <si>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</si>
  <si>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</si>
  <si>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</si>
  <si>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</si>
  <si>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</si>
  <si>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</si>
  <si>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</si>
  <si>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</si>
  <si>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</si>
  <si>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</si>
  <si>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</si>
  <si>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</si>
  <si>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</si>
  <si>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</si>
  <si>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</si>
  <si>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</si>
  <si>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</si>
  <si>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</si>
  <si>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</si>
  <si>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</si>
  <si>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</si>
  <si>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</si>
  <si>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</si>
  <si>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</si>
  <si>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</si>
  <si>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</si>
  <si>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</si>
  <si>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</si>
  <si>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</si>
  <si>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</si>
  <si>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</si>
  <si>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</si>
  <si>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</si>
  <si>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</si>
  <si>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</si>
  <si>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</si>
  <si>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</si>
  <si>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</si>
  <si>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</si>
  <si>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</si>
  <si>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</si>
  <si>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</si>
  <si>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</si>
  <si>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</si>
  <si>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</si>
  <si>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</si>
  <si>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</si>
  <si>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</si>
  <si>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</si>
  <si>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</si>
  <si>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</si>
  <si>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</si>
  <si>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</si>
  <si>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</si>
  <si>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</si>
  <si>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</si>
  <si>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</si>
  <si>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</si>
  <si>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</si>
  <si>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</si>
  <si>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</si>
  <si>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</si>
  <si>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</si>
  <si>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</si>
  <si>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</si>
  <si>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</si>
  <si>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</si>
  <si>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</si>
  <si>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</si>
  <si>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</si>
  <si>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</si>
  <si>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</si>
  <si>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</si>
  <si>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</si>
  <si>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</si>
  <si>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</si>
  <si>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</si>
  <si>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</si>
  <si>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</si>
  <si>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</si>
  <si>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</si>
  <si>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</si>
  <si>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</si>
  <si>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</si>
  <si>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</si>
  <si>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</si>
  <si>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</si>
  <si>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</si>
  <si>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</si>
  <si>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</si>
  <si>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</si>
  <si>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</si>
  <si>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</si>
  <si>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</si>
  <si>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</si>
  <si>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</si>
  <si>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</si>
  <si>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</si>
  <si>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</si>
  <si>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</si>
  <si>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</si>
  <si>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</si>
  <si>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</si>
  <si>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</si>
  <si>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</si>
  <si>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</si>
  <si>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</si>
  <si>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</si>
  <si>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</si>
  <si>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</si>
  <si>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</si>
  <si>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</si>
  <si>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</si>
  <si>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</si>
  <si>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</si>
  <si>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</si>
  <si>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</si>
  <si>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</si>
  <si>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</si>
  <si>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</si>
  <si>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</si>
  <si>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</si>
  <si>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</si>
  <si>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</si>
  <si>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</si>
  <si>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</si>
  <si>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</si>
  <si>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</si>
  <si>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</si>
  <si>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</si>
  <si>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</si>
  <si>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</si>
  <si>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</si>
  <si>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</si>
  <si>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</si>
  <si>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</si>
  <si>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</si>
  <si>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</si>
  <si>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</si>
  <si>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</si>
  <si>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</si>
  <si>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</si>
  <si>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</si>
  <si>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</si>
  <si>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</si>
  <si>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</si>
  <si>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</si>
  <si>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</si>
  <si>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</si>
  <si>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</si>
  <si>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</si>
  <si>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</si>
  <si>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</si>
  <si>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</si>
  <si>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</si>
  <si>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</si>
  <si>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</si>
  <si>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</si>
  <si>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</si>
  <si>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</si>
  <si>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</si>
  <si>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</si>
  <si>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</si>
  <si>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</si>
  <si>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</si>
  <si>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</si>
  <si>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</si>
  <si>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</si>
  <si>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</si>
  <si>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</si>
  <si>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</si>
  <si>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</si>
  <si>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</si>
  <si>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</si>
  <si>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</si>
  <si>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</si>
  <si>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</si>
  <si>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</si>
  <si>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</si>
  <si>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</si>
  <si>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</si>
  <si>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</si>
  <si>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</si>
  <si>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</si>
  <si>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</si>
  <si>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</si>
  <si>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</si>
  <si>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</si>
  <si>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</si>
  <si>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</si>
  <si>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</si>
  <si>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</si>
  <si>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</si>
  <si>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</si>
  <si>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</si>
  <si>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</si>
  <si>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</si>
  <si>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</si>
  <si>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</si>
  <si>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</si>
  <si>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D公司</t>
  </si>
  <si>
    <t>D公司</t>
    <phoneticPr fontId="2" type="noConversion"/>
  </si>
  <si>
    <t>资产负债表验证：</t>
    <phoneticPr fontId="2" type="noConversion"/>
  </si>
  <si>
    <t>未分配利润验证：</t>
    <phoneticPr fontId="2" type="noConversion"/>
  </si>
  <si>
    <t>两期未分配利润验证：</t>
    <phoneticPr fontId="2" type="noConversion"/>
  </si>
  <si>
    <t>编制单位：D公司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</si>
</sst>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0</v>
      </c>
      <c r="D6" s="214">
        <f>'TB-上期'!AC7</f>
        <v>1000000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0</v>
      </c>
      <c r="D12" s="214">
        <f>'TB-上期'!AC15</f>
        <v>5642038.0999999996</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477102.9</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t="str">
        <f>IF(SUM(C6:C24)=0,"",SUM(C6:C24))</f>
        <v/>
      </c>
      <c r="D25" s="217">
        <f>IF(SUM(D6:D24)=0,"",SUM(D6:D24))</f>
        <v>7119141</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0</v>
      </c>
      <c r="D35" s="214">
        <f>'TB-上期'!AC50</f>
        <v>100000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50000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t="str">
        <f>IF(SUM(C27:C45)&lt;&gt;0,SUM(C27:C45),"")</f>
        <v/>
      </c>
      <c r="D46" s="218">
        <f>IF(SUM(D27:D45)&lt;&gt;0,SUM(D27:D45),"")</f>
        <v>150000</v>
      </c>
      <c r="E46" s="86"/>
      <c r="F46" s="89"/>
    </row>
    <row r="47" spans="1:6" s="12" customFormat="1" ht="18" customHeight="1" thickBot="1">
      <c r="A47" s="219" t="s">
        <v>250</v>
      </c>
      <c r="B47" s="220" t="s">
        <v>251</v>
      </c>
      <c r="C47" s="221">
        <f>SUM(C46,C25)</f>
        <v>0</v>
      </c>
      <c r="D47" s="222">
        <f>SUM(D46,D25)</f>
        <v>7269141</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编制单位：D公司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0</v>
      </c>
      <c r="D12" s="214">
        <f>'TB-上期'!AC77</f>
        <v>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0</v>
      </c>
      <c r="D19" s="214">
        <f>'TB-上期'!AC84</f>
        <v>1000000</v>
      </c>
      <c r="E19" s="86"/>
      <c r="F19" s="87"/>
      <c r="H19" s="86"/>
    </row>
    <row r="20" spans="1:8" s="12" customFormat="1" ht="16.5" customHeight="1">
      <c r="A20" s="225" t="s">
        <v>265</v>
      </c>
      <c r="B20" s="10"/>
      <c r="C20" s="42">
        <f>'TB-本期'!AC85</f>
        <v>0</v>
      </c>
      <c r="D20" s="214">
        <f>'TB-上期'!AC85</f>
        <v>0</v>
      </c>
      <c r="E20" s="86"/>
      <c r="F20" s="87"/>
      <c r="H20" s="86"/>
    </row>
    <row r="21" spans="1:8" s="12" customFormat="1" ht="16.5" customHeight="1">
      <c r="A21" s="225" t="s">
        <v>266</v>
      </c>
      <c r="B21" s="10"/>
      <c r="C21" s="42">
        <f>'TB-本期'!AC86</f>
        <v>0</v>
      </c>
      <c r="D21" s="214">
        <f>'TB-上期'!AC86</f>
        <v>3000000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t="str">
        <f>IF(SUM(C6:C26)&lt;&gt;0,SUM(C6:C26),"")</f>
        <v/>
      </c>
      <c r="D27" s="218">
        <f>IF(SUM(D6:D26)&lt;&gt;0,SUM(D6:D26),"")</f>
        <v>4000000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t="str">
        <f>IF(SUM(C40,C27)&lt;&gt;0,SUM(C40,C27),"")</f>
        <v/>
      </c>
      <c r="D41" s="218">
        <f>IF(SUM(D40,D27)&lt;&gt;0,SUM(D40,D27),"")</f>
        <v>4000000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0</v>
      </c>
      <c r="D43" s="214">
        <f>'TB-上期'!AC110</f>
        <v>3000000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0</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0</v>
      </c>
      <c r="D53" s="214">
        <f>'TB-上期'!AC120</f>
        <v>269141</v>
      </c>
      <c r="E53" s="86"/>
      <c r="F53" s="87"/>
    </row>
    <row r="54" spans="1:6" s="12" customFormat="1" ht="16.5" customHeight="1">
      <c r="A54" s="225" t="s">
        <v>296</v>
      </c>
      <c r="B54" s="10"/>
      <c r="C54" s="44" t="str">
        <f>IF((SUM(C43:C47,C49:C53)-C48-C45-C46)&lt;&gt;0,(SUM(C43:C47,C49:C53)-C48-C45-C46),"")</f>
        <v/>
      </c>
      <c r="D54" s="217">
        <f>IF((SUM(D43:D47,D49:D53)-D48-D45-D46)&lt;&gt;0,(SUM(D43:D47,D49:D53)-D48-D45-D46),"")</f>
        <v>3269141</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0</v>
      </c>
      <c r="D56" s="218">
        <f>SUM(D54:D55)</f>
        <v>3269141</v>
      </c>
      <c r="E56" s="86"/>
      <c r="F56" s="89"/>
    </row>
    <row r="57" spans="1:6" s="12" customFormat="1" ht="16.5" customHeight="1" thickBot="1">
      <c r="A57" s="228" t="s">
        <v>299</v>
      </c>
      <c r="B57" s="220" t="s">
        <v>251</v>
      </c>
      <c r="C57" s="221">
        <f>SUM(C41,C56)</f>
        <v>0</v>
      </c>
      <c r="D57" s="222">
        <f>SUM(D41,D56)</f>
        <v>7269141</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编制单位：D公司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600000</v>
      </c>
      <c r="D5" s="236">
        <f>SUM(D6:D9)</f>
        <v>1008898</v>
      </c>
    </row>
    <row r="6" spans="1:7" ht="16.5" customHeight="1">
      <c r="A6" s="225" t="s">
        <v>305</v>
      </c>
      <c r="B6" s="22"/>
      <c r="C6" s="51">
        <f>'TB-本期'!AC127</f>
        <v>600000</v>
      </c>
      <c r="D6" s="237">
        <f>'TB-上期'!AC127</f>
        <v>1008898</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380000</v>
      </c>
      <c r="D10" s="236">
        <f>SUM(D11:D25)-SUM(D24:D25)</f>
        <v>879757</v>
      </c>
    </row>
    <row r="11" spans="1:7" ht="16.5" customHeight="1">
      <c r="A11" s="225" t="s">
        <v>310</v>
      </c>
      <c r="B11" s="22"/>
      <c r="C11" s="51">
        <f>'TB-本期'!AC132</f>
        <v>300000</v>
      </c>
      <c r="D11" s="237">
        <f>'TB-上期'!AC132</f>
        <v>689879</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50000</v>
      </c>
      <c r="D19" s="237">
        <f>'TB-上期'!AC140</f>
        <v>100000</v>
      </c>
    </row>
    <row r="20" spans="1:4" ht="16.5" customHeight="1">
      <c r="A20" s="225" t="s">
        <v>319</v>
      </c>
      <c r="B20" s="22"/>
      <c r="C20" s="51">
        <f>'TB-本期'!AC141</f>
        <v>0</v>
      </c>
      <c r="D20" s="237">
        <f>'TB-上期'!AC141</f>
        <v>0</v>
      </c>
    </row>
    <row r="21" spans="1:4" ht="16.5" customHeight="1">
      <c r="A21" s="225" t="s">
        <v>320</v>
      </c>
      <c r="B21" s="22"/>
      <c r="C21" s="51">
        <f>'TB-本期'!AC142</f>
        <v>30000</v>
      </c>
      <c r="D21" s="237">
        <f>'TB-上期'!AC142</f>
        <v>89878</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220000</v>
      </c>
      <c r="D35" s="236">
        <f>D5-D10+SUM(D26:D34)-D28</f>
        <v>129141</v>
      </c>
    </row>
    <row r="36" spans="1:4" ht="16.5" customHeight="1">
      <c r="A36" s="225" t="s">
        <v>332</v>
      </c>
      <c r="B36" s="22"/>
      <c r="C36" s="51">
        <f>'TB-本期'!AC157</f>
        <v>999</v>
      </c>
      <c r="D36" s="237">
        <f>'TB-上期'!AC157</f>
        <v>90000</v>
      </c>
    </row>
    <row r="37" spans="1:4" ht="16.5" customHeight="1">
      <c r="A37" s="225" t="s">
        <v>333</v>
      </c>
      <c r="B37" s="22"/>
      <c r="C37" s="51">
        <f>'TB-本期'!AC158</f>
        <v>0</v>
      </c>
      <c r="D37" s="237">
        <f>'TB-上期'!AC158</f>
        <v>0</v>
      </c>
    </row>
    <row r="38" spans="1:4" ht="16.5" customHeight="1">
      <c r="A38" s="224" t="s">
        <v>334</v>
      </c>
      <c r="B38" s="22"/>
      <c r="C38" s="45">
        <f>C35+C36-C37</f>
        <v>220999</v>
      </c>
      <c r="D38" s="236">
        <f>D35+D36-D37</f>
        <v>219141</v>
      </c>
    </row>
    <row r="39" spans="1:4" ht="16.5" customHeight="1">
      <c r="A39" s="225" t="s">
        <v>335</v>
      </c>
      <c r="B39" s="22"/>
      <c r="C39" s="51">
        <f>'TB-本期'!AC160</f>
        <v>0</v>
      </c>
      <c r="D39" s="237">
        <f>'TB-上期'!AC160</f>
        <v>50000</v>
      </c>
    </row>
    <row r="40" spans="1:4" ht="16.5" customHeight="1">
      <c r="A40" s="224" t="s">
        <v>336</v>
      </c>
      <c r="B40" s="22"/>
      <c r="C40" s="46">
        <f>C38-C39</f>
        <v>220999</v>
      </c>
      <c r="D40" s="238">
        <f>D38-D39</f>
        <v>169141</v>
      </c>
    </row>
    <row r="41" spans="1:4" ht="16.5" customHeight="1">
      <c r="A41" s="225" t="s">
        <v>337</v>
      </c>
      <c r="B41" s="22"/>
      <c r="C41" s="47"/>
      <c r="D41" s="239"/>
    </row>
    <row r="42" spans="1:4" ht="16.5" customHeight="1">
      <c r="A42" s="225" t="s">
        <v>338</v>
      </c>
      <c r="B42" s="22"/>
      <c r="C42" s="47">
        <f>C40-C43</f>
        <v>220999</v>
      </c>
      <c r="D42" s="239">
        <f>D40-D43</f>
        <v>169141</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220999</v>
      </c>
      <c r="D46" s="239">
        <f>D40-D45</f>
        <v>169141</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220999</v>
      </c>
      <c r="D60" s="244">
        <f>D40+D47</f>
        <v>169141</v>
      </c>
    </row>
    <row r="61" spans="1:4" ht="16.5" hidden="1" customHeight="1">
      <c r="A61" s="229" t="s">
        <v>357</v>
      </c>
      <c r="B61" s="230"/>
      <c r="C61" s="231">
        <f>C46+C48</f>
        <v>220999</v>
      </c>
      <c r="D61" s="231">
        <f>D46+D48</f>
        <v>169141</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J12" sqref="J12"/>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编制单位：D公司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J12" sqref="J12"/>
      <selection pane="topRight" activeCell="J12" sqref="J12"/>
      <selection pane="bottomLeft" activeCell="J12" sqref="J12"/>
      <selection pane="bottomRight" activeCell="J12" sqref="J12"/>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617</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646</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编制单位：D公司</v>
      </c>
      <c r="Y3" s="165"/>
    </row>
    <row r="4" spans="1:25" s="164" customFormat="1" ht="22.5" customHeight="1">
      <c r="A4" s="292" t="s">
        <v>623</v>
      </c>
      <c r="B4" s="294" t="s">
        <v>622</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648</v>
      </c>
      <c r="C5" s="283" t="s">
        <v>624</v>
      </c>
      <c r="D5" s="283"/>
      <c r="E5" s="283"/>
      <c r="F5" s="284" t="s">
        <v>426</v>
      </c>
      <c r="G5" s="284" t="s">
        <v>427</v>
      </c>
      <c r="H5" s="284" t="s">
        <v>625</v>
      </c>
      <c r="I5" s="284" t="s">
        <v>626</v>
      </c>
      <c r="J5" s="284" t="s">
        <v>428</v>
      </c>
      <c r="K5" s="284" t="s">
        <v>510</v>
      </c>
      <c r="L5" s="284" t="s">
        <v>755</v>
      </c>
      <c r="M5" s="287" t="s">
        <v>649</v>
      </c>
      <c r="N5" s="284" t="s">
        <v>648</v>
      </c>
      <c r="O5" s="283" t="s">
        <v>624</v>
      </c>
      <c r="P5" s="283"/>
      <c r="Q5" s="283"/>
      <c r="R5" s="284" t="s">
        <v>426</v>
      </c>
      <c r="S5" s="284" t="s">
        <v>427</v>
      </c>
      <c r="T5" s="284" t="s">
        <v>625</v>
      </c>
      <c r="U5" s="284" t="s">
        <v>626</v>
      </c>
      <c r="V5" s="284" t="s">
        <v>428</v>
      </c>
      <c r="W5" s="284" t="s">
        <v>510</v>
      </c>
      <c r="X5" s="284" t="s">
        <v>755</v>
      </c>
      <c r="Y5" s="287" t="s">
        <v>649</v>
      </c>
    </row>
    <row r="6" spans="1:25" s="166" customFormat="1" ht="24.75" customHeight="1">
      <c r="A6" s="293"/>
      <c r="B6" s="285"/>
      <c r="C6" s="206" t="s">
        <v>628</v>
      </c>
      <c r="D6" s="206" t="s">
        <v>629</v>
      </c>
      <c r="E6" s="206" t="s">
        <v>627</v>
      </c>
      <c r="F6" s="285"/>
      <c r="G6" s="285"/>
      <c r="H6" s="285"/>
      <c r="I6" s="285"/>
      <c r="J6" s="285"/>
      <c r="K6" s="286"/>
      <c r="L6" s="286"/>
      <c r="M6" s="288"/>
      <c r="N6" s="285"/>
      <c r="O6" s="206" t="s">
        <v>628</v>
      </c>
      <c r="P6" s="206" t="s">
        <v>629</v>
      </c>
      <c r="Q6" s="206" t="s">
        <v>627</v>
      </c>
      <c r="R6" s="285"/>
      <c r="S6" s="285"/>
      <c r="T6" s="285"/>
      <c r="U6" s="285"/>
      <c r="V6" s="285"/>
      <c r="W6" s="286"/>
      <c r="X6" s="286"/>
      <c r="Y6" s="288"/>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269141</v>
      </c>
      <c r="L7" s="170"/>
      <c r="M7" s="171">
        <f>SUM(B7:F7,-G7,H7:L7)</f>
        <v>269141</v>
      </c>
      <c r="N7" s="172">
        <f>'TB-上期'!D110</f>
        <v>0</v>
      </c>
      <c r="O7" s="172"/>
      <c r="P7" s="172"/>
      <c r="Q7" s="172"/>
      <c r="R7" s="169"/>
      <c r="S7" s="169"/>
      <c r="T7" s="169"/>
      <c r="U7" s="169"/>
      <c r="V7" s="169"/>
      <c r="W7" s="170">
        <f>'TB-上期'!AC168</f>
        <v>100000</v>
      </c>
      <c r="X7" s="170"/>
      <c r="Y7" s="173">
        <f>SUM(N7:R7,-S7,T7:X7)</f>
        <v>100000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269141</v>
      </c>
      <c r="L11" s="169"/>
      <c r="M11" s="171">
        <f t="shared" si="1"/>
        <v>269141</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100000</v>
      </c>
      <c r="X11" s="170"/>
      <c r="Y11" s="173">
        <f t="shared" si="2"/>
        <v>100000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220999</v>
      </c>
      <c r="L12" s="168"/>
      <c r="M12" s="171">
        <f t="shared" si="1"/>
        <v>220999</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169141</v>
      </c>
      <c r="X12" s="263"/>
      <c r="Y12" s="173">
        <f t="shared" si="2"/>
        <v>169141</v>
      </c>
    </row>
    <row r="13" spans="1:25" s="164" customFormat="1" ht="22.5" customHeight="1">
      <c r="A13" s="175" t="s">
        <v>633</v>
      </c>
      <c r="B13" s="168"/>
      <c r="C13" s="168"/>
      <c r="D13" s="168"/>
      <c r="E13" s="168"/>
      <c r="F13" s="168"/>
      <c r="G13" s="169"/>
      <c r="H13" s="169">
        <v>0</v>
      </c>
      <c r="I13" s="169"/>
      <c r="J13" s="169"/>
      <c r="K13" s="170">
        <f>'TB-本期'!AC166</f>
        <v>220999</v>
      </c>
      <c r="L13" s="170"/>
      <c r="M13" s="171">
        <f t="shared" si="1"/>
        <v>220999</v>
      </c>
      <c r="N13" s="172"/>
      <c r="O13" s="172"/>
      <c r="P13" s="172"/>
      <c r="Q13" s="172"/>
      <c r="R13" s="169"/>
      <c r="S13" s="169"/>
      <c r="T13" s="169">
        <v>0</v>
      </c>
      <c r="U13" s="169"/>
      <c r="V13" s="169"/>
      <c r="W13" s="170">
        <f>'TB-上期'!AC166</f>
        <v>169141</v>
      </c>
      <c r="X13" s="170"/>
      <c r="Y13" s="173">
        <f t="shared" si="2"/>
        <v>169141</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490140</v>
      </c>
      <c r="L34" s="183"/>
      <c r="M34" s="184">
        <f t="shared" si="1"/>
        <v>490140</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269141</v>
      </c>
      <c r="X34" s="264"/>
      <c r="Y34" s="186">
        <f t="shared" si="2"/>
        <v>269141</v>
      </c>
    </row>
    <row r="35" spans="1:25" s="164" customFormat="1" ht="22.5" customHeight="1">
      <c r="A35" s="282" t="s">
        <v>645</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647</v>
      </c>
      <c r="B37" s="191">
        <f>B34-'资产负债表（续）'!C43</f>
        <v>0</v>
      </c>
      <c r="C37" s="191"/>
      <c r="D37" s="191"/>
      <c r="E37" s="191"/>
      <c r="F37" s="191"/>
      <c r="G37" s="191"/>
      <c r="H37" s="191"/>
      <c r="I37" s="191"/>
      <c r="J37" s="191">
        <f>J34-'TB-上期'!AC118</f>
        <v>0</v>
      </c>
      <c r="K37" s="191">
        <f>K34-'资产负债表（续）'!C53</f>
        <v>490140</v>
      </c>
      <c r="L37" s="191"/>
      <c r="M37" s="191">
        <f>M34-'资产负债表（续）'!C56</f>
        <v>490140</v>
      </c>
      <c r="N37" s="191">
        <f>N34-'资产负债表（续）'!D43</f>
        <v>-3000000</v>
      </c>
      <c r="O37" s="191"/>
      <c r="P37" s="191"/>
      <c r="Q37" s="191"/>
      <c r="R37" s="191"/>
      <c r="S37" s="191"/>
      <c r="T37" s="191"/>
      <c r="U37" s="191"/>
      <c r="V37" s="191">
        <f>V34-'资产负债表（续）'!C51</f>
        <v>0</v>
      </c>
      <c r="W37" s="191">
        <f>W34-'资产负债表（续）'!D53</f>
        <v>0</v>
      </c>
      <c r="X37" s="191"/>
      <c r="Y37" s="192">
        <f>Y34-'资产负债表（续）'!D56</f>
        <v>-3000000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'TB-上期'!$F123</f>
        <v>0</v>
      </c>
      <c r="M135" s="5">
        <f>'TB-上期'!$F161</f>
        <v>0</v>
      </c>
      <c r="N135" s="5">
        <f>L135*(1-$J135)</f>
        <v>0</v>
      </c>
      <c r="O135" s="5">
        <f>M135*(1-$J135)</f>
        <v>0</v>
      </c>
    </row>
    <row r="136" spans="1:15" s="5" customFormat="1" ht="15">
      <c r="A136" s="78"/>
      <c r="B136" s="92"/>
      <c r="C136" s="52"/>
      <c r="D136" s="52"/>
      <c r="E136" s="52"/>
      <c r="F136" s="83"/>
      <c r="G136" s="83"/>
      <c r="J136" s="103">
        <v>1</v>
      </c>
      <c r="K136" s="102"/>
      <c r="L136" s="5">
        <f>'TB-上期'!$G123</f>
        <v>0</v>
      </c>
      <c r="M136" s="5">
        <f>'TB-上期'!$G161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166" activePane="bottomRight" state="frozen"/>
      <selection activeCell="A192" sqref="A192:XFD265"/>
      <selection pane="topRight" activeCell="A192" sqref="A192:XFD265"/>
      <selection pane="bottomLeft" activeCell="A192" sqref="A192:XFD265"/>
      <selection pane="bottomRight" activeCell="AA190" sqref="AA190"/>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F1" s="119"/>
      <c r="H1" s="119"/>
      <c r="AE1" s="118" t="s">
        <v>213</v>
      </c>
    </row>
    <row r="2" spans="1:31">
      <c r="F2" s="119"/>
      <c r="R2" s="119"/>
      <c r="S2" s="119"/>
      <c r="T2" s="119"/>
      <c r="U2" s="119"/>
      <c r="V2" s="119"/>
      <c r="W2" s="119"/>
      <c r="X2" s="119"/>
      <c r="Y2" s="119"/>
      <c r="AD2" s="120" t="s">
        <v>490</v>
      </c>
      <c r="AE2" s="121">
        <f>AC69-AC124</f>
        <v>0</v>
      </c>
    </row>
    <row r="3" spans="1:31" ht="14.25" thickBot="1">
      <c r="C3" s="122">
        <v>5</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v>0.7</v>
      </c>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1000000</v>
      </c>
      <c r="D7" s="57"/>
      <c r="E7" s="57"/>
      <c r="F7" s="57"/>
      <c r="G7" s="57"/>
      <c r="H7" s="57"/>
      <c r="I7" s="57"/>
      <c r="J7" s="57"/>
      <c r="K7" s="57"/>
      <c r="L7" s="57"/>
      <c r="M7" s="57"/>
      <c r="N7" s="57"/>
      <c r="O7" s="57"/>
      <c r="P7" s="57"/>
      <c r="Q7" s="57"/>
      <c r="R7" s="57"/>
      <c r="S7" s="57"/>
      <c r="T7" s="57"/>
      <c r="U7" s="57"/>
      <c r="V7" s="57"/>
      <c r="W7" s="57"/>
      <c r="X7" s="57"/>
      <c r="Y7" s="57"/>
      <c r="Z7" s="57">
        <f t="shared" ref="Z7:Z38" si="0">SUM(C7:Y7)</f>
        <v>1000000</v>
      </c>
      <c r="AA7" s="58">
        <f>SUMIF('调整分录-上期'!$D:$D,$A7,'调整分录-上期'!F:F)</f>
        <v>0</v>
      </c>
      <c r="AB7" s="58">
        <f>SUMIF('调整分录-上期'!$D:$D,$A7,'调整分录-上期'!G:G)</f>
        <v>0</v>
      </c>
      <c r="AC7" s="59">
        <f>Z7+AA7-AB7</f>
        <v>1000000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v>5642038.0999999996</v>
      </c>
      <c r="D13" s="57"/>
      <c r="E13" s="57"/>
      <c r="F13" s="57"/>
      <c r="G13" s="57"/>
      <c r="H13" s="57"/>
      <c r="I13" s="57"/>
      <c r="J13" s="57"/>
      <c r="K13" s="57"/>
      <c r="L13" s="57"/>
      <c r="M13" s="57"/>
      <c r="N13" s="57"/>
      <c r="O13" s="57"/>
      <c r="P13" s="57"/>
      <c r="Q13" s="57"/>
      <c r="R13" s="57"/>
      <c r="S13" s="57"/>
      <c r="T13" s="57"/>
      <c r="U13" s="57"/>
      <c r="V13" s="57"/>
      <c r="W13" s="57"/>
      <c r="X13" s="57"/>
      <c r="Y13" s="57"/>
      <c r="Z13" s="57">
        <f t="shared" si="0"/>
        <v>5642038.0999999996</v>
      </c>
      <c r="AA13" s="58">
        <f>SUMIF('调整分录-上期'!$D:$D,$A13,'调整分录-上期'!F:F)</f>
        <v>0</v>
      </c>
      <c r="AB13" s="58">
        <f>SUMIF('调整分录-上期'!$D:$D,$A13,'调整分录-上期'!G:G)</f>
        <v>0</v>
      </c>
      <c r="AC13" s="59">
        <f t="shared" si="1"/>
        <v>5642038.0999999996</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 t="shared" ref="C15" si="2">C13-C14</f>
        <v>5642038.0999999996</v>
      </c>
      <c r="D15" s="61"/>
      <c r="E15" s="61"/>
      <c r="F15" s="61"/>
      <c r="G15" s="61"/>
      <c r="H15" s="61"/>
      <c r="I15" s="61"/>
      <c r="J15" s="61"/>
      <c r="K15" s="61"/>
      <c r="L15" s="61"/>
      <c r="M15" s="61"/>
      <c r="N15" s="61"/>
      <c r="O15" s="61"/>
      <c r="P15" s="61"/>
      <c r="Q15" s="61"/>
      <c r="R15" s="61"/>
      <c r="S15" s="61"/>
      <c r="T15" s="61"/>
      <c r="U15" s="61"/>
      <c r="V15" s="61"/>
      <c r="W15" s="61"/>
      <c r="X15" s="61"/>
      <c r="Y15" s="61"/>
      <c r="Z15" s="61">
        <f t="shared" si="0"/>
        <v>5642038.0999999996</v>
      </c>
      <c r="AA15" s="62"/>
      <c r="AB15" s="62"/>
      <c r="AC15" s="63">
        <f>AC13-AC14</f>
        <v>5642038.0999999996</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3">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3"/>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3"/>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3"/>
        <v>0</v>
      </c>
    </row>
    <row r="21" spans="1:29" ht="15" customHeight="1">
      <c r="A21" s="123" t="s">
        <v>136</v>
      </c>
      <c r="B21" s="54" t="s">
        <v>7</v>
      </c>
      <c r="C21" s="57">
        <v>477102.9</v>
      </c>
      <c r="D21" s="57"/>
      <c r="E21" s="57"/>
      <c r="F21" s="57"/>
      <c r="G21" s="57"/>
      <c r="H21" s="57"/>
      <c r="I21" s="57"/>
      <c r="J21" s="57"/>
      <c r="K21" s="57"/>
      <c r="L21" s="57"/>
      <c r="M21" s="57"/>
      <c r="N21" s="57"/>
      <c r="O21" s="57"/>
      <c r="P21" s="57"/>
      <c r="Q21" s="57"/>
      <c r="R21" s="57"/>
      <c r="S21" s="57"/>
      <c r="T21" s="57"/>
      <c r="U21" s="57"/>
      <c r="V21" s="57"/>
      <c r="W21" s="57"/>
      <c r="X21" s="57"/>
      <c r="Y21" s="57"/>
      <c r="Z21" s="57">
        <f t="shared" si="0"/>
        <v>477102.9</v>
      </c>
      <c r="AA21" s="58">
        <f>SUMIF('调整分录-上期'!$D:$D,$A21,'调整分录-上期'!F:F)</f>
        <v>0</v>
      </c>
      <c r="AB21" s="58">
        <f>SUMIF('调整分录-上期'!$D:$D,$A21,'调整分录-上期'!G:G)</f>
        <v>0</v>
      </c>
      <c r="AC21" s="59">
        <f t="shared" si="3"/>
        <v>477102.9</v>
      </c>
    </row>
    <row r="22" spans="1:29" ht="15" customHeight="1">
      <c r="A22" s="123" t="s">
        <v>727</v>
      </c>
      <c r="B22" s="54" t="s">
        <v>9</v>
      </c>
      <c r="C22" s="57">
        <v>0</v>
      </c>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 t="shared" ref="C23" si="4">C21-C22</f>
        <v>477102.9</v>
      </c>
      <c r="D23" s="64"/>
      <c r="E23" s="64"/>
      <c r="F23" s="64"/>
      <c r="G23" s="64"/>
      <c r="H23" s="64"/>
      <c r="I23" s="64"/>
      <c r="J23" s="64"/>
      <c r="K23" s="64"/>
      <c r="L23" s="64"/>
      <c r="M23" s="64"/>
      <c r="N23" s="64"/>
      <c r="O23" s="64"/>
      <c r="P23" s="64"/>
      <c r="Q23" s="64"/>
      <c r="R23" s="64"/>
      <c r="S23" s="64"/>
      <c r="T23" s="64"/>
      <c r="U23" s="64"/>
      <c r="V23" s="64"/>
      <c r="W23" s="64"/>
      <c r="X23" s="64"/>
      <c r="Y23" s="64"/>
      <c r="Z23" s="61">
        <f t="shared" si="0"/>
        <v>477102.9</v>
      </c>
      <c r="AA23" s="64"/>
      <c r="AB23" s="64"/>
      <c r="AC23" s="65">
        <f>AC21-AC22</f>
        <v>477102.9</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3"/>
        <v>0</v>
      </c>
    </row>
    <row r="25" spans="1:29" ht="15" customHeight="1">
      <c r="A25" s="123" t="s">
        <v>137</v>
      </c>
      <c r="B25" s="54" t="s">
        <v>12</v>
      </c>
      <c r="C25" s="57">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3"/>
        <v>0</v>
      </c>
    </row>
    <row r="26" spans="1:29" ht="15" customHeight="1">
      <c r="A26" s="123" t="s">
        <v>725</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 t="shared" ref="C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3"/>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3"/>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3"/>
        <v>0</v>
      </c>
    </row>
    <row r="31" spans="1:29"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3"/>
        <v>0</v>
      </c>
    </row>
    <row r="32" spans="1:29" ht="15" customHeight="1">
      <c r="A32" s="123"/>
      <c r="B32" s="60" t="s">
        <v>19</v>
      </c>
      <c r="C32" s="64">
        <f t="shared" ref="C32" si="6">SUM(C7:C31)-SUM(C13:C14)-SUM(C21:C22)-SUM(C25:C26)</f>
        <v>7119141</v>
      </c>
      <c r="D32" s="64"/>
      <c r="E32" s="64"/>
      <c r="F32" s="64"/>
      <c r="G32" s="64"/>
      <c r="H32" s="64"/>
      <c r="I32" s="64"/>
      <c r="J32" s="64"/>
      <c r="K32" s="64"/>
      <c r="L32" s="64"/>
      <c r="M32" s="64"/>
      <c r="N32" s="64"/>
      <c r="O32" s="64"/>
      <c r="P32" s="64"/>
      <c r="Q32" s="64"/>
      <c r="R32" s="64"/>
      <c r="S32" s="64"/>
      <c r="T32" s="64"/>
      <c r="U32" s="64"/>
      <c r="V32" s="64"/>
      <c r="W32" s="64"/>
      <c r="X32" s="64"/>
      <c r="Y32" s="64"/>
      <c r="Z32" s="61">
        <f t="shared" si="0"/>
        <v>7119141</v>
      </c>
      <c r="AA32" s="64">
        <f>SUM(AA7:AA31)</f>
        <v>0</v>
      </c>
      <c r="AB32" s="64">
        <f>SUM(AB7:AB31)</f>
        <v>0</v>
      </c>
      <c r="AC32" s="65">
        <f>SUM(AC7:AC31)-SUM(AC13:AC14)-SUM(AC21:AC22)-SUM(AC25:AC26)</f>
        <v>7119141</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3"/>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3"/>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3"/>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3"/>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3"/>
        <v>0</v>
      </c>
    </row>
    <row r="38" spans="1:30"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3"/>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row>
    <row r="41" spans="1:30" s="125" customFormat="1" ht="15" customHeight="1">
      <c r="A41" s="129" t="s">
        <v>681</v>
      </c>
      <c r="B41" s="106" t="s">
        <v>660</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7"/>
        <v>0</v>
      </c>
      <c r="AA41" s="58">
        <f>SUMIF('调整分录-上期'!$D:$D,$A41,'调整分录-上期'!F:F)</f>
        <v>0</v>
      </c>
      <c r="AB41" s="58">
        <f>SUMIF('调整分录-上期'!$D:$D,$A41,'调整分录-上期'!G:G)</f>
        <v>0</v>
      </c>
      <c r="AC41" s="59">
        <f t="shared" si="3"/>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SUMIF('调整分录-上期'!$D:$D,$A42,'调整分录-上期'!F:F)</f>
        <v>0</v>
      </c>
      <c r="AB42" s="58">
        <f>SUMIF('调整分录-上期'!$D:$D,$A42,'调整分录-上期'!G:G)</f>
        <v>0</v>
      </c>
      <c r="AC42" s="59">
        <f t="shared" si="3"/>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SUMIF('调整分录-上期'!$D:$D,$A43,'调整分录-上期'!F:F)</f>
        <v>0</v>
      </c>
      <c r="AB43" s="58">
        <f>SUMIF('调整分录-上期'!$D:$D,$A43,'调整分录-上期'!G:G)</f>
        <v>0</v>
      </c>
      <c r="AC43" s="59">
        <f t="shared" si="3"/>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SUMIF('调整分录-上期'!$D:$D,$A44,'调整分录-上期'!F:F)</f>
        <v>0</v>
      </c>
      <c r="AB44" s="58">
        <f>SUMIF('调整分录-上期'!$D:$D,$A44,'调整分录-上期'!G:G)</f>
        <v>0</v>
      </c>
      <c r="AC44" s="59">
        <f t="shared" ref="AC44:AC45" si="9">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SUMIF('调整分录-上期'!$D:$D,$A45,'调整分录-上期'!F:F)</f>
        <v>0</v>
      </c>
      <c r="AB45" s="58">
        <f>SUMIF('调整分录-上期'!$D:$D,$A45,'调整分录-上期'!G:G)</f>
        <v>0</v>
      </c>
      <c r="AC45" s="59">
        <f t="shared" si="9"/>
        <v>0</v>
      </c>
    </row>
    <row r="46" spans="1:30"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row>
    <row r="47" spans="1:30" ht="15" customHeight="1">
      <c r="A47" s="123" t="s">
        <v>143</v>
      </c>
      <c r="B47" s="54" t="s">
        <v>41</v>
      </c>
      <c r="C47" s="57">
        <v>400000</v>
      </c>
      <c r="D47" s="57"/>
      <c r="E47" s="57"/>
      <c r="F47" s="57"/>
      <c r="G47" s="57"/>
      <c r="H47" s="57"/>
      <c r="I47" s="57"/>
      <c r="J47" s="57"/>
      <c r="K47" s="57"/>
      <c r="L47" s="57"/>
      <c r="M47" s="57"/>
      <c r="N47" s="57"/>
      <c r="O47" s="57"/>
      <c r="P47" s="57"/>
      <c r="Q47" s="57"/>
      <c r="R47" s="57"/>
      <c r="S47" s="57"/>
      <c r="T47" s="57"/>
      <c r="U47" s="57"/>
      <c r="V47" s="57"/>
      <c r="W47" s="57"/>
      <c r="X47" s="57"/>
      <c r="Y47" s="57"/>
      <c r="Z47" s="57">
        <f t="shared" si="7"/>
        <v>400000</v>
      </c>
      <c r="AA47" s="58">
        <f>SUMIF('调整分录-上期'!$D:$D,$A47,'调整分录-上期'!F:F)</f>
        <v>0</v>
      </c>
      <c r="AB47" s="58">
        <f>SUMIF('调整分录-上期'!$D:$D,$A47,'调整分录-上期'!G:G)</f>
        <v>0</v>
      </c>
      <c r="AC47" s="59">
        <f t="shared" si="3"/>
        <v>400000</v>
      </c>
    </row>
    <row r="48" spans="1:30" ht="15" customHeight="1">
      <c r="A48" s="123" t="s">
        <v>717</v>
      </c>
      <c r="B48" s="54" t="s">
        <v>42</v>
      </c>
      <c r="C48" s="57">
        <v>300000</v>
      </c>
      <c r="D48" s="57"/>
      <c r="E48" s="57"/>
      <c r="F48" s="57"/>
      <c r="G48" s="57"/>
      <c r="H48" s="57"/>
      <c r="I48" s="57"/>
      <c r="J48" s="57"/>
      <c r="K48" s="57"/>
      <c r="L48" s="57"/>
      <c r="M48" s="57"/>
      <c r="N48" s="57"/>
      <c r="O48" s="57"/>
      <c r="P48" s="57"/>
      <c r="Q48" s="57"/>
      <c r="R48" s="57"/>
      <c r="S48" s="57"/>
      <c r="T48" s="57"/>
      <c r="U48" s="57"/>
      <c r="V48" s="57"/>
      <c r="W48" s="57"/>
      <c r="X48" s="57"/>
      <c r="Y48" s="57"/>
      <c r="Z48" s="57">
        <f t="shared" si="7"/>
        <v>300000</v>
      </c>
      <c r="AA48" s="58">
        <f>SUMIF('调整分录-上期'!$D:$D,$A48,'调整分录-上期'!F:F)</f>
        <v>0</v>
      </c>
      <c r="AB48" s="58">
        <f>SUMIF('调整分录-上期'!$D:$D,$A48,'调整分录-上期'!G:G)</f>
        <v>0</v>
      </c>
      <c r="AC48" s="59">
        <f>Z48+AB48-AA48</f>
        <v>300000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SUMIF('调整分录-上期'!$D:$D,$A49,'调整分录-上期'!F:F)</f>
        <v>0</v>
      </c>
      <c r="AB49" s="58">
        <f>SUMIF('调整分录-上期'!$D:$D,$A49,'调整分录-上期'!G:G)</f>
        <v>0</v>
      </c>
      <c r="AC49" s="59">
        <f t="shared" ref="AC49" si="11">Z49+AB49-AA49</f>
        <v>0</v>
      </c>
    </row>
    <row r="50" spans="1:29" ht="15" customHeight="1">
      <c r="A50" s="123"/>
      <c r="B50" s="60" t="s">
        <v>44</v>
      </c>
      <c r="C50" s="64">
        <f t="shared" ref="C50" si="12">C47-C48-C49</f>
        <v>100000</v>
      </c>
      <c r="D50" s="64"/>
      <c r="E50" s="64"/>
      <c r="F50" s="64"/>
      <c r="G50" s="64"/>
      <c r="H50" s="64"/>
      <c r="I50" s="64"/>
      <c r="J50" s="64"/>
      <c r="K50" s="64"/>
      <c r="L50" s="64"/>
      <c r="M50" s="64"/>
      <c r="N50" s="64"/>
      <c r="O50" s="64"/>
      <c r="P50" s="64"/>
      <c r="Q50" s="64"/>
      <c r="R50" s="64"/>
      <c r="S50" s="64"/>
      <c r="T50" s="64"/>
      <c r="U50" s="64"/>
      <c r="V50" s="64"/>
      <c r="W50" s="64"/>
      <c r="X50" s="64"/>
      <c r="Y50" s="64"/>
      <c r="Z50" s="61">
        <f t="shared" si="7"/>
        <v>100000</v>
      </c>
      <c r="AA50" s="64"/>
      <c r="AB50" s="64"/>
      <c r="AC50" s="65">
        <f>AC47-AC48-AC49</f>
        <v>100000</v>
      </c>
    </row>
    <row r="51" spans="1:29"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7"/>
        <v>0</v>
      </c>
      <c r="AA51" s="58">
        <f>SUMIF('调整分录-上期'!$D:$D,$A51,'调整分录-上期'!F:F)</f>
        <v>0</v>
      </c>
      <c r="AB51" s="58">
        <f>SUMIF('调整分录-上期'!$D:$D,$A51,'调整分录-上期'!G:G)</f>
        <v>0</v>
      </c>
      <c r="AC51" s="59">
        <f t="shared" si="3"/>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SUMIF('调整分录-上期'!$D:$D,$A52,'调整分录-上期'!F:F)</f>
        <v>0</v>
      </c>
      <c r="AB52" s="58">
        <f>SUMIF('调整分录-上期'!$D:$D,$A52,'调整分录-上期'!G:G)</f>
        <v>0</v>
      </c>
      <c r="AC52" s="59">
        <f>Z52+AB52-AA52</f>
        <v>0</v>
      </c>
    </row>
    <row r="53" spans="1:29" ht="15" customHeight="1">
      <c r="A53" s="123"/>
      <c r="B53" s="60" t="s">
        <v>47</v>
      </c>
      <c r="C53" s="64">
        <f t="shared" ref="C53" si="13">C51-C52</f>
        <v>0</v>
      </c>
      <c r="D53" s="64"/>
      <c r="E53" s="64"/>
      <c r="F53" s="64"/>
      <c r="G53" s="64"/>
      <c r="H53" s="64"/>
      <c r="I53" s="64"/>
      <c r="J53" s="64"/>
      <c r="K53" s="64"/>
      <c r="L53" s="64"/>
      <c r="M53" s="64"/>
      <c r="N53" s="64"/>
      <c r="O53" s="64"/>
      <c r="P53" s="64"/>
      <c r="Q53" s="64"/>
      <c r="R53" s="64"/>
      <c r="S53" s="64"/>
      <c r="T53" s="64"/>
      <c r="U53" s="64"/>
      <c r="V53" s="64"/>
      <c r="W53" s="64"/>
      <c r="X53" s="64"/>
      <c r="Y53" s="64"/>
      <c r="Z53" s="61">
        <f t="shared" si="7"/>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SUMIF('调整分录-上期'!$D:$D,$A54,'调整分录-上期'!F:F)</f>
        <v>0</v>
      </c>
      <c r="AB54" s="58">
        <f>SUMIF('调整分录-上期'!$D:$D,$A54,'调整分录-上期'!G:G)</f>
        <v>0</v>
      </c>
      <c r="AC54" s="59">
        <f t="shared" si="3"/>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SUMIF('调整分录-上期'!$D:$D,$A55,'调整分录-上期'!F:F)</f>
        <v>0</v>
      </c>
      <c r="AB55" s="58">
        <f>SUMIF('调整分录-上期'!$D:$D,$A55,'调整分录-上期'!G:G)</f>
        <v>0</v>
      </c>
      <c r="AC55" s="59">
        <f t="shared" si="3"/>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SUMIF('调整分录-上期'!$D:$D,$A56,'调整分录-上期'!F:F)</f>
        <v>0</v>
      </c>
      <c r="AB56" s="58">
        <f>SUMIF('调整分录-上期'!$D:$D,$A56,'调整分录-上期'!G:G)</f>
        <v>0</v>
      </c>
      <c r="AC56" s="59">
        <f t="shared" ref="AC56" si="14">Z56+AA56-AB56</f>
        <v>0</v>
      </c>
    </row>
    <row r="57" spans="1:29" ht="15" customHeight="1">
      <c r="A57" s="123" t="s">
        <v>147</v>
      </c>
      <c r="B57" s="54" t="s">
        <v>52</v>
      </c>
      <c r="C57" s="57">
        <v>850000</v>
      </c>
      <c r="D57" s="57"/>
      <c r="E57" s="57"/>
      <c r="F57" s="57"/>
      <c r="G57" s="57"/>
      <c r="H57" s="57"/>
      <c r="I57" s="57"/>
      <c r="J57" s="57"/>
      <c r="K57" s="57"/>
      <c r="L57" s="57"/>
      <c r="M57" s="57"/>
      <c r="N57" s="57"/>
      <c r="O57" s="57"/>
      <c r="P57" s="57"/>
      <c r="Q57" s="57"/>
      <c r="R57" s="57"/>
      <c r="S57" s="57"/>
      <c r="T57" s="57"/>
      <c r="U57" s="57"/>
      <c r="V57" s="57"/>
      <c r="W57" s="57"/>
      <c r="X57" s="57"/>
      <c r="Y57" s="57"/>
      <c r="Z57" s="57">
        <f t="shared" si="7"/>
        <v>850000</v>
      </c>
      <c r="AA57" s="58">
        <f>SUMIF('调整分录-上期'!$D:$D,$A57,'调整分录-上期'!F:F)</f>
        <v>0</v>
      </c>
      <c r="AB57" s="58">
        <f>SUMIF('调整分录-上期'!$D:$D,$A57,'调整分录-上期'!G:G)</f>
        <v>0</v>
      </c>
      <c r="AC57" s="59">
        <f t="shared" si="3"/>
        <v>850000</v>
      </c>
    </row>
    <row r="58" spans="1:29" ht="15" customHeight="1">
      <c r="A58" s="123" t="s">
        <v>711</v>
      </c>
      <c r="B58" s="54" t="s">
        <v>53</v>
      </c>
      <c r="C58" s="57">
        <v>800000</v>
      </c>
      <c r="D58" s="57"/>
      <c r="E58" s="57"/>
      <c r="F58" s="57"/>
      <c r="G58" s="57"/>
      <c r="H58" s="57"/>
      <c r="I58" s="57"/>
      <c r="J58" s="57"/>
      <c r="K58" s="57"/>
      <c r="L58" s="57"/>
      <c r="M58" s="57"/>
      <c r="N58" s="57"/>
      <c r="O58" s="57"/>
      <c r="P58" s="57"/>
      <c r="Q58" s="57"/>
      <c r="R58" s="57"/>
      <c r="S58" s="57"/>
      <c r="T58" s="57"/>
      <c r="U58" s="57"/>
      <c r="V58" s="57"/>
      <c r="W58" s="57"/>
      <c r="X58" s="57"/>
      <c r="Y58" s="57"/>
      <c r="Z58" s="57">
        <f t="shared" si="7"/>
        <v>800000</v>
      </c>
      <c r="AA58" s="58">
        <f>SUMIF('调整分录-上期'!$D:$D,$A58,'调整分录-上期'!F:F)</f>
        <v>0</v>
      </c>
      <c r="AB58" s="58">
        <f>SUMIF('调整分录-上期'!$D:$D,$A58,'调整分录-上期'!G:G)</f>
        <v>0</v>
      </c>
      <c r="AC58" s="59">
        <f t="shared" ref="AC58:AC59" si="15">Z58+AB58-AA58</f>
        <v>800000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SUMIF('调整分录-上期'!$D:$D,$A59,'调整分录-上期'!F:F)</f>
        <v>0</v>
      </c>
      <c r="AB59" s="58">
        <f>SUMIF('调整分录-上期'!$D:$D,$A59,'调整分录-上期'!G:G)</f>
        <v>0</v>
      </c>
      <c r="AC59" s="59">
        <f t="shared" si="15"/>
        <v>0</v>
      </c>
    </row>
    <row r="60" spans="1:29" ht="15" customHeight="1">
      <c r="A60" s="123"/>
      <c r="B60" s="60" t="s">
        <v>56</v>
      </c>
      <c r="C60" s="64">
        <f t="shared" ref="C60" si="16">C57-C58-C59</f>
        <v>50000</v>
      </c>
      <c r="D60" s="64"/>
      <c r="E60" s="64"/>
      <c r="F60" s="64"/>
      <c r="G60" s="64"/>
      <c r="H60" s="64"/>
      <c r="I60" s="64"/>
      <c r="J60" s="64"/>
      <c r="K60" s="64"/>
      <c r="L60" s="64"/>
      <c r="M60" s="64"/>
      <c r="N60" s="64"/>
      <c r="O60" s="64"/>
      <c r="P60" s="64"/>
      <c r="Q60" s="64"/>
      <c r="R60" s="64"/>
      <c r="S60" s="64"/>
      <c r="T60" s="64"/>
      <c r="U60" s="64"/>
      <c r="V60" s="64"/>
      <c r="W60" s="64"/>
      <c r="X60" s="64"/>
      <c r="Y60" s="64"/>
      <c r="Z60" s="61">
        <f t="shared" si="7"/>
        <v>50000</v>
      </c>
      <c r="AA60" s="64"/>
      <c r="AB60" s="64"/>
      <c r="AC60" s="65">
        <f>AC57-AC58-AC59</f>
        <v>50000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SUMIF('调整分录-上期'!$D:$D,$A61,'调整分录-上期'!F:F)</f>
        <v>0</v>
      </c>
      <c r="AB61" s="58">
        <f>SUMIF('调整分录-上期'!$D:$D,$A61,'调整分录-上期'!G:G)</f>
        <v>0</v>
      </c>
      <c r="AC61" s="59">
        <f t="shared" si="3"/>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SUMIF('调整分录-上期'!$D:$D,$A62,'调整分录-上期'!F:F)</f>
        <v>0</v>
      </c>
      <c r="AB62" s="58">
        <f>SUMIF('调整分录-上期'!$D:$D,$A62,'调整分录-上期'!G:G)</f>
        <v>0</v>
      </c>
      <c r="AC62" s="59">
        <f t="shared" si="3"/>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SUMIF('调整分录-上期'!$D:$D,$A63,'调整分录-上期'!F:F)</f>
        <v>0</v>
      </c>
      <c r="AB63" s="58">
        <f>SUMIF('调整分录-上期'!$D:$D,$A63,'调整分录-上期'!G:G)</f>
        <v>0</v>
      </c>
      <c r="AC63" s="59">
        <f>Z63+AB63-AA63</f>
        <v>0</v>
      </c>
    </row>
    <row r="64" spans="1:29"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SUMIF('调整分录-上期'!$D:$D,$A65,'调整分录-上期'!F:F)</f>
        <v>0</v>
      </c>
      <c r="AB65" s="58">
        <f>SUMIF('调整分录-上期'!$D:$D,$A65,'调整分录-上期'!G:G)</f>
        <v>0</v>
      </c>
      <c r="AC65" s="59">
        <f t="shared" si="3"/>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SUMIF('调整分录-上期'!$D:$D,$A66,'调整分录-上期'!F:F)</f>
        <v>0</v>
      </c>
      <c r="AB66" s="58">
        <f>SUMIF('调整分录-上期'!$D:$D,$A66,'调整分录-上期'!G:G)</f>
        <v>0</v>
      </c>
      <c r="AC66" s="59">
        <f t="shared" si="3"/>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SUMIF('调整分录-上期'!$D:$D,$A67,'调整分录-上期'!F:F)</f>
        <v>0</v>
      </c>
      <c r="AB67" s="58">
        <f>SUMIF('调整分录-上期'!$D:$D,$A67,'调整分录-上期'!G:G)</f>
        <v>0</v>
      </c>
      <c r="AC67" s="59">
        <f t="shared" si="3"/>
        <v>0</v>
      </c>
    </row>
    <row r="68" spans="1:29" ht="15" customHeight="1">
      <c r="A68" s="123"/>
      <c r="B68" s="60" t="s">
        <v>72</v>
      </c>
      <c r="C68" s="64">
        <f t="shared" ref="C68" si="18">SUM(C34:C67)-SUM(C38:C39)-SUM(C43:C45)-SUM(C47:C49)-SUM(C51:C52)-SUM(C57:C59)-SUM(C62:C63)</f>
        <v>150000</v>
      </c>
      <c r="D68" s="64"/>
      <c r="E68" s="64"/>
      <c r="F68" s="64"/>
      <c r="G68" s="64"/>
      <c r="H68" s="64"/>
      <c r="I68" s="64"/>
      <c r="J68" s="64"/>
      <c r="K68" s="64"/>
      <c r="L68" s="64"/>
      <c r="M68" s="64"/>
      <c r="N68" s="64"/>
      <c r="O68" s="64"/>
      <c r="P68" s="64"/>
      <c r="Q68" s="64"/>
      <c r="R68" s="64"/>
      <c r="S68" s="64"/>
      <c r="T68" s="64"/>
      <c r="U68" s="64"/>
      <c r="V68" s="64"/>
      <c r="W68" s="64"/>
      <c r="X68" s="64"/>
      <c r="Y68" s="64"/>
      <c r="Z68" s="61">
        <f t="shared" si="7"/>
        <v>150000</v>
      </c>
      <c r="AA68" s="64">
        <f>SUM(AA34:AA67)</f>
        <v>0</v>
      </c>
      <c r="AB68" s="64">
        <f>SUM(AB34:AB67)</f>
        <v>0</v>
      </c>
      <c r="AC68" s="65">
        <f>SUM(AC34:AC67)-SUM(AC38:AC39)-SUM(AC43:AC45)-SUM(AC47:AC49)-SUM(AC51:AC52)-SUM(AC57:AC59)-SUM(AC62:AC63)</f>
        <v>150000</v>
      </c>
    </row>
    <row r="69" spans="1:29" ht="15" customHeight="1">
      <c r="A69" s="123"/>
      <c r="B69" s="60" t="s">
        <v>74</v>
      </c>
      <c r="C69" s="64">
        <f t="shared" ref="C69" si="19">C32+C68</f>
        <v>7269141</v>
      </c>
      <c r="D69" s="64"/>
      <c r="E69" s="64"/>
      <c r="F69" s="64"/>
      <c r="G69" s="64"/>
      <c r="H69" s="64"/>
      <c r="I69" s="64"/>
      <c r="J69" s="64"/>
      <c r="K69" s="64"/>
      <c r="L69" s="64"/>
      <c r="M69" s="64"/>
      <c r="N69" s="64"/>
      <c r="O69" s="64"/>
      <c r="P69" s="64"/>
      <c r="Q69" s="64"/>
      <c r="R69" s="64"/>
      <c r="S69" s="64"/>
      <c r="T69" s="64"/>
      <c r="U69" s="64"/>
      <c r="V69" s="64"/>
      <c r="W69" s="64"/>
      <c r="X69" s="64"/>
      <c r="Y69" s="64"/>
      <c r="Z69" s="61">
        <f t="shared" si="7"/>
        <v>7269141</v>
      </c>
      <c r="AA69" s="64">
        <f>AA32+AA68</f>
        <v>0</v>
      </c>
      <c r="AB69" s="64">
        <f>AB32+AB68</f>
        <v>0</v>
      </c>
      <c r="AC69" s="65">
        <f>AC32+AC68</f>
        <v>7269141</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SUMIF('调整分录-上期'!$D:$D,$A70,'调整分录-上期'!F:F)</f>
        <v>0</v>
      </c>
      <c r="AB70" s="58">
        <f>SUMIF('调整分录-上期'!$D:$D,$A70,'调整分录-上期'!G:G)</f>
        <v>0</v>
      </c>
      <c r="AC70" s="59"/>
    </row>
    <row r="71" spans="1:29"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 t="shared" ref="Z71:Z102" si="20">SUM(C71:Y71)</f>
        <v>0</v>
      </c>
      <c r="AA71" s="58">
        <f>SUMIF('调整分录-上期'!$D:$D,$A71,'调整分录-上期'!F:F)</f>
        <v>0</v>
      </c>
      <c r="AB71" s="58">
        <f>SUMIF('调整分录-上期'!$D:$D,$A71,'调整分录-上期'!G:G)</f>
        <v>0</v>
      </c>
      <c r="AC71" s="59">
        <f t="shared" ref="AC71:AC120" si="21">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SUMIF('调整分录-上期'!$D:$D,$A72,'调整分录-上期'!F:F)</f>
        <v>0</v>
      </c>
      <c r="AB72" s="58">
        <f>SUMIF('调整分录-上期'!$D:$D,$A72,'调整分录-上期'!G:G)</f>
        <v>0</v>
      </c>
      <c r="AC72" s="59">
        <f t="shared" si="21"/>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SUMIF('调整分录-上期'!$D:$D,$A73,'调整分录-上期'!F:F)</f>
        <v>0</v>
      </c>
      <c r="AB73" s="58">
        <f>SUMIF('调整分录-上期'!$D:$D,$A73,'调整分录-上期'!G:G)</f>
        <v>0</v>
      </c>
      <c r="AC73" s="59">
        <f t="shared" si="21"/>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SUMIF('调整分录-上期'!$D:$D,$A74,'调整分录-上期'!F:F)</f>
        <v>0</v>
      </c>
      <c r="AB74" s="58">
        <f>SUMIF('调整分录-上期'!$D:$D,$A74,'调整分录-上期'!G:G)</f>
        <v>0</v>
      </c>
      <c r="AC74" s="59">
        <f t="shared" si="21"/>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SUMIF('调整分录-上期'!$D:$D,$A75,'调整分录-上期'!F:F)</f>
        <v>0</v>
      </c>
      <c r="AB75" s="58">
        <f>SUMIF('调整分录-上期'!$D:$D,$A75,'调整分录-上期'!G:G)</f>
        <v>0</v>
      </c>
      <c r="AC75" s="59">
        <f t="shared" si="21"/>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SUMIF('调整分录-上期'!$D:$D,$A76,'调整分录-上期'!F:F)</f>
        <v>0</v>
      </c>
      <c r="AB76" s="58">
        <f>SUMIF('调整分录-上期'!$D:$D,$A76,'调整分录-上期'!G:G)</f>
        <v>0</v>
      </c>
      <c r="AC76" s="59">
        <f t="shared" si="21"/>
        <v>0</v>
      </c>
    </row>
    <row r="77" spans="1:29" ht="15" customHeight="1">
      <c r="A77" s="123" t="s">
        <v>654</v>
      </c>
      <c r="B77" s="54" t="s">
        <v>509</v>
      </c>
      <c r="C77" s="57">
        <v>0</v>
      </c>
      <c r="D77" s="57"/>
      <c r="E77" s="57"/>
      <c r="F77" s="57"/>
      <c r="G77" s="57"/>
      <c r="H77" s="57"/>
      <c r="I77" s="57"/>
      <c r="J77" s="57"/>
      <c r="K77" s="57"/>
      <c r="L77" s="57"/>
      <c r="M77" s="57"/>
      <c r="N77" s="57"/>
      <c r="O77" s="57"/>
      <c r="P77" s="57"/>
      <c r="Q77" s="57"/>
      <c r="R77" s="57"/>
      <c r="S77" s="57"/>
      <c r="T77" s="57"/>
      <c r="U77" s="57"/>
      <c r="V77" s="57"/>
      <c r="W77" s="57"/>
      <c r="X77" s="57"/>
      <c r="Y77" s="57"/>
      <c r="Z77" s="57">
        <f t="shared" si="20"/>
        <v>0</v>
      </c>
      <c r="AA77" s="58">
        <f>SUMIF('调整分录-上期'!$D:$D,$A77,'调整分录-上期'!F:F)</f>
        <v>0</v>
      </c>
      <c r="AB77" s="58">
        <f>SUMIF('调整分录-上期'!$D:$D,$A77,'调整分录-上期'!G:G)</f>
        <v>0</v>
      </c>
      <c r="AC77" s="59">
        <f t="shared" si="21"/>
        <v>0</v>
      </c>
    </row>
    <row r="78" spans="1:29"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20"/>
        <v>0</v>
      </c>
      <c r="AA78" s="58">
        <f>SUMIF('调整分录-上期'!$D:$D,$A78,'调整分录-上期'!F:F)</f>
        <v>0</v>
      </c>
      <c r="AB78" s="58">
        <f>SUMIF('调整分录-上期'!$D:$D,$A78,'调整分录-上期'!G:G)</f>
        <v>0</v>
      </c>
      <c r="AC78" s="59">
        <f t="shared" si="21"/>
        <v>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SUMIF('调整分录-上期'!$D:$D,$A79,'调整分录-上期'!F:F)</f>
        <v>0</v>
      </c>
      <c r="AB79" s="58">
        <f>SUMIF('调整分录-上期'!$D:$D,$A79,'调整分录-上期'!G:G)</f>
        <v>0</v>
      </c>
      <c r="AC79" s="59">
        <f t="shared" si="21"/>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SUMIF('调整分录-上期'!$D:$D,$A80,'调整分录-上期'!F:F)</f>
        <v>0</v>
      </c>
      <c r="AB80" s="58">
        <f>SUMIF('调整分录-上期'!$D:$D,$A80,'调整分录-上期'!G:G)</f>
        <v>0</v>
      </c>
      <c r="AC80" s="59">
        <f t="shared" si="21"/>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SUMIF('调整分录-上期'!$D:$D,$A82,'调整分录-上期'!F:F)</f>
        <v>0</v>
      </c>
      <c r="AB82" s="58">
        <f>SUMIF('调整分录-上期'!$D:$D,$A82,'调整分录-上期'!G:G)</f>
        <v>0</v>
      </c>
      <c r="AC82" s="59">
        <f t="shared" si="21"/>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SUMIF('调整分录-上期'!$D:$D,$A83,'调整分录-上期'!F:F)</f>
        <v>0</v>
      </c>
      <c r="AB83" s="58">
        <f>SUMIF('调整分录-上期'!$D:$D,$A83,'调整分录-上期'!G:G)</f>
        <v>0</v>
      </c>
      <c r="AC83" s="59">
        <f t="shared" si="21"/>
        <v>0</v>
      </c>
    </row>
    <row r="84" spans="1:29" ht="15" customHeight="1">
      <c r="A84" s="123" t="s">
        <v>155</v>
      </c>
      <c r="B84" s="54" t="s">
        <v>6</v>
      </c>
      <c r="C84" s="57">
        <v>1000000</v>
      </c>
      <c r="D84" s="57"/>
      <c r="E84" s="57"/>
      <c r="F84" s="57"/>
      <c r="G84" s="57"/>
      <c r="H84" s="57"/>
      <c r="I84" s="57"/>
      <c r="J84" s="57"/>
      <c r="K84" s="57"/>
      <c r="L84" s="57"/>
      <c r="M84" s="57"/>
      <c r="N84" s="57"/>
      <c r="O84" s="57"/>
      <c r="P84" s="57"/>
      <c r="Q84" s="57"/>
      <c r="R84" s="57"/>
      <c r="S84" s="57"/>
      <c r="T84" s="57"/>
      <c r="U84" s="57"/>
      <c r="V84" s="57"/>
      <c r="W84" s="57"/>
      <c r="X84" s="57"/>
      <c r="Y84" s="57"/>
      <c r="Z84" s="57">
        <f t="shared" si="20"/>
        <v>1000000</v>
      </c>
      <c r="AA84" s="58">
        <f>SUMIF('调整分录-上期'!$D:$D,$A84,'调整分录-上期'!F:F)</f>
        <v>0</v>
      </c>
      <c r="AB84" s="58">
        <f>SUMIF('调整分录-上期'!$D:$D,$A84,'调整分录-上期'!G:G)</f>
        <v>0</v>
      </c>
      <c r="AC84" s="59">
        <f t="shared" si="21"/>
        <v>1000000</v>
      </c>
    </row>
    <row r="85" spans="1:29" ht="15" customHeight="1">
      <c r="A85" s="123" t="s">
        <v>156</v>
      </c>
      <c r="B85" s="54" t="s">
        <v>8</v>
      </c>
      <c r="C85" s="57">
        <v>0</v>
      </c>
      <c r="D85" s="57"/>
      <c r="E85" s="57"/>
      <c r="F85" s="57"/>
      <c r="G85" s="57"/>
      <c r="H85" s="57"/>
      <c r="I85" s="57"/>
      <c r="J85" s="57"/>
      <c r="K85" s="57"/>
      <c r="L85" s="57"/>
      <c r="M85" s="57"/>
      <c r="N85" s="57"/>
      <c r="O85" s="57"/>
      <c r="P85" s="57"/>
      <c r="Q85" s="57"/>
      <c r="R85" s="57"/>
      <c r="S85" s="57"/>
      <c r="T85" s="57"/>
      <c r="U85" s="57"/>
      <c r="V85" s="57"/>
      <c r="W85" s="57"/>
      <c r="X85" s="57"/>
      <c r="Y85" s="57"/>
      <c r="Z85" s="57">
        <f t="shared" si="20"/>
        <v>0</v>
      </c>
      <c r="AA85" s="58">
        <f>SUMIF('调整分录-上期'!$D:$D,$A85,'调整分录-上期'!F:F)</f>
        <v>0</v>
      </c>
      <c r="AB85" s="58">
        <f>SUMIF('调整分录-上期'!$D:$D,$A85,'调整分录-上期'!G:G)</f>
        <v>0</v>
      </c>
      <c r="AC85" s="59">
        <f t="shared" si="21"/>
        <v>0</v>
      </c>
    </row>
    <row r="86" spans="1:29" ht="15" customHeight="1">
      <c r="A86" s="123" t="s">
        <v>157</v>
      </c>
      <c r="B86" s="54" t="s">
        <v>10</v>
      </c>
      <c r="C86" s="57">
        <v>3000000</v>
      </c>
      <c r="D86" s="57"/>
      <c r="E86" s="57"/>
      <c r="F86" s="57"/>
      <c r="G86" s="57"/>
      <c r="H86" s="57"/>
      <c r="I86" s="57"/>
      <c r="J86" s="57"/>
      <c r="K86" s="57"/>
      <c r="L86" s="57"/>
      <c r="M86" s="57"/>
      <c r="N86" s="57"/>
      <c r="O86" s="57"/>
      <c r="P86" s="57"/>
      <c r="Q86" s="57"/>
      <c r="R86" s="57"/>
      <c r="S86" s="57"/>
      <c r="T86" s="57"/>
      <c r="U86" s="57"/>
      <c r="V86" s="57"/>
      <c r="W86" s="57"/>
      <c r="X86" s="57"/>
      <c r="Y86" s="57"/>
      <c r="Z86" s="57">
        <f t="shared" si="20"/>
        <v>3000000</v>
      </c>
      <c r="AA86" s="58">
        <f>SUMIF('调整分录-上期'!$D:$D,$A86,'调整分录-上期'!F:F)</f>
        <v>0</v>
      </c>
      <c r="AB86" s="58">
        <f>SUMIF('调整分录-上期'!$D:$D,$A86,'调整分录-上期'!G:G)</f>
        <v>0</v>
      </c>
      <c r="AC86" s="59">
        <f t="shared" si="21"/>
        <v>3000000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SUMIF('调整分录-上期'!$D:$D,$A87,'调整分录-上期'!F:F)</f>
        <v>0</v>
      </c>
      <c r="AB87" s="58">
        <f>SUMIF('调整分录-上期'!$D:$D,$A87,'调整分录-上期'!G:G)</f>
        <v>0</v>
      </c>
      <c r="AC87" s="59">
        <f t="shared" si="21"/>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SUMIF('调整分录-上期'!$D:$D,$A88,'调整分录-上期'!F:F)</f>
        <v>0</v>
      </c>
      <c r="AB88" s="58">
        <f>SUMIF('调整分录-上期'!$D:$D,$A88,'调整分录-上期'!G:G)</f>
        <v>0</v>
      </c>
      <c r="AC88" s="59">
        <f t="shared" si="21"/>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SUMIF('调整分录-上期'!$D:$D,$A89,'调整分录-上期'!F:F)</f>
        <v>0</v>
      </c>
      <c r="AB89" s="58">
        <f>SUMIF('调整分录-上期'!$D:$D,$A89,'调整分录-上期'!G:G)</f>
        <v>0</v>
      </c>
      <c r="AC89" s="59">
        <f t="shared" si="21"/>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SUMIF('调整分录-上期'!$D:$D,$A90,'调整分录-上期'!F:F)</f>
        <v>0</v>
      </c>
      <c r="AB90" s="58">
        <f>SUMIF('调整分录-上期'!$D:$D,$A90,'调整分录-上期'!G:G)</f>
        <v>0</v>
      </c>
      <c r="AC90" s="59">
        <f t="shared" si="21"/>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SUMIF('调整分录-上期'!$D:$D,$A91,'调整分录-上期'!F:F)</f>
        <v>0</v>
      </c>
      <c r="AB91" s="58">
        <f>SUMIF('调整分录-上期'!$D:$D,$A91,'调整分录-上期'!G:G)</f>
        <v>0</v>
      </c>
      <c r="AC91" s="59">
        <f t="shared" si="21"/>
        <v>0</v>
      </c>
    </row>
    <row r="92" spans="1:29" ht="15" customHeight="1">
      <c r="B92" s="60" t="s">
        <v>20</v>
      </c>
      <c r="C92" s="64">
        <f t="shared" ref="C92" si="22">SUM(C71:C91)</f>
        <v>4000000</v>
      </c>
      <c r="D92" s="64"/>
      <c r="E92" s="64"/>
      <c r="F92" s="64"/>
      <c r="G92" s="64"/>
      <c r="H92" s="64"/>
      <c r="I92" s="64"/>
      <c r="J92" s="64"/>
      <c r="K92" s="64"/>
      <c r="L92" s="64"/>
      <c r="M92" s="64"/>
      <c r="N92" s="64"/>
      <c r="O92" s="64"/>
      <c r="P92" s="64"/>
      <c r="Q92" s="64"/>
      <c r="R92" s="64"/>
      <c r="S92" s="64"/>
      <c r="T92" s="64"/>
      <c r="U92" s="64"/>
      <c r="V92" s="64"/>
      <c r="W92" s="64"/>
      <c r="X92" s="64"/>
      <c r="Y92" s="64"/>
      <c r="Z92" s="61">
        <f t="shared" si="20"/>
        <v>4000000</v>
      </c>
      <c r="AA92" s="64">
        <f>SUM(AA71:AA91)</f>
        <v>0</v>
      </c>
      <c r="AB92" s="64">
        <f>SUM(AB71:AB91)</f>
        <v>0</v>
      </c>
      <c r="AC92" s="65">
        <f>SUM(AC71:AC91)</f>
        <v>4000000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SUMIF('调整分录-上期'!$D:$D,$A97,'调整分录-上期'!F:F)</f>
        <v>0</v>
      </c>
      <c r="AB97" s="58">
        <f>SUMIF('调整分录-上期'!$D:$D,$A97,'调整分录-上期'!G:G)</f>
        <v>0</v>
      </c>
      <c r="AC97" s="59">
        <f t="shared" si="21"/>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SUMIF('调整分录-上期'!$D:$D,$A98,'调整分录-上期'!F:F)</f>
        <v>0</v>
      </c>
      <c r="AB98" s="58">
        <f>SUMIF('调整分录-上期'!$D:$D,$A98,'调整分录-上期'!G:G)</f>
        <v>0</v>
      </c>
      <c r="AC98" s="59">
        <f t="shared" si="21"/>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SUMIF('调整分录-上期'!$D:$D,$A99,'调整分录-上期'!F:F)</f>
        <v>0</v>
      </c>
      <c r="AB99" s="58">
        <f>SUMIF('调整分录-上期'!$D:$D,$A99,'调整分录-上期'!G:G)</f>
        <v>0</v>
      </c>
      <c r="AC99" s="59">
        <f t="shared" si="21"/>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SUMIF('调整分录-上期'!$D:$D,$A101,'调整分录-上期'!F:F)</f>
        <v>0</v>
      </c>
      <c r="AB101" s="58">
        <f>SUMIF('调整分录-上期'!$D:$D,$A101,'调整分录-上期'!G:G)</f>
        <v>0</v>
      </c>
      <c r="AC101" s="59">
        <f t="shared" si="21"/>
        <v>0</v>
      </c>
    </row>
    <row r="102" spans="1:29"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SUMIF('调整分录-上期'!$D:$D,$A102,'调整分录-上期'!F:F)</f>
        <v>0</v>
      </c>
      <c r="AB102" s="58">
        <f>SUMIF('调整分录-上期'!$D:$D,$A102,'调整分录-上期'!G:G)</f>
        <v>0</v>
      </c>
      <c r="AC102" s="59">
        <f t="shared" si="21"/>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SUMIF('调整分录-上期'!$D:$D,$A103,'调整分录-上期'!F:F)</f>
        <v>0</v>
      </c>
      <c r="AB103" s="58">
        <f>SUMIF('调整分录-上期'!$D:$D,$A103,'调整分录-上期'!G:G)</f>
        <v>0</v>
      </c>
      <c r="AC103" s="59">
        <f t="shared" si="21"/>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SUMIF('调整分录-上期'!$D:$D,$A104,'调整分录-上期'!F:F)</f>
        <v>0</v>
      </c>
      <c r="AB104" s="58">
        <f>SUMIF('调整分录-上期'!$D:$D,$A104,'调整分录-上期'!G:G)</f>
        <v>0</v>
      </c>
      <c r="AC104" s="59">
        <f t="shared" si="21"/>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SUMIF('调整分录-上期'!$D:$D,$A105,'调整分录-上期'!F:F)</f>
        <v>0</v>
      </c>
      <c r="AB105" s="58">
        <f>SUMIF('调整分录-上期'!$D:$D,$A105,'调整分录-上期'!G:G)</f>
        <v>0</v>
      </c>
      <c r="AC105" s="59">
        <f t="shared" si="21"/>
        <v>0</v>
      </c>
    </row>
    <row r="106" spans="1:29"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row>
    <row r="107" spans="1:29" ht="15" customHeight="1">
      <c r="B107" s="60" t="s">
        <v>39</v>
      </c>
      <c r="C107" s="66">
        <f t="shared" ref="C107" si="25">C92+C106</f>
        <v>4000000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4000000</v>
      </c>
      <c r="AA107" s="66">
        <f>AA92+AA106</f>
        <v>0</v>
      </c>
      <c r="AB107" s="66">
        <f>AB92+AB106</f>
        <v>0</v>
      </c>
      <c r="AC107" s="67">
        <f>AC92+AC106</f>
        <v>4000000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SUMIF('调整分录-上期'!$D:$D,$A108,'调整分录-上期'!F:F)</f>
        <v>0</v>
      </c>
      <c r="AB108" s="58">
        <f>SUMIF('调整分录-上期'!$D:$D,$A108,'调整分录-上期'!G:G)</f>
        <v>0</v>
      </c>
      <c r="AC108" s="59">
        <f t="shared" si="21"/>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SUMIF('调整分录-上期'!$D:$D,$A109,'调整分录-上期'!F:F)</f>
        <v>0</v>
      </c>
      <c r="AB109" s="58">
        <f>SUMIF('调整分录-上期'!$D:$D,$A109,'调整分录-上期'!G:G)</f>
        <v>0</v>
      </c>
      <c r="AC109" s="59">
        <f t="shared" si="21"/>
        <v>0</v>
      </c>
    </row>
    <row r="110" spans="1:29" ht="15" customHeight="1">
      <c r="A110" s="118" t="s">
        <v>705</v>
      </c>
      <c r="B110" s="54" t="s">
        <v>49</v>
      </c>
      <c r="C110" s="57">
        <v>3000000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3000000</v>
      </c>
      <c r="AA110" s="58">
        <f>SUMIF('调整分录-上期'!$D:$D,$A110,'调整分录-上期'!F:F)</f>
        <v>0</v>
      </c>
      <c r="AB110" s="58">
        <f>SUMIF('调整分录-上期'!$D:$D,$A110,'调整分录-上期'!G:G)</f>
        <v>0</v>
      </c>
      <c r="AC110" s="59">
        <f t="shared" si="21"/>
        <v>3000000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SUMIF('调整分录-上期'!$D:$D,$A111,'调整分录-上期'!F:F)</f>
        <v>0</v>
      </c>
      <c r="AB111" s="58">
        <f>SUMIF('调整分录-上期'!$D:$D,$A111,'调整分录-上期'!G:G)</f>
        <v>0</v>
      </c>
      <c r="AC111" s="59">
        <f t="shared" si="21"/>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SUMIF('调整分录-上期'!$D:$D,$A112,'调整分录-上期'!F:F)</f>
        <v>0</v>
      </c>
      <c r="AB112" s="58">
        <f>SUMIF('调整分录-上期'!$D:$D,$A112,'调整分录-上期'!G:G)</f>
        <v>0</v>
      </c>
      <c r="AC112" s="59">
        <f t="shared" si="21"/>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SUMIF('调整分录-上期'!$D:$D,$A113,'调整分录-上期'!F:F)</f>
        <v>0</v>
      </c>
      <c r="AB113" s="58">
        <f>SUMIF('调整分录-上期'!$D:$D,$A113,'调整分录-上期'!G:G)</f>
        <v>0</v>
      </c>
      <c r="AC113" s="59">
        <f t="shared" si="21"/>
        <v>0</v>
      </c>
    </row>
    <row r="114" spans="1:30" ht="15" customHeight="1">
      <c r="A114" s="118" t="s">
        <v>168</v>
      </c>
      <c r="B114" s="54" t="s">
        <v>55</v>
      </c>
      <c r="C114" s="57">
        <v>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0</v>
      </c>
      <c r="AA114" s="58">
        <f>SUMIF('调整分录-上期'!$D:$D,$A114,'调整分录-上期'!F:F)</f>
        <v>0</v>
      </c>
      <c r="AB114" s="58">
        <f>SUMIF('调整分录-上期'!$D:$D,$A114,'调整分录-上期'!G:G)</f>
        <v>0</v>
      </c>
      <c r="AC114" s="59">
        <f t="shared" si="21"/>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0</v>
      </c>
      <c r="AA116" s="58">
        <f>SUMIF('调整分录-上期'!$D:$D,$A116,'调整分录-上期'!F:F)</f>
        <v>0</v>
      </c>
      <c r="AB116" s="58">
        <f>SUMIF('调整分录-上期'!$D:$D,$A116,'调整分录-上期'!G:G)</f>
        <v>0</v>
      </c>
      <c r="AC116" s="59">
        <f t="shared" si="21"/>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SUMIF('调整分录-上期'!$D:$D,$A117,'调整分录-上期'!F:F)</f>
        <v>0</v>
      </c>
      <c r="AB117" s="58">
        <f>SUMIF('调整分录-上期'!$D:$D,$A117,'调整分录-上期'!G:G)</f>
        <v>0</v>
      </c>
      <c r="AC117" s="59">
        <f t="shared" si="21"/>
        <v>0</v>
      </c>
    </row>
    <row r="118" spans="1:30" ht="15" customHeight="1">
      <c r="A118" s="118" t="s">
        <v>171</v>
      </c>
      <c r="B118" s="54" t="s">
        <v>63</v>
      </c>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0</v>
      </c>
      <c r="AA118" s="58">
        <f>SUMIF('调整分录-上期'!$D:$D,$A118,'调整分录-上期'!F:F)</f>
        <v>0</v>
      </c>
      <c r="AB118" s="58">
        <f>SUMIF('调整分录-上期'!$D:$D,$A118,'调整分录-上期'!G:G)</f>
        <v>0</v>
      </c>
      <c r="AC118" s="59">
        <f t="shared" si="21"/>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SUMIF('调整分录-上期'!$D:$D,$A119,'调整分录-上期'!F:F)</f>
        <v>0</v>
      </c>
      <c r="AB119" s="58">
        <f>SUMIF('调整分录-上期'!$D:$D,$A119,'调整分录-上期'!G:G)</f>
        <v>0</v>
      </c>
      <c r="AC119" s="59">
        <f t="shared" si="21"/>
        <v>0</v>
      </c>
    </row>
    <row r="120" spans="1:30" ht="15" customHeight="1">
      <c r="A120" s="118" t="s">
        <v>173</v>
      </c>
      <c r="B120" s="54" t="s">
        <v>67</v>
      </c>
      <c r="C120" s="57">
        <v>269141</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269141</v>
      </c>
      <c r="AA120" s="58">
        <f>AA187</f>
        <v>0</v>
      </c>
      <c r="AB120" s="58">
        <f>AB187</f>
        <v>0</v>
      </c>
      <c r="AC120" s="59">
        <f t="shared" si="21"/>
        <v>269141</v>
      </c>
    </row>
    <row r="121" spans="1:30" ht="15" customHeight="1">
      <c r="B121" s="60" t="s">
        <v>69</v>
      </c>
      <c r="C121" s="64">
        <f t="shared" ref="C121" si="26">SUM(C110:C120)-SUM(C112:C113)-2*C115</f>
        <v>3269141</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3269141</v>
      </c>
      <c r="AA121" s="64">
        <f>SUM(AA110:AA120)</f>
        <v>0</v>
      </c>
      <c r="AB121" s="64">
        <f>SUM(AB110:AB120)</f>
        <v>0</v>
      </c>
      <c r="AC121" s="65">
        <f>SUM(AC110:AC120)-SUM(AC112:AC113)-AC115</f>
        <v>3269141</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27">C121+C122</f>
        <v>3269141</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3269141</v>
      </c>
      <c r="AA123" s="64">
        <f t="shared" ref="AA123" si="28">AA121+AA122</f>
        <v>0</v>
      </c>
      <c r="AB123" s="64">
        <f>AB121+AB122</f>
        <v>0</v>
      </c>
      <c r="AC123" s="65">
        <f>AC121+AC122</f>
        <v>3269141</v>
      </c>
    </row>
    <row r="124" spans="1:30" ht="15" customHeight="1">
      <c r="B124" s="68" t="s">
        <v>75</v>
      </c>
      <c r="C124" s="64">
        <f t="shared" ref="C124" si="29">C107+C123</f>
        <v>7269141</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7269141</v>
      </c>
      <c r="AA124" s="64">
        <f t="shared" ref="AA124:AB124" si="30">AA107+AA123</f>
        <v>0</v>
      </c>
      <c r="AB124" s="64">
        <f t="shared" si="30"/>
        <v>0</v>
      </c>
      <c r="AC124" s="65">
        <f>AC107+AC123</f>
        <v>7269141</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SUMIF('调整分录-上期'!$D:$D,$A125,'调整分录-上期'!F:F)</f>
        <v>0</v>
      </c>
      <c r="AB125" s="58">
        <f>SUMIF('调整分录-上期'!$D:$D,$A125,'调整分录-上期'!G:G)</f>
        <v>0</v>
      </c>
      <c r="AC125" s="59"/>
    </row>
    <row r="126" spans="1:30" ht="15" customHeight="1">
      <c r="B126" s="60" t="s">
        <v>76</v>
      </c>
      <c r="C126" s="64">
        <f t="shared" ref="C126" si="31">SUM(C127:C130)</f>
        <v>1008898</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1008898</v>
      </c>
      <c r="AA126" s="64"/>
      <c r="AB126" s="64"/>
      <c r="AC126" s="65">
        <f>SUM(AC127:AC130)</f>
        <v>1008898</v>
      </c>
      <c r="AD126" s="119"/>
    </row>
    <row r="127" spans="1:30" ht="15" customHeight="1">
      <c r="A127" s="118" t="s">
        <v>699</v>
      </c>
      <c r="B127" s="54" t="s">
        <v>478</v>
      </c>
      <c r="C127" s="57">
        <v>1008898</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1008898</v>
      </c>
      <c r="AA127" s="58">
        <f>SUMIF('调整分录-上期'!$D:$D,$A127,'调整分录-上期'!F:F)</f>
        <v>0</v>
      </c>
      <c r="AB127" s="58">
        <f>SUMIF('调整分录-上期'!$D:$D,$A127,'调整分录-上期'!G:G)</f>
        <v>0</v>
      </c>
      <c r="AC127" s="59">
        <f>Z127+AB127-AA127</f>
        <v>1008898</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SUMIF('调整分录-上期'!$D:$D,$A128,'调整分录-上期'!F:F)</f>
        <v>0</v>
      </c>
      <c r="AB128" s="58">
        <f>SUMIF('调整分录-上期'!$D:$D,$A128,'调整分录-上期'!G:G)</f>
        <v>0</v>
      </c>
      <c r="AC128" s="59">
        <f t="shared" ref="AC128:AC130" si="33">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SUMIF('调整分录-上期'!$D:$D,$A129,'调整分录-上期'!F:F)</f>
        <v>0</v>
      </c>
      <c r="AB129" s="58">
        <f>SUMIF('调整分录-上期'!$D:$D,$A129,'调整分录-上期'!G:G)</f>
        <v>0</v>
      </c>
      <c r="AC129" s="59">
        <f t="shared" si="33"/>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SUMIF('调整分录-上期'!$D:$D,$A130,'调整分录-上期'!F:F)</f>
        <v>0</v>
      </c>
      <c r="AB130" s="58">
        <f>SUMIF('调整分录-上期'!$D:$D,$A130,'调整分录-上期'!G:G)</f>
        <v>0</v>
      </c>
      <c r="AC130" s="59">
        <f t="shared" si="33"/>
        <v>0</v>
      </c>
      <c r="AD130" s="119"/>
    </row>
    <row r="131" spans="1:30" ht="15" customHeight="1">
      <c r="B131" s="60" t="s">
        <v>86</v>
      </c>
      <c r="C131" s="64">
        <f t="shared" ref="C131" si="34">SUM(C132:C146)-SUM(C145:C146)</f>
        <v>879757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879757</v>
      </c>
      <c r="AA131" s="64"/>
      <c r="AB131" s="64"/>
      <c r="AC131" s="65">
        <f>SUM(AC132:AC146)-SUM(AC145:AC146)</f>
        <v>879757</v>
      </c>
    </row>
    <row r="132" spans="1:30" ht="15" customHeight="1">
      <c r="A132" s="118" t="s">
        <v>700</v>
      </c>
      <c r="B132" s="54" t="s">
        <v>479</v>
      </c>
      <c r="C132" s="70">
        <v>689879</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689879</v>
      </c>
      <c r="AA132" s="58">
        <f>SUMIF('调整分录-上期'!$D:$D,$A132,'调整分录-上期'!F:F)</f>
        <v>0</v>
      </c>
      <c r="AB132" s="58">
        <f>SUMIF('调整分录-上期'!$D:$D,$A132,'调整分录-上期'!G:G)</f>
        <v>0</v>
      </c>
      <c r="AC132" s="71">
        <f t="shared" ref="AC132:AC146" si="35">Z132+AA132-AB132</f>
        <v>689879</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SUMIF('调整分录-上期'!$D:$D,$A133,'调整分录-上期'!F:F)</f>
        <v>0</v>
      </c>
      <c r="AB133" s="58">
        <f>SUMIF('调整分录-上期'!$D:$D,$A133,'调整分录-上期'!G:G)</f>
        <v>0</v>
      </c>
      <c r="AC133" s="71">
        <f t="shared" si="35"/>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SUMIF('调整分录-上期'!$D:$D,$A134,'调整分录-上期'!F:F)</f>
        <v>0</v>
      </c>
      <c r="AB134" s="58">
        <f>SUMIF('调整分录-上期'!$D:$D,$A134,'调整分录-上期'!G:G)</f>
        <v>0</v>
      </c>
      <c r="AC134" s="71">
        <f t="shared" si="35"/>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SUMIF('调整分录-上期'!$D:$D,$A135,'调整分录-上期'!F:F)</f>
        <v>0</v>
      </c>
      <c r="AB135" s="58">
        <f>SUMIF('调整分录-上期'!$D:$D,$A135,'调整分录-上期'!G:G)</f>
        <v>0</v>
      </c>
      <c r="AC135" s="71">
        <f t="shared" si="35"/>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SUMIF('调整分录-上期'!$D:$D,$A136,'调整分录-上期'!F:F)</f>
        <v>0</v>
      </c>
      <c r="AB136" s="58">
        <f>SUMIF('调整分录-上期'!$D:$D,$A136,'调整分录-上期'!G:G)</f>
        <v>0</v>
      </c>
      <c r="AC136" s="71">
        <f t="shared" si="35"/>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SUMIF('调整分录-上期'!$D:$D,$A137,'调整分录-上期'!F:F)</f>
        <v>0</v>
      </c>
      <c r="AB137" s="58">
        <f>SUMIF('调整分录-上期'!$D:$D,$A137,'调整分录-上期'!G:G)</f>
        <v>0</v>
      </c>
      <c r="AC137" s="71">
        <f t="shared" si="35"/>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SUMIF('调整分录-上期'!$D:$D,$A138,'调整分录-上期'!F:F)</f>
        <v>0</v>
      </c>
      <c r="AB138" s="58">
        <f>SUMIF('调整分录-上期'!$D:$D,$A138,'调整分录-上期'!G:G)</f>
        <v>0</v>
      </c>
      <c r="AC138" s="71">
        <f t="shared" si="35"/>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SUMIF('调整分录-上期'!$D:$D,$A139,'调整分录-上期'!F:F)</f>
        <v>0</v>
      </c>
      <c r="AB139" s="58">
        <f>SUMIF('调整分录-上期'!$D:$D,$A139,'调整分录-上期'!G:G)</f>
        <v>0</v>
      </c>
      <c r="AC139" s="71">
        <f t="shared" si="35"/>
        <v>0</v>
      </c>
    </row>
    <row r="140" spans="1:30" ht="15" customHeight="1">
      <c r="A140" s="118" t="s">
        <v>185</v>
      </c>
      <c r="B140" s="54" t="s">
        <v>104</v>
      </c>
      <c r="C140" s="57">
        <v>100000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100000</v>
      </c>
      <c r="AA140" s="58">
        <f>SUMIF('调整分录-上期'!$D:$D,$A140,'调整分录-上期'!F:F)</f>
        <v>0</v>
      </c>
      <c r="AB140" s="58">
        <f>SUMIF('调整分录-上期'!$D:$D,$A140,'调整分录-上期'!G:G)</f>
        <v>0</v>
      </c>
      <c r="AC140" s="71">
        <f t="shared" si="35"/>
        <v>100000</v>
      </c>
    </row>
    <row r="141" spans="1:30"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0</v>
      </c>
      <c r="AA141" s="58">
        <f>SUMIF('调整分录-上期'!$D:$D,$A141,'调整分录-上期'!F:F)</f>
        <v>0</v>
      </c>
      <c r="AB141" s="58">
        <f>SUMIF('调整分录-上期'!$D:$D,$A141,'调整分录-上期'!G:G)</f>
        <v>0</v>
      </c>
      <c r="AC141" s="71">
        <f t="shared" si="35"/>
        <v>0</v>
      </c>
    </row>
    <row r="142" spans="1:30" ht="15" customHeight="1">
      <c r="A142" s="118" t="s">
        <v>187</v>
      </c>
      <c r="B142" s="54" t="s">
        <v>107</v>
      </c>
      <c r="C142" s="57">
        <v>89878</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89878</v>
      </c>
      <c r="AA142" s="58">
        <f>SUMIF('调整分录-上期'!$D:$D,$A142,'调整分录-上期'!F:F)</f>
        <v>0</v>
      </c>
      <c r="AB142" s="58">
        <f>SUMIF('调整分录-上期'!$D:$D,$A142,'调整分录-上期'!G:G)</f>
        <v>0</v>
      </c>
      <c r="AC142" s="71">
        <f t="shared" si="35"/>
        <v>89878</v>
      </c>
    </row>
    <row r="143" spans="1:30"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SUMIF('调整分录-上期'!$D:$D,$A143,'调整分录-上期'!F:F)</f>
        <v>0</v>
      </c>
      <c r="AB143" s="58">
        <f>SUMIF('调整分录-上期'!$D:$D,$A143,'调整分录-上期'!G:G)</f>
        <v>0</v>
      </c>
      <c r="AC143" s="71">
        <f t="shared" si="35"/>
        <v>0</v>
      </c>
    </row>
    <row r="144" spans="1:30"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0</v>
      </c>
      <c r="AA144" s="58">
        <f>SUMIF('调整分录-上期'!$D:$D,$A144,'调整分录-上期'!F:F)</f>
        <v>0</v>
      </c>
      <c r="AB144" s="58">
        <f>SUMIF('调整分录-上期'!$D:$D,$A144,'调整分录-上期'!G:G)</f>
        <v>0</v>
      </c>
      <c r="AC144" s="71">
        <f t="shared" si="35"/>
        <v>0</v>
      </c>
    </row>
    <row r="145" spans="1:31"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SUMIF('调整分录-上期'!$D:$D,$A145,'调整分录-上期'!F:F)</f>
        <v>0</v>
      </c>
      <c r="AB145" s="58">
        <f>SUMIF('调整分录-上期'!$D:$D,$A145,'调整分录-上期'!G:G)</f>
        <v>0</v>
      </c>
      <c r="AC145" s="71">
        <f t="shared" si="35"/>
        <v>0</v>
      </c>
      <c r="AE145" s="119"/>
    </row>
    <row r="146" spans="1:31"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SUMIF('调整分录-上期'!$D:$D,$A146,'调整分录-上期'!F:F)</f>
        <v>0</v>
      </c>
      <c r="AB146" s="58">
        <f>SUMIF('调整分录-上期'!$D:$D,$A146,'调整分录-上期'!G:G)</f>
        <v>0</v>
      </c>
      <c r="AC146" s="71">
        <f t="shared" si="35"/>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0</v>
      </c>
      <c r="AA148" s="58">
        <f>SUMIF('调整分录-上期'!$D:$D,$A148,'调整分录-上期'!F:F)</f>
        <v>0</v>
      </c>
      <c r="AB148" s="58">
        <f>SUMIF('调整分录-上期'!$D:$D,$A148,'调整分录-上期'!G:G)</f>
        <v>0</v>
      </c>
      <c r="AC148" s="59">
        <f t="shared" ref="AC148:AC155" si="36">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SUMIF('调整分录-上期'!$D:$D,$A150,'调整分录-上期'!F:F)</f>
        <v>0</v>
      </c>
      <c r="AB150" s="58">
        <f>SUMIF('调整分录-上期'!$D:$D,$A150,'调整分录-上期'!G:G)</f>
        <v>0</v>
      </c>
      <c r="AC150" s="59">
        <f t="shared" si="36"/>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SUMIF('调整分录-上期'!$D:$D,$A151,'调整分录-上期'!F:F)</f>
        <v>0</v>
      </c>
      <c r="AB151" s="58">
        <f>SUMIF('调整分录-上期'!$D:$D,$A151,'调整分录-上期'!G:G)</f>
        <v>0</v>
      </c>
      <c r="AC151" s="59">
        <f t="shared" si="36"/>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SUMIF('调整分录-上期'!$D:$D,$A152,'调整分录-上期'!F:F)</f>
        <v>0</v>
      </c>
      <c r="AB152" s="58">
        <f>SUMIF('调整分录-上期'!$D:$D,$A152,'调整分录-上期'!G:G)</f>
        <v>0</v>
      </c>
      <c r="AC152" s="59">
        <f t="shared" si="36"/>
        <v>0</v>
      </c>
    </row>
    <row r="153" spans="1:31"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SUMIF('调整分录-上期'!$D:$D,$A153,'调整分录-上期'!F:F)</f>
        <v>0</v>
      </c>
      <c r="AB153" s="58">
        <f>SUMIF('调整分录-上期'!$D:$D,$A153,'调整分录-上期'!G:G)</f>
        <v>0</v>
      </c>
      <c r="AC153" s="59">
        <f t="shared" si="36"/>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SUMIF('调整分录-上期'!$D:$D,$A154,'调整分录-上期'!F:F)</f>
        <v>0</v>
      </c>
      <c r="AB154" s="58">
        <f>SUMIF('调整分录-上期'!$D:$D,$A154,'调整分录-上期'!G:G)</f>
        <v>0</v>
      </c>
      <c r="AC154" s="59">
        <f t="shared" si="36"/>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SUMIF('调整分录-上期'!$D:$D,$A155,'调整分录-上期'!F:F)</f>
        <v>0</v>
      </c>
      <c r="AB155" s="58">
        <f>SUMIF('调整分录-上期'!$D:$D,$A155,'调整分录-上期'!G:G)</f>
        <v>0</v>
      </c>
      <c r="AC155" s="59">
        <f t="shared" si="36"/>
        <v>0</v>
      </c>
    </row>
    <row r="156" spans="1:31" ht="15" customHeight="1">
      <c r="B156" s="60" t="s">
        <v>113</v>
      </c>
      <c r="C156" s="64">
        <f t="shared" ref="C156" si="37">C126-C131+SUM(C147:C155)-C149</f>
        <v>129141</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129141</v>
      </c>
      <c r="AA156" s="64"/>
      <c r="AB156" s="64"/>
      <c r="AC156" s="65">
        <f>AC126-AC131+SUM(AC147:AC155)-AC149</f>
        <v>129141</v>
      </c>
    </row>
    <row r="157" spans="1:31" ht="15" customHeight="1">
      <c r="A157" s="118" t="s">
        <v>693</v>
      </c>
      <c r="B157" s="54" t="s">
        <v>114</v>
      </c>
      <c r="C157" s="57">
        <v>90000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90000</v>
      </c>
      <c r="AA157" s="58">
        <f>SUMIF('调整分录-上期'!$D:$D,$A157,'调整分录-上期'!F:F)</f>
        <v>0</v>
      </c>
      <c r="AB157" s="58">
        <f>SUMIF('调整分录-上期'!$D:$D,$A157,'调整分录-上期'!G:G)</f>
        <v>0</v>
      </c>
      <c r="AC157" s="59">
        <f>Z157+AB157-AA157</f>
        <v>90000</v>
      </c>
    </row>
    <row r="158" spans="1:31" ht="15" customHeight="1">
      <c r="A158" s="118" t="s">
        <v>694</v>
      </c>
      <c r="B158" s="54" t="s">
        <v>115</v>
      </c>
      <c r="C158" s="57">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0</v>
      </c>
      <c r="AA158" s="58">
        <f>SUMIF('调整分录-上期'!$D:$D,$A158,'调整分录-上期'!F:F)</f>
        <v>0</v>
      </c>
      <c r="AB158" s="58">
        <f>SUMIF('调整分录-上期'!$D:$D,$A158,'调整分录-上期'!G:G)</f>
        <v>0</v>
      </c>
      <c r="AC158" s="59">
        <f>Z158+AA158-AB158</f>
        <v>0</v>
      </c>
    </row>
    <row r="159" spans="1:31" ht="15" customHeight="1">
      <c r="B159" s="60" t="s">
        <v>116</v>
      </c>
      <c r="C159" s="64">
        <f t="shared" ref="C159" si="38">C156+C157-C158</f>
        <v>219141</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90" si="39">SUM(C159:Y159)</f>
        <v>219141</v>
      </c>
      <c r="AA159" s="64"/>
      <c r="AB159" s="64"/>
      <c r="AC159" s="65">
        <f>AC156+AC157-AC158</f>
        <v>219141</v>
      </c>
    </row>
    <row r="160" spans="1:31" ht="15" customHeight="1">
      <c r="A160" s="118" t="s">
        <v>696</v>
      </c>
      <c r="B160" s="54" t="s">
        <v>117</v>
      </c>
      <c r="C160" s="57">
        <v>50000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50000</v>
      </c>
      <c r="AA160" s="58">
        <f>SUMIF('调整分录-上期'!$D:$D,$A160,'调整分录-上期'!F:F)</f>
        <v>0</v>
      </c>
      <c r="AB160" s="58">
        <f>SUMIF('调整分录-上期'!$D:$D,$A160,'调整分录-上期'!G:G)</f>
        <v>0</v>
      </c>
      <c r="AC160" s="59">
        <f>Z160+AA160-AB160</f>
        <v>50000</v>
      </c>
    </row>
    <row r="161" spans="1:31" ht="15" customHeight="1">
      <c r="B161" s="60" t="s">
        <v>118</v>
      </c>
      <c r="C161" s="64">
        <f t="shared" ref="C161" si="40">C159-C160</f>
        <v>169141</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169141</v>
      </c>
      <c r="AA161" s="64">
        <f>SUM(AA127:AA160)</f>
        <v>0</v>
      </c>
      <c r="AB161" s="64">
        <f>SUM(AB127:AB160)</f>
        <v>0</v>
      </c>
      <c r="AC161" s="65">
        <f t="shared" ref="AC161" si="41">AC159-AC160</f>
        <v>169141</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SUMIF('调整分录-上期'!$D:$D,$A162,'调整分录-上期'!F:F)</f>
        <v>0</v>
      </c>
      <c r="AB162" s="58">
        <f>SUMIF('调整分录-上期'!$D:$D,$A162,'调整分录-上期'!G:G)</f>
        <v>0</v>
      </c>
      <c r="AC162" s="59"/>
    </row>
    <row r="163" spans="1:31" ht="15" customHeight="1">
      <c r="B163" s="60" t="s">
        <v>120</v>
      </c>
      <c r="C163" s="64">
        <f t="shared" ref="C163" si="42">C161-C164</f>
        <v>169141</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169141</v>
      </c>
      <c r="AA163" s="62"/>
      <c r="AB163" s="62"/>
      <c r="AC163" s="65">
        <f>AC161-AC164</f>
        <v>169141</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SUMIF('调整分录-上期'!$D:$D,$A165,'调整分录-上期'!F:F)</f>
        <v>0</v>
      </c>
      <c r="AB165" s="58">
        <f>SUMIF('调整分录-上期'!$D:$D,$A165,'调整分录-上期'!G:G)</f>
        <v>0</v>
      </c>
      <c r="AC165" s="71">
        <f t="shared" si="43"/>
        <v>0</v>
      </c>
    </row>
    <row r="166" spans="1:31" ht="15" customHeight="1">
      <c r="B166" s="60" t="s">
        <v>211</v>
      </c>
      <c r="C166" s="64">
        <f t="shared" ref="C166" si="44">C161-C167</f>
        <v>169141</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169141</v>
      </c>
      <c r="AA166" s="62"/>
      <c r="AB166" s="62"/>
      <c r="AC166" s="65">
        <f>AC161-AC167</f>
        <v>169141</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100000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100000</v>
      </c>
      <c r="AA168" s="58">
        <f>SUMIF('调整分录-上期'!$D:$D,$A168,'调整分录-上期'!F:F)</f>
        <v>0</v>
      </c>
      <c r="AB168" s="58">
        <f>SUMIF('调整分录-上期'!$D:$D,$A168,'调整分录-上期'!G:G)</f>
        <v>0</v>
      </c>
      <c r="AC168" s="71">
        <f>Z168+AB168-AA168</f>
        <v>100000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SUMIF('调整分录-上期'!$D:$D,$A170,'调整分录-上期'!F:F)</f>
        <v>0</v>
      </c>
      <c r="AB170" s="58">
        <f>SUMIF('调整分录-上期'!$D:$D,$A170,'调整分录-上期'!G:G)</f>
        <v>0</v>
      </c>
      <c r="AC170" s="59"/>
    </row>
    <row r="171" spans="1:31" ht="15" customHeight="1">
      <c r="B171" s="74" t="s">
        <v>79</v>
      </c>
      <c r="C171" s="64">
        <f t="shared" ref="C171" si="45">C166+C168+C169</f>
        <v>269141</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269141</v>
      </c>
      <c r="AA171" s="64"/>
      <c r="AB171" s="64"/>
      <c r="AC171" s="65">
        <f>AC166+AC168+AC169</f>
        <v>269141</v>
      </c>
    </row>
    <row r="172" spans="1:31" ht="15" customHeight="1">
      <c r="A172" s="118" t="s">
        <v>690</v>
      </c>
      <c r="B172" s="73" t="s">
        <v>81</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0</v>
      </c>
      <c r="AA172" s="58">
        <f>SUMIF('调整分录-上期'!$D:$D,$A172,'调整分录-上期'!F:F)</f>
        <v>0</v>
      </c>
      <c r="AB172" s="58">
        <f>SUMIF('调整分录-上期'!$D:$D,$A172,'调整分录-上期'!G:G)</f>
        <v>0</v>
      </c>
      <c r="AC172" s="59">
        <f>Z172+AA172-AB172</f>
        <v>0</v>
      </c>
      <c r="AD172" s="119"/>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SUMIF('调整分录-上期'!$D:$D,$A173,'调整分录-上期'!F:F)</f>
        <v>0</v>
      </c>
      <c r="AB173" s="58">
        <f>SUMIF('调整分录-上期'!$D:$D,$A173,'调整分录-上期'!G:G)</f>
        <v>0</v>
      </c>
      <c r="AC173" s="59">
        <f t="shared" ref="AC173:AC178" si="46">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SUMIF('调整分录-上期'!$D:$D,$A174,'调整分录-上期'!F:F)</f>
        <v>0</v>
      </c>
      <c r="AB174" s="58">
        <f>SUMIF('调整分录-上期'!$D:$D,$A174,'调整分录-上期'!G:G)</f>
        <v>0</v>
      </c>
      <c r="AC174" s="59">
        <f t="shared" si="46"/>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SUMIF('调整分录-上期'!$D:$D,$A175,'调整分录-上期'!F:F)</f>
        <v>0</v>
      </c>
      <c r="AB175" s="58">
        <f>SUMIF('调整分录-上期'!$D:$D,$A175,'调整分录-上期'!G:G)</f>
        <v>0</v>
      </c>
      <c r="AC175" s="59">
        <f t="shared" si="46"/>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SUMIF('调整分录-上期'!$D:$D,$A176,'调整分录-上期'!F:F)</f>
        <v>0</v>
      </c>
      <c r="AB176" s="58">
        <f>SUMIF('调整分录-上期'!$D:$D,$A176,'调整分录-上期'!G:G)</f>
        <v>0</v>
      </c>
      <c r="AC176" s="59">
        <f t="shared" si="46"/>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SUMIF('调整分录-上期'!$D:$D,$A177,'调整分录-上期'!F:F)</f>
        <v>0</v>
      </c>
      <c r="AB177" s="58">
        <f>SUMIF('调整分录-上期'!$D:$D,$A177,'调整分录-上期'!G:G)</f>
        <v>0</v>
      </c>
      <c r="AC177" s="59">
        <f t="shared" si="46"/>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SUMIF('调整分录-上期'!$D:$D,$A178,'调整分录-上期'!F:F)</f>
        <v>0</v>
      </c>
      <c r="AB178" s="58">
        <f>SUMIF('调整分录-上期'!$D:$D,$A178,'调整分录-上期'!G:G)</f>
        <v>0</v>
      </c>
      <c r="AC178" s="59">
        <f t="shared" si="46"/>
        <v>0</v>
      </c>
    </row>
    <row r="179" spans="1:30" ht="15" customHeight="1">
      <c r="B179" s="74" t="s">
        <v>91</v>
      </c>
      <c r="C179" s="64">
        <f t="shared" ref="C179" si="47">C171-SUM(C172:C178)</f>
        <v>269141</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269141</v>
      </c>
      <c r="AA179" s="64"/>
      <c r="AB179" s="64"/>
      <c r="AC179" s="65">
        <f>AC171-SUM(AC172:AC178)</f>
        <v>269141</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SUMIF('调整分录-上期'!$D:$D,$A180,'调整分录-上期'!F:F)</f>
        <v>0</v>
      </c>
      <c r="AB180" s="58">
        <f>SUMIF('调整分录-上期'!$D:$D,$A180,'调整分录-上期'!G:G)</f>
        <v>0</v>
      </c>
      <c r="AC180" s="59">
        <f t="shared" ref="AC180:AC186" si="48">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SUMIF('调整分录-上期'!$D:$D,$A181,'调整分录-上期'!F:F)</f>
        <v>0</v>
      </c>
      <c r="AB181" s="58">
        <f>SUMIF('调整分录-上期'!$D:$D,$A181,'调整分录-上期'!G:G)</f>
        <v>0</v>
      </c>
      <c r="AC181" s="59">
        <f t="shared" si="48"/>
        <v>0</v>
      </c>
    </row>
    <row r="182" spans="1:30"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0</v>
      </c>
      <c r="AA182" s="95">
        <f>SUMIF('调整分录-上期'!$D:$D,$A182,'调整分录-上期'!F:F)</f>
        <v>0</v>
      </c>
      <c r="AB182" s="95">
        <f>SUMIF('调整分录-上期'!$D:$D,$A182,'调整分录-上期'!G:G)</f>
        <v>0</v>
      </c>
      <c r="AC182" s="96">
        <f t="shared" si="48"/>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SUMIF('调整分录-上期'!$D:$D,$A183,'调整分录-上期'!F:F)</f>
        <v>0</v>
      </c>
      <c r="AB183" s="58">
        <f>SUMIF('调整分录-上期'!$D:$D,$A183,'调整分录-上期'!G:G)</f>
        <v>0</v>
      </c>
      <c r="AC183" s="59">
        <f t="shared" si="48"/>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SUMIF('调整分录-上期'!$D:$D,$A184,'调整分录-上期'!F:F)</f>
        <v>0</v>
      </c>
      <c r="AB184" s="58">
        <f>SUMIF('调整分录-上期'!$D:$D,$A184,'调整分录-上期'!G:G)</f>
        <v>0</v>
      </c>
      <c r="AC184" s="59">
        <f t="shared" si="48"/>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SUMIF('调整分录-上期'!$D:$D,$A185,'调整分录-上期'!F:F)</f>
        <v>0</v>
      </c>
      <c r="AB185" s="58">
        <f>SUMIF('调整分录-上期'!$D:$D,$A185,'调整分录-上期'!G:G)</f>
        <v>0</v>
      </c>
      <c r="AC185" s="59">
        <f t="shared" si="48"/>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SUMIF('调整分录-上期'!$D:$D,$A186,'调整分录-上期'!F:F)</f>
        <v>0</v>
      </c>
      <c r="AB186" s="58">
        <f>SUMIF('调整分录-上期'!$D:$D,$A186,'调整分录-上期'!G:G)</f>
        <v>0</v>
      </c>
      <c r="AC186" s="59">
        <f t="shared" si="48"/>
        <v>0</v>
      </c>
    </row>
    <row r="187" spans="1:30" ht="15" customHeight="1" thickBot="1">
      <c r="A187" s="118" t="s">
        <v>173</v>
      </c>
      <c r="B187" s="75" t="s">
        <v>106</v>
      </c>
      <c r="C187" s="76">
        <f t="shared" ref="C187" si="49">C179-SUM(C180:C186)</f>
        <v>269141</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269141</v>
      </c>
      <c r="AA187" s="76">
        <f>AA161+SUM(AA167:AA185)+SUMIF('调整分录-上期'!$D:$D,$A187,'调整分录-上期'!F:F)</f>
        <v>0</v>
      </c>
      <c r="AB187" s="76">
        <f>AB161+SUM(AB167:AB185)+SUMIF('调整分录-上期'!$D:$D,$A187,'调整分录-上期'!G:G)</f>
        <v>0</v>
      </c>
      <c r="AC187" s="77">
        <f>AC179-SUM(AC180:AC186)</f>
        <v>269141</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19"/>
      <c r="E191" s="119"/>
      <c r="G191" s="127"/>
      <c r="H191" s="127"/>
      <c r="I191" s="127"/>
      <c r="J191" s="127"/>
      <c r="K191" s="127"/>
      <c r="L191" s="127"/>
      <c r="M191" s="127"/>
      <c r="N191" s="127"/>
      <c r="O191" s="127"/>
      <c r="P191" s="127"/>
      <c r="Q191" s="127"/>
      <c r="R191" s="121"/>
      <c r="S191" s="121"/>
    </row>
    <row r="192" spans="1:30" ht="15" hidden="1">
      <c r="B192" s="138" t="s">
        <v>512</v>
      </c>
      <c r="C192" s="109">
        <f>-C189</f>
        <v>0</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52">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52"/>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3">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ref="Z198:Z229" si="54">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4"/>
        <v>0</v>
      </c>
      <c r="AA199" s="83">
        <f>SUMIF('调整分录-上期'!$D:$D,$A199,'调整分录-上期'!F:F)</f>
        <v>0</v>
      </c>
      <c r="AB199" s="83">
        <f>SUMIF('调整分录-上期'!$D:$D,$A199,'调整分录-上期'!G:G)</f>
        <v>0</v>
      </c>
      <c r="AC199" s="83">
        <f t="shared" ref="AC199:AC201" si="55">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4"/>
        <v>0</v>
      </c>
      <c r="AA200" s="83">
        <f>SUMIF('调整分录-上期'!$D:$D,$A200,'调整分录-上期'!F:F)</f>
        <v>0</v>
      </c>
      <c r="AB200" s="83">
        <f>SUMIF('调整分录-上期'!$D:$D,$A200,'调整分录-上期'!G:G)</f>
        <v>0</v>
      </c>
      <c r="AC200" s="83">
        <f t="shared" si="55"/>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4"/>
        <v>0</v>
      </c>
      <c r="AA201" s="83">
        <f>SUMIF('调整分录-上期'!$D:$D,$A201,'调整分录-上期'!F:F)</f>
        <v>0</v>
      </c>
      <c r="AB201" s="83">
        <f>SUMIF('调整分录-上期'!$D:$D,$A201,'调整分录-上期'!G:G)</f>
        <v>0</v>
      </c>
      <c r="AC201" s="83">
        <f t="shared" si="55"/>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4"/>
        <v>0</v>
      </c>
      <c r="AA202" s="139">
        <f t="shared" ref="AA202:AB202" si="56">SUM(AA198:AA201)</f>
        <v>0</v>
      </c>
      <c r="AB202" s="139">
        <f t="shared" si="56"/>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4"/>
        <v>0</v>
      </c>
      <c r="AA203" s="139">
        <f>AA197+AA202</f>
        <v>0</v>
      </c>
      <c r="AB203" s="139">
        <f t="shared" ref="AB203" si="57">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4"/>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4"/>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4"/>
        <v>0</v>
      </c>
      <c r="AA206" s="83">
        <f>SUMIF('调整分录-上期'!$D:$D,$A206,'调整分录-上期'!F:F)</f>
        <v>0</v>
      </c>
      <c r="AB206" s="83">
        <f>SUMIF('调整分录-上期'!$D:$D,$A206,'调整分录-上期'!G:G)</f>
        <v>0</v>
      </c>
      <c r="AC206" s="83">
        <f t="shared" ref="AC206:AC209" si="58">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4"/>
        <v>0</v>
      </c>
      <c r="AA207" s="83">
        <f>SUMIF('调整分录-上期'!$D:$D,$A207,'调整分录-上期'!F:F)</f>
        <v>0</v>
      </c>
      <c r="AB207" s="83">
        <f>SUMIF('调整分录-上期'!$D:$D,$A207,'调整分录-上期'!G:G)</f>
        <v>0</v>
      </c>
      <c r="AC207" s="83">
        <f t="shared" si="58"/>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4"/>
        <v>0</v>
      </c>
      <c r="AA208" s="83">
        <f>SUMIF('调整分录-上期'!$D:$D,$A208,'调整分录-上期'!F:F)</f>
        <v>0</v>
      </c>
      <c r="AB208" s="83">
        <f>SUMIF('调整分录-上期'!$D:$D,$A208,'调整分录-上期'!G:G)</f>
        <v>0</v>
      </c>
      <c r="AC208" s="83">
        <f t="shared" si="58"/>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4"/>
        <v>0</v>
      </c>
      <c r="AA209" s="83">
        <f>SUMIF('调整分录-上期'!$D:$D,$A209,'调整分录-上期'!F:F)</f>
        <v>0</v>
      </c>
      <c r="AB209" s="83">
        <f>SUMIF('调整分录-上期'!$D:$D,$A209,'调整分录-上期'!G:G)</f>
        <v>0</v>
      </c>
      <c r="AC209" s="83">
        <f t="shared" si="58"/>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4"/>
        <v>0</v>
      </c>
      <c r="AA210" s="139">
        <f t="shared" ref="AA210:AB210" si="59">SUM(AA205:AA209)</f>
        <v>0</v>
      </c>
      <c r="AB210" s="139">
        <f t="shared" si="59"/>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4"/>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4"/>
        <v>0</v>
      </c>
      <c r="AA212" s="83">
        <f>SUMIF('调整分录-上期'!$D:$D,$A212,'调整分录-上期'!F:F)</f>
        <v>0</v>
      </c>
      <c r="AB212" s="83">
        <f>SUMIF('调整分录-上期'!$D:$D,$A212,'调整分录-上期'!G:G)</f>
        <v>0</v>
      </c>
      <c r="AC212" s="83">
        <f t="shared" ref="AC212:AC214" si="60">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4"/>
        <v>0</v>
      </c>
      <c r="AA213" s="83">
        <f>SUMIF('调整分录-上期'!$D:$D,$A213,'调整分录-上期'!F:F)</f>
        <v>0</v>
      </c>
      <c r="AB213" s="83">
        <f>SUMIF('调整分录-上期'!$D:$D,$A213,'调整分录-上期'!G:G)</f>
        <v>0</v>
      </c>
      <c r="AC213" s="83">
        <f t="shared" si="60"/>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4"/>
        <v>0</v>
      </c>
      <c r="AA214" s="83">
        <f>SUMIF('调整分录-上期'!$D:$D,$A214,'调整分录-上期'!F:F)</f>
        <v>0</v>
      </c>
      <c r="AB214" s="83">
        <f>SUMIF('调整分录-上期'!$D:$D,$A214,'调整分录-上期'!G:G)</f>
        <v>0</v>
      </c>
      <c r="AC214" s="83">
        <f t="shared" si="60"/>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4"/>
        <v>0</v>
      </c>
      <c r="AA215" s="139">
        <f t="shared" ref="AA215:AB215" si="61">SUM(AA211:AA214)</f>
        <v>0</v>
      </c>
      <c r="AB215" s="139">
        <f t="shared" si="61"/>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4"/>
        <v>0</v>
      </c>
      <c r="AA216" s="139">
        <f t="shared" ref="AA216:AB216" si="62">AA210-AA215</f>
        <v>0</v>
      </c>
      <c r="AB216" s="139">
        <f t="shared" si="62"/>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4"/>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4"/>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4"/>
        <v>0</v>
      </c>
      <c r="AA219" s="83">
        <f>SUMIF('调整分录-上期'!$D:$D,$A219,'调整分录-上期'!F:F)</f>
        <v>0</v>
      </c>
      <c r="AB219" s="83">
        <f>SUMIF('调整分录-上期'!$D:$D,$A219,'调整分录-上期'!G:G)</f>
        <v>0</v>
      </c>
      <c r="AC219" s="83">
        <f t="shared" ref="AC219:AC220" si="63">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4"/>
        <v>0</v>
      </c>
      <c r="AA220" s="83">
        <f>SUMIF('调整分录-上期'!$D:$D,$A220,'调整分录-上期'!F:F)</f>
        <v>0</v>
      </c>
      <c r="AB220" s="83">
        <f>SUMIF('调整分录-上期'!$D:$D,$A220,'调整分录-上期'!G:G)</f>
        <v>0</v>
      </c>
      <c r="AC220" s="83">
        <f t="shared" si="63"/>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4"/>
        <v>0</v>
      </c>
      <c r="AA221" s="139">
        <f t="shared" ref="AA221:AB221" si="64">SUM(AA218:AA220)</f>
        <v>0</v>
      </c>
      <c r="AB221" s="139">
        <f t="shared" si="64"/>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4"/>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4"/>
        <v>0</v>
      </c>
      <c r="AA223" s="83">
        <f>SUMIF('调整分录-上期'!$D:$D,$A223,'调整分录-上期'!F:F)</f>
        <v>0</v>
      </c>
      <c r="AB223" s="83">
        <f>SUMIF('调整分录-上期'!$D:$D,$A223,'调整分录-上期'!G:G)</f>
        <v>0</v>
      </c>
      <c r="AC223" s="83">
        <f t="shared" ref="AC223:AC224" si="65">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4"/>
        <v>0</v>
      </c>
      <c r="AA224" s="83">
        <f>SUMIF('调整分录-上期'!$D:$D,$A224,'调整分录-上期'!F:F)</f>
        <v>0</v>
      </c>
      <c r="AB224" s="83">
        <f>SUMIF('调整分录-上期'!$D:$D,$A224,'调整分录-上期'!G:G)</f>
        <v>0</v>
      </c>
      <c r="AC224" s="83">
        <f t="shared" si="65"/>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4"/>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4"/>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4"/>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4"/>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4"/>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ref="Z230:Z261" si="66">SUM(C230:Y230)</f>
        <v>0</v>
      </c>
      <c r="AA230" s="139">
        <f t="shared" ref="AA230" si="67">AA228+AA229</f>
        <v>0</v>
      </c>
      <c r="AB230" s="139">
        <f t="shared" ref="AB230" si="68">AB228+AB229</f>
        <v>0</v>
      </c>
      <c r="AC230" s="139">
        <f t="shared" ref="AC230" si="69">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66"/>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66"/>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66"/>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66"/>
        <v>0</v>
      </c>
      <c r="AA234" s="83">
        <f>SUMIF('调整分录-上期'!$D:$D,$A234,'调整分录-上期'!F:F)</f>
        <v>0</v>
      </c>
      <c r="AB234" s="83">
        <f>SUMIF('调整分录-上期'!$D:$D,$A234,'调整分录-上期'!G:G)</f>
        <v>0</v>
      </c>
      <c r="AC234" s="83">
        <f t="shared" ref="AC234:AC249" si="70">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66"/>
        <v>0</v>
      </c>
      <c r="AA235" s="83">
        <f>SUMIF('调整分录-上期'!$D:$D,$A235,'调整分录-上期'!F:F)</f>
        <v>0</v>
      </c>
      <c r="AB235" s="83">
        <f>SUMIF('调整分录-上期'!$D:$D,$A235,'调整分录-上期'!G:G)</f>
        <v>0</v>
      </c>
      <c r="AC235" s="83">
        <f t="shared" ref="AC235" si="71">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66"/>
        <v>0</v>
      </c>
      <c r="AA236" s="83">
        <f>SUMIF('调整分录-上期'!$D:$D,$A236,'调整分录-上期'!F:F)</f>
        <v>0</v>
      </c>
      <c r="AB236" s="83">
        <f>SUMIF('调整分录-上期'!$D:$D,$A236,'调整分录-上期'!G:G)</f>
        <v>0</v>
      </c>
      <c r="AC236" s="83">
        <f t="shared" si="70"/>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66"/>
        <v>0</v>
      </c>
      <c r="AA237" s="83">
        <f>SUMIF('调整分录-上期'!$D:$D,$A237,'调整分录-上期'!F:F)</f>
        <v>0</v>
      </c>
      <c r="AB237" s="83">
        <f>SUMIF('调整分录-上期'!$D:$D,$A237,'调整分录-上期'!G:G)</f>
        <v>0</v>
      </c>
      <c r="AC237" s="83">
        <f t="shared" si="70"/>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66"/>
        <v>0</v>
      </c>
      <c r="AA238" s="83">
        <f>SUMIF('调整分录-上期'!$D:$D,$A238,'调整分录-上期'!F:F)</f>
        <v>0</v>
      </c>
      <c r="AB238" s="83">
        <f>SUMIF('调整分录-上期'!$D:$D,$A238,'调整分录-上期'!G:G)</f>
        <v>0</v>
      </c>
      <c r="AC238" s="83">
        <f t="shared" si="70"/>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66"/>
        <v>0</v>
      </c>
      <c r="AA239" s="83">
        <f>SUMIF('调整分录-上期'!$D:$D,$A239,'调整分录-上期'!F:F)</f>
        <v>0</v>
      </c>
      <c r="AB239" s="83">
        <f>SUMIF('调整分录-上期'!$D:$D,$A239,'调整分录-上期'!G:G)</f>
        <v>0</v>
      </c>
      <c r="AC239" s="83">
        <f t="shared" si="70"/>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66"/>
        <v>0</v>
      </c>
      <c r="AA240" s="83">
        <f>SUMIF('调整分录-上期'!$D:$D,$A240,'调整分录-上期'!F:F)</f>
        <v>0</v>
      </c>
      <c r="AB240" s="83">
        <f>SUMIF('调整分录-上期'!$D:$D,$A240,'调整分录-上期'!G:G)</f>
        <v>0</v>
      </c>
      <c r="AC240" s="83">
        <f t="shared" si="70"/>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66"/>
        <v>0</v>
      </c>
      <c r="AA241" s="83">
        <f>SUMIF('调整分录-上期'!$D:$D,$A241,'调整分录-上期'!F:F)</f>
        <v>0</v>
      </c>
      <c r="AB241" s="83">
        <f>SUMIF('调整分录-上期'!$D:$D,$A241,'调整分录-上期'!G:G)</f>
        <v>0</v>
      </c>
      <c r="AC241" s="83">
        <f t="shared" si="70"/>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66"/>
        <v>0</v>
      </c>
      <c r="AA242" s="83">
        <f>SUMIF('调整分录-上期'!$D:$D,$A242,'调整分录-上期'!F:F)</f>
        <v>0</v>
      </c>
      <c r="AB242" s="83">
        <f>SUMIF('调整分录-上期'!$D:$D,$A242,'调整分录-上期'!G:G)</f>
        <v>0</v>
      </c>
      <c r="AC242" s="83">
        <f t="shared" si="70"/>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66"/>
        <v>0</v>
      </c>
      <c r="AA243" s="83">
        <f>SUMIF('调整分录-上期'!$D:$D,$A243,'调整分录-上期'!F:F)</f>
        <v>0</v>
      </c>
      <c r="AB243" s="83">
        <f>SUMIF('调整分录-上期'!$D:$D,$A243,'调整分录-上期'!G:G)</f>
        <v>0</v>
      </c>
      <c r="AC243" s="83">
        <f t="shared" si="70"/>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66"/>
        <v>0</v>
      </c>
      <c r="AA244" s="83">
        <f>SUMIF('调整分录-上期'!$D:$D,$A244,'调整分录-上期'!F:F)</f>
        <v>0</v>
      </c>
      <c r="AB244" s="83">
        <f>SUMIF('调整分录-上期'!$D:$D,$A244,'调整分录-上期'!G:G)</f>
        <v>0</v>
      </c>
      <c r="AC244" s="83">
        <f t="shared" si="70"/>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66"/>
        <v>0</v>
      </c>
      <c r="AA245" s="83">
        <f>SUMIF('调整分录-上期'!$D:$D,$A245,'调整分录-上期'!F:F)</f>
        <v>0</v>
      </c>
      <c r="AB245" s="83">
        <f>SUMIF('调整分录-上期'!$D:$D,$A245,'调整分录-上期'!G:G)</f>
        <v>0</v>
      </c>
      <c r="AC245" s="83">
        <f t="shared" si="70"/>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66"/>
        <v>0</v>
      </c>
      <c r="AA246" s="83">
        <f>SUMIF('调整分录-上期'!$D:$D,$A246,'调整分录-上期'!F:F)</f>
        <v>0</v>
      </c>
      <c r="AB246" s="83">
        <f>SUMIF('调整分录-上期'!$D:$D,$A246,'调整分录-上期'!G:G)</f>
        <v>0</v>
      </c>
      <c r="AC246" s="83">
        <f t="shared" si="70"/>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66"/>
        <v>0</v>
      </c>
      <c r="AA247" s="83">
        <f>SUMIF('调整分录-上期'!$D:$D,$A247,'调整分录-上期'!F:F)</f>
        <v>0</v>
      </c>
      <c r="AB247" s="83">
        <f>SUMIF('调整分录-上期'!$D:$D,$A247,'调整分录-上期'!G:G)</f>
        <v>0</v>
      </c>
      <c r="AC247" s="83">
        <f t="shared" si="70"/>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66"/>
        <v>0</v>
      </c>
      <c r="AA248" s="83">
        <f>SUMIF('调整分录-上期'!$D:$D,$A248,'调整分录-上期'!F:F)</f>
        <v>0</v>
      </c>
      <c r="AB248" s="83">
        <f>SUMIF('调整分录-上期'!$D:$D,$A248,'调整分录-上期'!G:G)</f>
        <v>0</v>
      </c>
      <c r="AC248" s="83">
        <f t="shared" si="70"/>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66"/>
        <v>0</v>
      </c>
      <c r="AA249" s="83">
        <f>SUMIF('调整分录-上期'!$D:$D,$A249,'调整分录-上期'!F:F)</f>
        <v>0</v>
      </c>
      <c r="AB249" s="83">
        <f>SUMIF('调整分录-上期'!$D:$D,$A249,'调整分录-上期'!G:G)</f>
        <v>0</v>
      </c>
      <c r="AC249" s="83">
        <f t="shared" si="70"/>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66"/>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66"/>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66"/>
        <v>0</v>
      </c>
      <c r="AA252" s="83">
        <f>SUMIF('调整分录-上期'!$D:$D,$A252,'调整分录-上期'!F:F)</f>
        <v>0</v>
      </c>
      <c r="AB252" s="83">
        <f>SUMIF('调整分录-上期'!$D:$D,$A252,'调整分录-上期'!G:G)</f>
        <v>0</v>
      </c>
      <c r="AC252" s="83">
        <f t="shared" ref="AC252:AC262" si="72">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66"/>
        <v>0</v>
      </c>
      <c r="AA253" s="83">
        <f>SUMIF('调整分录-上期'!$D:$D,$A253,'调整分录-上期'!F:F)</f>
        <v>0</v>
      </c>
      <c r="AB253" s="83">
        <f>SUMIF('调整分录-上期'!$D:$D,$A253,'调整分录-上期'!G:G)</f>
        <v>0</v>
      </c>
      <c r="AC253" s="83">
        <f t="shared" si="72"/>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66"/>
        <v>0</v>
      </c>
      <c r="AA254" s="83">
        <f>SUMIF('调整分录-上期'!$D:$D,$A254,'调整分录-上期'!F:F)</f>
        <v>0</v>
      </c>
      <c r="AB254" s="83">
        <f>SUMIF('调整分录-上期'!$D:$D,$A254,'调整分录-上期'!G:G)</f>
        <v>0</v>
      </c>
      <c r="AC254" s="83">
        <f t="shared" si="72"/>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66"/>
        <v>0</v>
      </c>
      <c r="AA255" s="83">
        <f>SUMIF('调整分录-上期'!$D:$D,$A255,'调整分录-上期'!F:F)</f>
        <v>0</v>
      </c>
      <c r="AB255" s="83">
        <f>SUMIF('调整分录-上期'!$D:$D,$A255,'调整分录-上期'!G:G)</f>
        <v>0</v>
      </c>
      <c r="AC255" s="83">
        <f t="shared" si="72"/>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66"/>
        <v>0</v>
      </c>
      <c r="AA256" s="83">
        <f>SUMIF('调整分录-上期'!$D:$D,$A256,'调整分录-上期'!F:F)</f>
        <v>0</v>
      </c>
      <c r="AB256" s="83">
        <f>SUMIF('调整分录-上期'!$D:$D,$A256,'调整分录-上期'!G:G)</f>
        <v>0</v>
      </c>
      <c r="AC256" s="83">
        <f t="shared" si="72"/>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66"/>
        <v>0</v>
      </c>
      <c r="AA257" s="83">
        <f>SUMIF('调整分录-上期'!$D:$D,$A257,'调整分录-上期'!F:F)</f>
        <v>0</v>
      </c>
      <c r="AB257" s="83">
        <f>SUMIF('调整分录-上期'!$D:$D,$A257,'调整分录-上期'!G:G)</f>
        <v>0</v>
      </c>
      <c r="AC257" s="83">
        <f t="shared" si="72"/>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66"/>
        <v>0</v>
      </c>
      <c r="AA258" s="83">
        <f>SUMIF('调整分录-上期'!$D:$D,$A258,'调整分录-上期'!F:F)</f>
        <v>0</v>
      </c>
      <c r="AB258" s="83">
        <f>SUMIF('调整分录-上期'!$D:$D,$A258,'调整分录-上期'!G:G)</f>
        <v>0</v>
      </c>
      <c r="AC258" s="83">
        <f t="shared" si="72"/>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66"/>
        <v>0</v>
      </c>
      <c r="AA259" s="83">
        <f>SUMIF('调整分录-上期'!$D:$D,$A259,'调整分录-上期'!F:F)</f>
        <v>0</v>
      </c>
      <c r="AB259" s="83">
        <f>SUMIF('调整分录-上期'!$D:$D,$A259,'调整分录-上期'!G:G)</f>
        <v>0</v>
      </c>
      <c r="AC259" s="83">
        <f t="shared" si="72"/>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66"/>
        <v>0</v>
      </c>
      <c r="AA260" s="83">
        <f>SUMIF('调整分录-上期'!$D:$D,$A260,'调整分录-上期'!F:F)</f>
        <v>0</v>
      </c>
      <c r="AB260" s="83">
        <f>SUMIF('调整分录-上期'!$D:$D,$A260,'调整分录-上期'!G:G)</f>
        <v>0</v>
      </c>
      <c r="AC260" s="83">
        <f t="shared" si="72"/>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66"/>
        <v>0</v>
      </c>
      <c r="AA261" s="83">
        <f>SUMIF('调整分录-上期'!$D:$D,$A261,'调整分录-上期'!F:F)</f>
        <v>0</v>
      </c>
      <c r="AB261" s="83">
        <f>SUMIF('调整分录-上期'!$D:$D,$A261,'调整分录-上期'!G:G)</f>
        <v>0</v>
      </c>
      <c r="AC261" s="83">
        <f t="shared" si="72"/>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ref="Z262:Z293" si="73">SUM(C262:Y262)</f>
        <v>0</v>
      </c>
      <c r="AA262" s="83">
        <f>SUMIF('调整分录-上期'!$D:$D,$A262,'调整分录-上期'!F:F)</f>
        <v>0</v>
      </c>
      <c r="AB262" s="83">
        <f>SUMIF('调整分录-上期'!$D:$D,$A262,'调整分录-上期'!G:G)</f>
        <v>0</v>
      </c>
      <c r="AC262" s="83">
        <f t="shared" si="72"/>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73"/>
        <v>0</v>
      </c>
      <c r="AA263" s="139">
        <f t="shared" ref="AA263" si="74">AA259-AA260+AA261-AA262</f>
        <v>0</v>
      </c>
      <c r="AB263" s="139">
        <f t="shared" ref="AB263" si="75">AB259-AB260+AB261-AB262</f>
        <v>0</v>
      </c>
      <c r="AC263" s="139">
        <f t="shared" ref="AC263" si="76">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73"/>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'TB-本期'!$E123</f>
        <v>0</v>
      </c>
      <c r="M135" s="5">
        <f>'TB-本期'!$E161</f>
        <v>0</v>
      </c>
      <c r="N135" s="5">
        <f>ROUND(L135*(1-$J135),2)</f>
        <v>0</v>
      </c>
      <c r="O135" s="5">
        <f>M135*(1-$J135)</f>
        <v>0</v>
      </c>
    </row>
    <row r="136" spans="1:15">
      <c r="A136" s="78"/>
      <c r="B136" s="82"/>
      <c r="C136" s="52"/>
      <c r="D136" s="52"/>
      <c r="E136" s="52"/>
      <c r="I136" s="97"/>
      <c r="J136" s="53"/>
      <c r="K136" s="102"/>
      <c r="L136" s="5">
        <f>'TB-本期'!$F123</f>
        <v>0</v>
      </c>
      <c r="M136" s="5">
        <f>'TB-本期'!$F161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AE15" sqref="AE15"/>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5</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v>0.7</v>
      </c>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0</v>
      </c>
      <c r="D7" s="57"/>
      <c r="E7" s="57"/>
      <c r="F7" s="57"/>
      <c r="G7" s="57"/>
      <c r="H7" s="57"/>
      <c r="I7" s="57"/>
      <c r="J7" s="57"/>
      <c r="K7" s="57"/>
      <c r="L7" s="57"/>
      <c r="M7" s="57"/>
      <c r="N7" s="57"/>
      <c r="O7" s="57"/>
      <c r="P7" s="57"/>
      <c r="Q7" s="57"/>
      <c r="R7" s="57"/>
      <c r="S7" s="57"/>
      <c r="T7" s="57"/>
      <c r="U7" s="57"/>
      <c r="V7" s="57"/>
      <c r="W7" s="57"/>
      <c r="X7" s="57"/>
      <c r="Y7" s="57"/>
      <c r="Z7" s="57">
        <f t="shared" ref="Z7:Z38" si="0">SUM(C7:Y7)</f>
        <v>0</v>
      </c>
      <c r="AA7" s="58">
        <f>SUMIF('调整分录-本期'!$D:$D,$A7,'调整分录-本期'!F:F)</f>
        <v>0</v>
      </c>
      <c r="AB7" s="58">
        <f>SUMIF('调整分录-本期'!$D:$D,$A7,'调整分录-本期'!G:G)</f>
        <v>0</v>
      </c>
      <c r="AC7" s="59">
        <f>Z7+AA7-AB7</f>
        <v>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652</v>
      </c>
      <c r="B13" s="54" t="s">
        <v>506</v>
      </c>
      <c r="C13" s="57">
        <v>0</v>
      </c>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SUMIF('调整分录-本期'!$D:$D,$A13,'调整分录-本期'!F:F)</f>
        <v>0</v>
      </c>
      <c r="AB13" s="58">
        <f>SUMIF('调整分录-本期'!$D:$D,$A13,'调整分录-本期'!G:G)</f>
        <v>0</v>
      </c>
      <c r="AC13" s="59">
        <f t="shared" si="1"/>
        <v>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 si="2">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3">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3"/>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3"/>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3"/>
        <v>0</v>
      </c>
      <c r="AD20" s="152"/>
      <c r="AE20" s="119"/>
      <c r="AH20" s="131"/>
    </row>
    <row r="21" spans="1:34" ht="15" customHeight="1">
      <c r="A21" s="123" t="s">
        <v>136</v>
      </c>
      <c r="B21" s="54" t="s">
        <v>7</v>
      </c>
      <c r="C21" s="57">
        <v>0</v>
      </c>
      <c r="D21" s="57"/>
      <c r="E21" s="57"/>
      <c r="F21" s="57"/>
      <c r="G21" s="57"/>
      <c r="H21" s="57"/>
      <c r="I21" s="57"/>
      <c r="J21" s="57"/>
      <c r="K21" s="57"/>
      <c r="L21" s="57"/>
      <c r="M21" s="57"/>
      <c r="N21" s="57"/>
      <c r="O21" s="57"/>
      <c r="P21" s="57"/>
      <c r="Q21" s="57"/>
      <c r="R21" s="57"/>
      <c r="S21" s="57"/>
      <c r="T21" s="57"/>
      <c r="U21" s="57"/>
      <c r="V21" s="57"/>
      <c r="W21" s="57"/>
      <c r="X21" s="57"/>
      <c r="Y21" s="57"/>
      <c r="Z21" s="94">
        <f t="shared" si="0"/>
        <v>0</v>
      </c>
      <c r="AA21" s="58">
        <f>SUMIF('调整分录-本期'!$D:$D,$A21,'调整分录-本期'!F:F)</f>
        <v>0</v>
      </c>
      <c r="AB21" s="58">
        <f>SUMIF('调整分录-本期'!$D:$D,$A21,'调整分录-本期'!G:G)</f>
        <v>0</v>
      </c>
      <c r="AC21" s="59">
        <f t="shared" si="3"/>
        <v>0</v>
      </c>
      <c r="AD21" s="152"/>
      <c r="AE21" s="119"/>
      <c r="AH21" s="131"/>
    </row>
    <row r="22" spans="1:34" s="125" customFormat="1" ht="15" customHeight="1">
      <c r="A22" s="129" t="s">
        <v>726</v>
      </c>
      <c r="B22" s="106" t="s">
        <v>9</v>
      </c>
      <c r="C22" s="94">
        <v>0</v>
      </c>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 si="4">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3"/>
        <v>0</v>
      </c>
      <c r="AD24" s="152"/>
      <c r="AE24" s="119"/>
      <c r="AH24" s="131"/>
    </row>
    <row r="25" spans="1:34" ht="15" customHeight="1">
      <c r="A25" s="123" t="s">
        <v>137</v>
      </c>
      <c r="B25" s="54" t="s">
        <v>12</v>
      </c>
      <c r="C25" s="57">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3"/>
        <v>0</v>
      </c>
      <c r="AD25" s="152"/>
      <c r="AE25" s="119"/>
      <c r="AH25" s="131"/>
    </row>
    <row r="26" spans="1:34" ht="15" customHeight="1">
      <c r="A26" s="123" t="s">
        <v>724</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3"/>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3"/>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3"/>
        <v>0</v>
      </c>
      <c r="AD30" s="152"/>
      <c r="AE30" s="119"/>
      <c r="AH30" s="131"/>
    </row>
    <row r="31" spans="1:34"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3"/>
        <v>0</v>
      </c>
      <c r="AD31" s="152"/>
      <c r="AE31" s="119"/>
      <c r="AH31" s="131"/>
    </row>
    <row r="32" spans="1:34" ht="15" customHeight="1">
      <c r="A32" s="123"/>
      <c r="B32" s="60" t="s">
        <v>19</v>
      </c>
      <c r="C32" s="64">
        <f t="shared" ref="C32" si="6">SUM(C7:C31)-SUM(C13:C14)-SUM(C21:C22)-SUM(C25:C26)</f>
        <v>0</v>
      </c>
      <c r="D32" s="64"/>
      <c r="E32" s="64"/>
      <c r="F32" s="64"/>
      <c r="G32" s="64"/>
      <c r="H32" s="64"/>
      <c r="I32" s="64"/>
      <c r="J32" s="64"/>
      <c r="K32" s="64"/>
      <c r="L32" s="64"/>
      <c r="M32" s="64"/>
      <c r="N32" s="64"/>
      <c r="O32" s="64"/>
      <c r="P32" s="64"/>
      <c r="Q32" s="64"/>
      <c r="R32" s="64"/>
      <c r="S32" s="64"/>
      <c r="T32" s="64"/>
      <c r="U32" s="64"/>
      <c r="V32" s="64"/>
      <c r="W32" s="64"/>
      <c r="X32" s="64"/>
      <c r="Y32" s="64"/>
      <c r="Z32" s="61">
        <f t="shared" si="0"/>
        <v>0</v>
      </c>
      <c r="AA32" s="64">
        <f>SUM(AA7:AA31)</f>
        <v>0</v>
      </c>
      <c r="AB32" s="64">
        <f>SUM(AB7:AB31)</f>
        <v>0</v>
      </c>
      <c r="AC32" s="65">
        <f>SUM(AC7:AC31)-SUM(AC13:AC14)-SUM(AC21:AC22)-SUM(AC25:AC26)</f>
        <v>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3"/>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3"/>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3"/>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3"/>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3"/>
        <v>0</v>
      </c>
      <c r="AD37" s="152"/>
      <c r="AE37" s="119"/>
      <c r="AH37" s="131"/>
    </row>
    <row r="38" spans="1:34"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3"/>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c r="AD40" s="152"/>
      <c r="AE40" s="119"/>
      <c r="AH40" s="131"/>
    </row>
    <row r="41" spans="1:34" s="125" customFormat="1" ht="15" customHeight="1">
      <c r="A41" s="129" t="s">
        <v>681</v>
      </c>
      <c r="B41" s="106" t="s">
        <v>660</v>
      </c>
      <c r="C41" s="57">
        <v>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7"/>
        <v>0</v>
      </c>
      <c r="AA41" s="58">
        <f>SUMIF('调整分录-本期'!$D:$D,$A41,'调整分录-本期'!F:F)</f>
        <v>0</v>
      </c>
      <c r="AB41" s="58">
        <f>SUMIF('调整分录-本期'!$D:$D,$A41,'调整分录-本期'!G:G)</f>
        <v>0</v>
      </c>
      <c r="AC41" s="59">
        <f t="shared" si="3"/>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SUMIF('调整分录-本期'!$D:$D,$A42,'调整分录-本期'!F:F)</f>
        <v>0</v>
      </c>
      <c r="AB42" s="58">
        <f>SUMIF('调整分录-本期'!$D:$D,$A42,'调整分录-本期'!G:G)</f>
        <v>0</v>
      </c>
      <c r="AC42" s="59">
        <f t="shared" si="3"/>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SUMIF('调整分录-本期'!$D:$D,$A43,'调整分录-本期'!F:F)</f>
        <v>0</v>
      </c>
      <c r="AB43" s="58">
        <f>SUMIF('调整分录-本期'!$D:$D,$A43,'调整分录-本期'!G:G)</f>
        <v>0</v>
      </c>
      <c r="AC43" s="59">
        <f t="shared" si="3"/>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SUMIF('调整分录-本期'!$D:$D,$A44,'调整分录-本期'!F:F)</f>
        <v>0</v>
      </c>
      <c r="AB44" s="58">
        <f>SUMIF('调整分录-本期'!$D:$D,$A44,'调整分录-本期'!G:G)</f>
        <v>0</v>
      </c>
      <c r="AC44" s="59">
        <f t="shared" ref="AC44:AC45" si="9">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SUMIF('调整分录-本期'!$D:$D,$A45,'调整分录-本期'!F:F)</f>
        <v>0</v>
      </c>
      <c r="AB45" s="58">
        <f>SUMIF('调整分录-本期'!$D:$D,$A45,'调整分录-本期'!G:G)</f>
        <v>0</v>
      </c>
      <c r="AC45" s="59">
        <f t="shared" si="9"/>
        <v>0</v>
      </c>
      <c r="AD45" s="152"/>
      <c r="AE45" s="119"/>
      <c r="AH45" s="131"/>
    </row>
    <row r="46" spans="1:34"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c r="AD46" s="152"/>
      <c r="AE46" s="119"/>
      <c r="AH46" s="131"/>
    </row>
    <row r="47" spans="1:34" ht="15" customHeight="1">
      <c r="A47" s="123" t="s">
        <v>143</v>
      </c>
      <c r="B47" s="54" t="s">
        <v>41</v>
      </c>
      <c r="C47" s="57">
        <v>0</v>
      </c>
      <c r="D47" s="57"/>
      <c r="E47" s="57"/>
      <c r="F47" s="57"/>
      <c r="G47" s="57"/>
      <c r="H47" s="57"/>
      <c r="I47" s="57"/>
      <c r="J47" s="57"/>
      <c r="K47" s="57"/>
      <c r="L47" s="57"/>
      <c r="M47" s="57"/>
      <c r="N47" s="57"/>
      <c r="O47" s="57"/>
      <c r="P47" s="57"/>
      <c r="Q47" s="57"/>
      <c r="R47" s="57"/>
      <c r="S47" s="57"/>
      <c r="T47" s="57"/>
      <c r="U47" s="57"/>
      <c r="V47" s="57"/>
      <c r="W47" s="57"/>
      <c r="X47" s="57"/>
      <c r="Y47" s="57"/>
      <c r="Z47" s="57">
        <f t="shared" si="7"/>
        <v>0</v>
      </c>
      <c r="AA47" s="58">
        <f>SUMIF('调整分录-本期'!$D:$D,$A47,'调整分录-本期'!F:F)</f>
        <v>0</v>
      </c>
      <c r="AB47" s="58">
        <f>SUMIF('调整分录-本期'!$D:$D,$A47,'调整分录-本期'!G:G)</f>
        <v>0</v>
      </c>
      <c r="AC47" s="59">
        <f t="shared" si="3"/>
        <v>0</v>
      </c>
      <c r="AD47" s="152"/>
      <c r="AE47" s="119"/>
      <c r="AH47" s="131"/>
    </row>
    <row r="48" spans="1:34" ht="15" customHeight="1">
      <c r="A48" s="123" t="s">
        <v>716</v>
      </c>
      <c r="B48" s="54" t="s">
        <v>42</v>
      </c>
      <c r="C48" s="57">
        <v>0</v>
      </c>
      <c r="D48" s="57"/>
      <c r="E48" s="57"/>
      <c r="F48" s="57"/>
      <c r="G48" s="57"/>
      <c r="H48" s="57"/>
      <c r="I48" s="57"/>
      <c r="J48" s="57"/>
      <c r="K48" s="57"/>
      <c r="L48" s="57"/>
      <c r="M48" s="57"/>
      <c r="N48" s="57"/>
      <c r="O48" s="57"/>
      <c r="P48" s="57"/>
      <c r="Q48" s="57"/>
      <c r="R48" s="57"/>
      <c r="S48" s="57"/>
      <c r="T48" s="57"/>
      <c r="U48" s="57"/>
      <c r="V48" s="57"/>
      <c r="W48" s="57"/>
      <c r="X48" s="57"/>
      <c r="Y48" s="57"/>
      <c r="Z48" s="57">
        <f t="shared" si="7"/>
        <v>0</v>
      </c>
      <c r="AA48" s="58">
        <f>SUMIF('调整分录-本期'!$D:$D,$A48,'调整分录-本期'!F:F)</f>
        <v>0</v>
      </c>
      <c r="AB48" s="58">
        <f>SUMIF('调整分录-本期'!$D:$D,$A48,'调整分录-本期'!G:G)</f>
        <v>0</v>
      </c>
      <c r="AC48" s="59">
        <f>Z48+AB48-AA48</f>
        <v>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SUMIF('调整分录-本期'!$D:$D,$A49,'调整分录-本期'!F:F)</f>
        <v>0</v>
      </c>
      <c r="AB49" s="58">
        <f>SUMIF('调整分录-本期'!$D:$D,$A49,'调整分录-本期'!G:G)</f>
        <v>0</v>
      </c>
      <c r="AC49" s="59">
        <f t="shared" ref="AC49" si="11">Z49+AB49-AA49</f>
        <v>0</v>
      </c>
      <c r="AD49" s="152"/>
      <c r="AE49" s="119"/>
      <c r="AH49" s="131"/>
    </row>
    <row r="50" spans="1:34" ht="15" customHeight="1">
      <c r="A50" s="123"/>
      <c r="B50" s="60" t="s">
        <v>44</v>
      </c>
      <c r="C50" s="64">
        <f t="shared" ref="C50" si="12">C47-C48-C49</f>
        <v>0</v>
      </c>
      <c r="D50" s="64"/>
      <c r="E50" s="64"/>
      <c r="F50" s="64"/>
      <c r="G50" s="64"/>
      <c r="H50" s="64"/>
      <c r="I50" s="64"/>
      <c r="J50" s="64"/>
      <c r="K50" s="64"/>
      <c r="L50" s="64"/>
      <c r="M50" s="64"/>
      <c r="N50" s="64"/>
      <c r="O50" s="64"/>
      <c r="P50" s="64"/>
      <c r="Q50" s="64"/>
      <c r="R50" s="64"/>
      <c r="S50" s="64"/>
      <c r="T50" s="64"/>
      <c r="U50" s="64"/>
      <c r="V50" s="64"/>
      <c r="W50" s="64"/>
      <c r="X50" s="64"/>
      <c r="Y50" s="64"/>
      <c r="Z50" s="61">
        <f t="shared" si="7"/>
        <v>0</v>
      </c>
      <c r="AA50" s="64"/>
      <c r="AB50" s="64"/>
      <c r="AC50" s="65">
        <f>AC47-AC48-AC49</f>
        <v>0</v>
      </c>
      <c r="AD50" s="152"/>
      <c r="AE50" s="119"/>
      <c r="AH50" s="131"/>
    </row>
    <row r="51" spans="1:34" ht="15" customHeight="1">
      <c r="A51" s="123" t="s">
        <v>144</v>
      </c>
      <c r="B51" s="54" t="s">
        <v>45</v>
      </c>
      <c r="C51" s="57">
        <v>0</v>
      </c>
      <c r="D51" s="57"/>
      <c r="E51" s="57"/>
      <c r="F51" s="57"/>
      <c r="G51" s="57"/>
      <c r="H51" s="57"/>
      <c r="I51" s="57"/>
      <c r="J51" s="57"/>
      <c r="K51" s="57"/>
      <c r="L51" s="57"/>
      <c r="M51" s="57"/>
      <c r="N51" s="57"/>
      <c r="O51" s="57"/>
      <c r="P51" s="57"/>
      <c r="Q51" s="57"/>
      <c r="R51" s="57"/>
      <c r="S51" s="57"/>
      <c r="T51" s="57"/>
      <c r="U51" s="57"/>
      <c r="V51" s="57"/>
      <c r="W51" s="57"/>
      <c r="X51" s="57"/>
      <c r="Y51" s="57"/>
      <c r="Z51" s="57">
        <f t="shared" si="7"/>
        <v>0</v>
      </c>
      <c r="AA51" s="58">
        <f>SUMIF('调整分录-本期'!$D:$D,$A51,'调整分录-本期'!F:F)</f>
        <v>0</v>
      </c>
      <c r="AB51" s="58">
        <f>SUMIF('调整分录-本期'!$D:$D,$A51,'调整分录-本期'!G:G)</f>
        <v>0</v>
      </c>
      <c r="AC51" s="59">
        <f t="shared" si="3"/>
        <v>0</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 si="13">C51-C52</f>
        <v>0</v>
      </c>
      <c r="D53" s="64"/>
      <c r="E53" s="64"/>
      <c r="F53" s="64"/>
      <c r="G53" s="64"/>
      <c r="H53" s="64"/>
      <c r="I53" s="64"/>
      <c r="J53" s="64"/>
      <c r="K53" s="64"/>
      <c r="L53" s="64"/>
      <c r="M53" s="64"/>
      <c r="N53" s="64"/>
      <c r="O53" s="64"/>
      <c r="P53" s="64"/>
      <c r="Q53" s="64"/>
      <c r="R53" s="64"/>
      <c r="S53" s="64"/>
      <c r="T53" s="64"/>
      <c r="U53" s="64"/>
      <c r="V53" s="64"/>
      <c r="W53" s="64"/>
      <c r="X53" s="64"/>
      <c r="Y53" s="64"/>
      <c r="Z53" s="61">
        <f t="shared" si="7"/>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SUMIF('调整分录-本期'!$D:$D,$A54,'调整分录-本期'!F:F)</f>
        <v>0</v>
      </c>
      <c r="AB54" s="58">
        <f>SUMIF('调整分录-本期'!$D:$D,$A54,'调整分录-本期'!G:G)</f>
        <v>0</v>
      </c>
      <c r="AC54" s="59">
        <f t="shared" si="3"/>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SUMIF('调整分录-本期'!$D:$D,$A55,'调整分录-本期'!F:F)</f>
        <v>0</v>
      </c>
      <c r="AB55" s="58">
        <f>SUMIF('调整分录-本期'!$D:$D,$A55,'调整分录-本期'!G:G)</f>
        <v>0</v>
      </c>
      <c r="AC55" s="59">
        <f t="shared" si="3"/>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SUMIF('调整分录-本期'!$D:$D,$A56,'调整分录-本期'!F:F)</f>
        <v>0</v>
      </c>
      <c r="AB56" s="58">
        <f>SUMIF('调整分录-本期'!$D:$D,$A56,'调整分录-本期'!G:G)</f>
        <v>0</v>
      </c>
      <c r="AC56" s="59">
        <f t="shared" ref="AC56" si="14">Z56+AA56-AB56</f>
        <v>0</v>
      </c>
      <c r="AD56" s="152"/>
      <c r="AE56" s="119"/>
      <c r="AH56" s="131"/>
    </row>
    <row r="57" spans="1:34" ht="15" customHeight="1">
      <c r="A57" s="123" t="s">
        <v>147</v>
      </c>
      <c r="B57" s="54" t="s">
        <v>52</v>
      </c>
      <c r="C57" s="265">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7"/>
        <v>0</v>
      </c>
      <c r="AA57" s="58">
        <f>SUMIF('调整分录-本期'!$D:$D,$A57,'调整分录-本期'!F:F)</f>
        <v>0</v>
      </c>
      <c r="AB57" s="58">
        <f>SUMIF('调整分录-本期'!$D:$D,$A57,'调整分录-本期'!G:G)</f>
        <v>0</v>
      </c>
      <c r="AC57" s="59">
        <f t="shared" si="3"/>
        <v>0</v>
      </c>
      <c r="AD57" s="152"/>
      <c r="AE57" s="119"/>
      <c r="AH57" s="131"/>
    </row>
    <row r="58" spans="1:34" ht="15" customHeight="1">
      <c r="A58" s="123" t="s">
        <v>710</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 t="shared" si="7"/>
        <v>0</v>
      </c>
      <c r="AA58" s="58">
        <f>SUMIF('调整分录-本期'!$D:$D,$A58,'调整分录-本期'!F:F)</f>
        <v>0</v>
      </c>
      <c r="AB58" s="58">
        <f>SUMIF('调整分录-本期'!$D:$D,$A58,'调整分录-本期'!G:G)</f>
        <v>0</v>
      </c>
      <c r="AC58" s="59">
        <f t="shared" ref="AC58:AC59" si="15">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SUMIF('调整分录-本期'!$D:$D,$A59,'调整分录-本期'!F:F)</f>
        <v>0</v>
      </c>
      <c r="AB59" s="58">
        <f>SUMIF('调整分录-本期'!$D:$D,$A59,'调整分录-本期'!G:G)</f>
        <v>0</v>
      </c>
      <c r="AC59" s="59">
        <f t="shared" si="15"/>
        <v>0</v>
      </c>
      <c r="AD59" s="152"/>
      <c r="AE59" s="119"/>
      <c r="AH59" s="131"/>
    </row>
    <row r="60" spans="1:34" ht="15" customHeight="1">
      <c r="A60" s="123"/>
      <c r="B60" s="60" t="s">
        <v>56</v>
      </c>
      <c r="C60" s="64">
        <f t="shared" ref="C60" si="16">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7"/>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SUMIF('调整分录-本期'!$D:$D,$A61,'调整分录-本期'!F:F)</f>
        <v>0</v>
      </c>
      <c r="AB61" s="58">
        <f>SUMIF('调整分录-本期'!$D:$D,$A61,'调整分录-本期'!G:G)</f>
        <v>0</v>
      </c>
      <c r="AC61" s="59">
        <f t="shared" si="3"/>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SUMIF('调整分录-本期'!$D:$D,$A62,'调整分录-本期'!F:F)</f>
        <v>0</v>
      </c>
      <c r="AB62" s="58">
        <f>SUMIF('调整分录-本期'!$D:$D,$A62,'调整分录-本期'!G:G)</f>
        <v>0</v>
      </c>
      <c r="AC62" s="59">
        <f t="shared" si="3"/>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SUMIF('调整分录-本期'!$D:$D,$A65,'调整分录-本期'!F:F)</f>
        <v>0</v>
      </c>
      <c r="AB65" s="58">
        <f>SUMIF('调整分录-本期'!$D:$D,$A65,'调整分录-本期'!G:G)</f>
        <v>0</v>
      </c>
      <c r="AC65" s="59">
        <f t="shared" si="3"/>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SUMIF('调整分录-本期'!$D:$D,$A66,'调整分录-本期'!F:F)</f>
        <v>0</v>
      </c>
      <c r="AB66" s="58">
        <f>SUMIF('调整分录-本期'!$D:$D,$A66,'调整分录-本期'!G:G)</f>
        <v>0</v>
      </c>
      <c r="AC66" s="59">
        <f t="shared" si="3"/>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SUMIF('调整分录-本期'!$D:$D,$A67,'调整分录-本期'!F:F)</f>
        <v>0</v>
      </c>
      <c r="AB67" s="58">
        <f>SUMIF('调整分录-本期'!$D:$D,$A67,'调整分录-本期'!G:G)</f>
        <v>0</v>
      </c>
      <c r="AC67" s="59">
        <f t="shared" si="3"/>
        <v>0</v>
      </c>
      <c r="AD67" s="152"/>
      <c r="AE67" s="119"/>
      <c r="AH67" s="131"/>
    </row>
    <row r="68" spans="1:34" ht="15" customHeight="1">
      <c r="A68" s="123"/>
      <c r="B68" s="60" t="s">
        <v>72</v>
      </c>
      <c r="C68" s="64">
        <f t="shared" ref="C68" si="18">SUM(C34:C67)-SUM(C38:C39)-SUM(C43:C45)-SUM(C47:C49)-SUM(C51:C52)-SUM(C57:C59)-SUM(C62:C63)</f>
        <v>0</v>
      </c>
      <c r="D68" s="64"/>
      <c r="E68" s="64"/>
      <c r="F68" s="64"/>
      <c r="G68" s="64"/>
      <c r="H68" s="64"/>
      <c r="I68" s="64"/>
      <c r="J68" s="64"/>
      <c r="K68" s="64"/>
      <c r="L68" s="64"/>
      <c r="M68" s="64"/>
      <c r="N68" s="64"/>
      <c r="O68" s="64"/>
      <c r="P68" s="64"/>
      <c r="Q68" s="64"/>
      <c r="R68" s="64"/>
      <c r="S68" s="64"/>
      <c r="T68" s="64"/>
      <c r="U68" s="64"/>
      <c r="V68" s="64"/>
      <c r="W68" s="64"/>
      <c r="X68" s="64"/>
      <c r="Y68" s="64"/>
      <c r="Z68" s="61">
        <f t="shared" si="7"/>
        <v>0</v>
      </c>
      <c r="AA68" s="64">
        <f>SUM(AA34:AA67)</f>
        <v>0</v>
      </c>
      <c r="AB68" s="64">
        <f>SUM(AB34:AB67)</f>
        <v>0</v>
      </c>
      <c r="AC68" s="65">
        <f>SUM(AC34:AC67)-SUM(AC38:AC39)-SUM(AC43:AC45)-SUM(AC47:AC49)-SUM(AC51:AC52)-SUM(AC57:AC59)-SUM(AC62:AC63)</f>
        <v>0</v>
      </c>
      <c r="AD68" s="152"/>
      <c r="AE68" s="119"/>
      <c r="AH68" s="131"/>
    </row>
    <row r="69" spans="1:34" ht="15" customHeight="1">
      <c r="A69" s="123"/>
      <c r="B69" s="60" t="s">
        <v>74</v>
      </c>
      <c r="C69" s="64">
        <f t="shared" ref="C69" si="19">C32+C68</f>
        <v>0</v>
      </c>
      <c r="D69" s="64"/>
      <c r="E69" s="64"/>
      <c r="F69" s="64"/>
      <c r="G69" s="64"/>
      <c r="H69" s="64"/>
      <c r="I69" s="64"/>
      <c r="J69" s="64"/>
      <c r="K69" s="64"/>
      <c r="L69" s="64"/>
      <c r="M69" s="64"/>
      <c r="N69" s="64"/>
      <c r="O69" s="64"/>
      <c r="P69" s="64"/>
      <c r="Q69" s="64"/>
      <c r="R69" s="64"/>
      <c r="S69" s="64"/>
      <c r="T69" s="64"/>
      <c r="U69" s="64"/>
      <c r="V69" s="64"/>
      <c r="W69" s="64"/>
      <c r="X69" s="64"/>
      <c r="Y69" s="64"/>
      <c r="Z69" s="61">
        <f t="shared" si="7"/>
        <v>0</v>
      </c>
      <c r="AA69" s="64">
        <f>AA32+AA68</f>
        <v>0</v>
      </c>
      <c r="AB69" s="64">
        <f>AB32+AB68</f>
        <v>0</v>
      </c>
      <c r="AC69" s="65">
        <f>AC32+AC68</f>
        <v>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 t="shared" ref="Z71:Z102" si="20">SUM(C71:Y71)</f>
        <v>0</v>
      </c>
      <c r="AA71" s="58">
        <f>SUMIF('调整分录-本期'!$D:$D,$A71,'调整分录-本期'!F:F)</f>
        <v>0</v>
      </c>
      <c r="AB71" s="58">
        <f>SUMIF('调整分录-本期'!$D:$D,$A71,'调整分录-本期'!G:G)</f>
        <v>0</v>
      </c>
      <c r="AC71" s="59">
        <f t="shared" ref="AC71:AC120" si="21">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SUMIF('调整分录-本期'!$D:$D,$A72,'调整分录-本期'!F:F)</f>
        <v>0</v>
      </c>
      <c r="AB72" s="58">
        <f>SUMIF('调整分录-本期'!$D:$D,$A72,'调整分录-本期'!G:G)</f>
        <v>0</v>
      </c>
      <c r="AC72" s="59">
        <f t="shared" si="21"/>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SUMIF('调整分录-本期'!$D:$D,$A73,'调整分录-本期'!F:F)</f>
        <v>0</v>
      </c>
      <c r="AB73" s="58">
        <f>SUMIF('调整分录-本期'!$D:$D,$A73,'调整分录-本期'!G:G)</f>
        <v>0</v>
      </c>
      <c r="AC73" s="59">
        <f t="shared" si="21"/>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SUMIF('调整分录-本期'!$D:$D,$A74,'调整分录-本期'!F:F)</f>
        <v>0</v>
      </c>
      <c r="AB74" s="58">
        <f>SUMIF('调整分录-本期'!$D:$D,$A74,'调整分录-本期'!G:G)</f>
        <v>0</v>
      </c>
      <c r="AC74" s="59">
        <f t="shared" si="21"/>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SUMIF('调整分录-本期'!$D:$D,$A75,'调整分录-本期'!F:F)</f>
        <v>0</v>
      </c>
      <c r="AB75" s="58">
        <f>SUMIF('调整分录-本期'!$D:$D,$A75,'调整分录-本期'!G:G)</f>
        <v>0</v>
      </c>
      <c r="AC75" s="59">
        <f t="shared" si="21"/>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SUMIF('调整分录-本期'!$D:$D,$A76,'调整分录-本期'!F:F)</f>
        <v>0</v>
      </c>
      <c r="AB76" s="58">
        <f>SUMIF('调整分录-本期'!$D:$D,$A76,'调整分录-本期'!G:G)</f>
        <v>0</v>
      </c>
      <c r="AC76" s="59">
        <f t="shared" si="21"/>
        <v>0</v>
      </c>
      <c r="AD76" s="152"/>
      <c r="AE76" s="119"/>
      <c r="AH76" s="131"/>
    </row>
    <row r="77" spans="1:34" ht="15" customHeight="1">
      <c r="A77" s="123" t="s">
        <v>654</v>
      </c>
      <c r="B77" s="54" t="s">
        <v>509</v>
      </c>
      <c r="C77" s="57">
        <v>0</v>
      </c>
      <c r="D77" s="57"/>
      <c r="E77" s="57"/>
      <c r="F77" s="57"/>
      <c r="G77" s="57"/>
      <c r="H77" s="57"/>
      <c r="I77" s="57"/>
      <c r="J77" s="57"/>
      <c r="K77" s="57"/>
      <c r="L77" s="57"/>
      <c r="M77" s="57"/>
      <c r="N77" s="57"/>
      <c r="O77" s="57"/>
      <c r="P77" s="57"/>
      <c r="Q77" s="57"/>
      <c r="R77" s="57"/>
      <c r="S77" s="57"/>
      <c r="T77" s="57"/>
      <c r="U77" s="57"/>
      <c r="V77" s="57"/>
      <c r="W77" s="57"/>
      <c r="X77" s="57"/>
      <c r="Y77" s="57"/>
      <c r="Z77" s="57">
        <f t="shared" si="20"/>
        <v>0</v>
      </c>
      <c r="AA77" s="58">
        <f>SUMIF('调整分录-本期'!$D:$D,$A77,'调整分录-本期'!F:F)</f>
        <v>0</v>
      </c>
      <c r="AB77" s="58">
        <f>SUMIF('调整分录-本期'!$D:$D,$A77,'调整分录-本期'!G:G)</f>
        <v>0</v>
      </c>
      <c r="AC77" s="59">
        <f t="shared" si="21"/>
        <v>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20"/>
        <v>0</v>
      </c>
      <c r="AA78" s="58">
        <f>SUMIF('调整分录-本期'!$D:$D,$A78,'调整分录-本期'!F:F)</f>
        <v>0</v>
      </c>
      <c r="AB78" s="58">
        <f>SUMIF('调整分录-本期'!$D:$D,$A78,'调整分录-本期'!G:G)</f>
        <v>0</v>
      </c>
      <c r="AC78" s="59">
        <f t="shared" si="21"/>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SUMIF('调整分录-本期'!$D:$D,$A79,'调整分录-本期'!F:F)</f>
        <v>0</v>
      </c>
      <c r="AB79" s="58">
        <f>SUMIF('调整分录-本期'!$D:$D,$A79,'调整分录-本期'!G:G)</f>
        <v>0</v>
      </c>
      <c r="AC79" s="59">
        <f t="shared" si="21"/>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SUMIF('调整分录-本期'!$D:$D,$A80,'调整分录-本期'!F:F)</f>
        <v>0</v>
      </c>
      <c r="AB80" s="58">
        <f>SUMIF('调整分录-本期'!$D:$D,$A80,'调整分录-本期'!G:G)</f>
        <v>0</v>
      </c>
      <c r="AC80" s="59">
        <f t="shared" si="21"/>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SUMIF('调整分录-本期'!$D:$D,$A82,'调整分录-本期'!F:F)</f>
        <v>0</v>
      </c>
      <c r="AB82" s="58">
        <f>SUMIF('调整分录-本期'!$D:$D,$A82,'调整分录-本期'!G:G)</f>
        <v>0</v>
      </c>
      <c r="AC82" s="59">
        <f t="shared" si="21"/>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SUMIF('调整分录-本期'!$D:$D,$A83,'调整分录-本期'!F:F)</f>
        <v>0</v>
      </c>
      <c r="AB83" s="58">
        <f>SUMIF('调整分录-本期'!$D:$D,$A83,'调整分录-本期'!G:G)</f>
        <v>0</v>
      </c>
      <c r="AC83" s="59">
        <f t="shared" si="21"/>
        <v>0</v>
      </c>
      <c r="AD83" s="152"/>
      <c r="AE83" s="119"/>
      <c r="AH83" s="131"/>
    </row>
    <row r="84" spans="1:34" ht="15" customHeight="1">
      <c r="A84" s="123" t="s">
        <v>155</v>
      </c>
      <c r="B84" s="54" t="s">
        <v>6</v>
      </c>
      <c r="C84" s="57">
        <v>0</v>
      </c>
      <c r="D84" s="57"/>
      <c r="E84" s="57"/>
      <c r="F84" s="57"/>
      <c r="G84" s="57"/>
      <c r="H84" s="57"/>
      <c r="I84" s="57"/>
      <c r="J84" s="57"/>
      <c r="K84" s="57"/>
      <c r="L84" s="57"/>
      <c r="M84" s="57"/>
      <c r="N84" s="57"/>
      <c r="O84" s="57"/>
      <c r="P84" s="57"/>
      <c r="Q84" s="57"/>
      <c r="R84" s="57"/>
      <c r="S84" s="57"/>
      <c r="T84" s="57"/>
      <c r="U84" s="57"/>
      <c r="V84" s="57"/>
      <c r="W84" s="57"/>
      <c r="X84" s="57"/>
      <c r="Y84" s="57"/>
      <c r="Z84" s="57">
        <f t="shared" si="20"/>
        <v>0</v>
      </c>
      <c r="AA84" s="58">
        <f>SUMIF('调整分录-本期'!$D:$D,$A84,'调整分录-本期'!F:F)</f>
        <v>0</v>
      </c>
      <c r="AB84" s="58">
        <f>SUMIF('调整分录-本期'!$D:$D,$A84,'调整分录-本期'!G:G)</f>
        <v>0</v>
      </c>
      <c r="AC84" s="59">
        <f t="shared" si="21"/>
        <v>0</v>
      </c>
      <c r="AD84" s="152"/>
      <c r="AE84" s="119"/>
      <c r="AH84" s="131"/>
    </row>
    <row r="85" spans="1:34" ht="15" customHeight="1">
      <c r="A85" s="123" t="s">
        <v>156</v>
      </c>
      <c r="B85" s="54" t="s">
        <v>8</v>
      </c>
      <c r="C85" s="57">
        <v>0</v>
      </c>
      <c r="D85" s="57"/>
      <c r="E85" s="57"/>
      <c r="F85" s="57"/>
      <c r="G85" s="57"/>
      <c r="H85" s="57"/>
      <c r="I85" s="57"/>
      <c r="J85" s="57"/>
      <c r="K85" s="57"/>
      <c r="L85" s="57"/>
      <c r="M85" s="57"/>
      <c r="N85" s="57"/>
      <c r="O85" s="57"/>
      <c r="P85" s="57"/>
      <c r="Q85" s="57"/>
      <c r="R85" s="57"/>
      <c r="S85" s="57"/>
      <c r="T85" s="57"/>
      <c r="U85" s="57"/>
      <c r="V85" s="57"/>
      <c r="W85" s="57"/>
      <c r="X85" s="57"/>
      <c r="Y85" s="57"/>
      <c r="Z85" s="57">
        <f t="shared" si="20"/>
        <v>0</v>
      </c>
      <c r="AA85" s="58">
        <f>SUMIF('调整分录-本期'!$D:$D,$A85,'调整分录-本期'!F:F)</f>
        <v>0</v>
      </c>
      <c r="AB85" s="58">
        <f>SUMIF('调整分录-本期'!$D:$D,$A85,'调整分录-本期'!G:G)</f>
        <v>0</v>
      </c>
      <c r="AC85" s="59">
        <f t="shared" si="21"/>
        <v>0</v>
      </c>
      <c r="AD85" s="152"/>
      <c r="AE85" s="119"/>
      <c r="AH85" s="131"/>
    </row>
    <row r="86" spans="1:34" ht="15" customHeight="1">
      <c r="A86" s="123" t="s">
        <v>157</v>
      </c>
      <c r="B86" s="54" t="s">
        <v>10</v>
      </c>
      <c r="C86" s="57">
        <v>0</v>
      </c>
      <c r="D86" s="57"/>
      <c r="E86" s="57"/>
      <c r="F86" s="57"/>
      <c r="G86" s="57"/>
      <c r="H86" s="57"/>
      <c r="I86" s="57"/>
      <c r="J86" s="57"/>
      <c r="K86" s="57"/>
      <c r="L86" s="57"/>
      <c r="M86" s="57"/>
      <c r="N86" s="57"/>
      <c r="O86" s="57"/>
      <c r="P86" s="57"/>
      <c r="Q86" s="57"/>
      <c r="R86" s="57"/>
      <c r="S86" s="57"/>
      <c r="T86" s="57"/>
      <c r="U86" s="57"/>
      <c r="V86" s="57"/>
      <c r="W86" s="57"/>
      <c r="X86" s="57"/>
      <c r="Y86" s="57"/>
      <c r="Z86" s="57">
        <f t="shared" si="20"/>
        <v>0</v>
      </c>
      <c r="AA86" s="58">
        <f>SUMIF('调整分录-本期'!$D:$D,$A86,'调整分录-本期'!F:F)</f>
        <v>0</v>
      </c>
      <c r="AB86" s="58">
        <f>SUMIF('调整分录-本期'!$D:$D,$A86,'调整分录-本期'!G:G)</f>
        <v>0</v>
      </c>
      <c r="AC86" s="59">
        <f t="shared" si="21"/>
        <v>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SUMIF('调整分录-本期'!$D:$D,$A87,'调整分录-本期'!F:F)</f>
        <v>0</v>
      </c>
      <c r="AB87" s="58">
        <f>SUMIF('调整分录-本期'!$D:$D,$A87,'调整分录-本期'!G:G)</f>
        <v>0</v>
      </c>
      <c r="AC87" s="59">
        <f t="shared" si="21"/>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SUMIF('调整分录-本期'!$D:$D,$A88,'调整分录-本期'!F:F)</f>
        <v>0</v>
      </c>
      <c r="AB88" s="58">
        <f>SUMIF('调整分录-本期'!$D:$D,$A88,'调整分录-本期'!G:G)</f>
        <v>0</v>
      </c>
      <c r="AC88" s="59">
        <f t="shared" si="21"/>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SUMIF('调整分录-本期'!$D:$D,$A89,'调整分录-本期'!F:F)</f>
        <v>0</v>
      </c>
      <c r="AB89" s="58">
        <f>SUMIF('调整分录-本期'!$D:$D,$A89,'调整分录-本期'!G:G)</f>
        <v>0</v>
      </c>
      <c r="AC89" s="59">
        <f t="shared" si="21"/>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SUMIF('调整分录-本期'!$D:$D,$A90,'调整分录-本期'!F:F)</f>
        <v>0</v>
      </c>
      <c r="AB90" s="58">
        <f>SUMIF('调整分录-本期'!$D:$D,$A90,'调整分录-本期'!G:G)</f>
        <v>0</v>
      </c>
      <c r="AC90" s="59">
        <f t="shared" si="21"/>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SUMIF('调整分录-本期'!$D:$D,$A91,'调整分录-本期'!F:F)</f>
        <v>0</v>
      </c>
      <c r="AB91" s="58">
        <f>SUMIF('调整分录-本期'!$D:$D,$A91,'调整分录-本期'!G:G)</f>
        <v>0</v>
      </c>
      <c r="AC91" s="59">
        <f t="shared" si="21"/>
        <v>0</v>
      </c>
      <c r="AD91" s="152"/>
      <c r="AE91" s="119"/>
      <c r="AH91" s="131"/>
    </row>
    <row r="92" spans="1:34" ht="15" customHeight="1">
      <c r="B92" s="60" t="s">
        <v>20</v>
      </c>
      <c r="C92" s="64">
        <f t="shared" ref="C92" si="22">SUM(C71:C91)</f>
        <v>0</v>
      </c>
      <c r="D92" s="64"/>
      <c r="E92" s="64"/>
      <c r="F92" s="64"/>
      <c r="G92" s="64"/>
      <c r="H92" s="64"/>
      <c r="I92" s="64"/>
      <c r="J92" s="64"/>
      <c r="K92" s="64"/>
      <c r="L92" s="64"/>
      <c r="M92" s="64"/>
      <c r="N92" s="64"/>
      <c r="O92" s="64"/>
      <c r="P92" s="64"/>
      <c r="Q92" s="64"/>
      <c r="R92" s="64"/>
      <c r="S92" s="64"/>
      <c r="T92" s="64"/>
      <c r="U92" s="64"/>
      <c r="V92" s="64"/>
      <c r="W92" s="64"/>
      <c r="X92" s="64"/>
      <c r="Y92" s="64"/>
      <c r="Z92" s="61">
        <f t="shared" si="20"/>
        <v>0</v>
      </c>
      <c r="AA92" s="64">
        <f>SUM(AA71:AA91)</f>
        <v>0</v>
      </c>
      <c r="AB92" s="64">
        <f>SUM(AB71:AB91)</f>
        <v>0</v>
      </c>
      <c r="AC92" s="65">
        <f>SUM(AC71:AC91)</f>
        <v>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SUMIF('调整分录-本期'!$D:$D,$A97,'调整分录-本期'!F:F)</f>
        <v>0</v>
      </c>
      <c r="AB97" s="58">
        <f>SUMIF('调整分录-本期'!$D:$D,$A97,'调整分录-本期'!G:G)</f>
        <v>0</v>
      </c>
      <c r="AC97" s="59">
        <f t="shared" si="21"/>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SUMIF('调整分录-本期'!$D:$D,$A98,'调整分录-本期'!F:F)</f>
        <v>0</v>
      </c>
      <c r="AB98" s="58">
        <f>SUMIF('调整分录-本期'!$D:$D,$A98,'调整分录-本期'!G:G)</f>
        <v>0</v>
      </c>
      <c r="AC98" s="59">
        <f t="shared" si="21"/>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SUMIF('调整分录-本期'!$D:$D,$A99,'调整分录-本期'!F:F)</f>
        <v>0</v>
      </c>
      <c r="AB99" s="58">
        <f>SUMIF('调整分录-本期'!$D:$D,$A99,'调整分录-本期'!G:G)</f>
        <v>0</v>
      </c>
      <c r="AC99" s="59">
        <f t="shared" si="21"/>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SUMIF('调整分录-本期'!$D:$D,$A101,'调整分录-本期'!F:F)</f>
        <v>0</v>
      </c>
      <c r="AB101" s="58">
        <f>SUMIF('调整分录-本期'!$D:$D,$A101,'调整分录-本期'!G:G)</f>
        <v>0</v>
      </c>
      <c r="AC101" s="59">
        <f t="shared" si="21"/>
        <v>0</v>
      </c>
      <c r="AD101" s="152"/>
      <c r="AE101" s="119"/>
      <c r="AH101" s="131"/>
    </row>
    <row r="102" spans="1:34"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SUMIF('调整分录-本期'!$D:$D,$A102,'调整分录-本期'!F:F)</f>
        <v>0</v>
      </c>
      <c r="AB102" s="58">
        <f>SUMIF('调整分录-本期'!$D:$D,$A102,'调整分录-本期'!G:G)</f>
        <v>0</v>
      </c>
      <c r="AC102" s="59">
        <f t="shared" si="21"/>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SUMIF('调整分录-本期'!$D:$D,$A103,'调整分录-本期'!F:F)</f>
        <v>0</v>
      </c>
      <c r="AB103" s="58">
        <f>SUMIF('调整分录-本期'!$D:$D,$A103,'调整分录-本期'!G:G)</f>
        <v>0</v>
      </c>
      <c r="AC103" s="59">
        <f t="shared" si="21"/>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SUMIF('调整分录-本期'!$D:$D,$A104,'调整分录-本期'!F:F)</f>
        <v>0</v>
      </c>
      <c r="AB104" s="58">
        <f>SUMIF('调整分录-本期'!$D:$D,$A104,'调整分录-本期'!G:G)</f>
        <v>0</v>
      </c>
      <c r="AC104" s="59">
        <f t="shared" si="21"/>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SUMIF('调整分录-本期'!$D:$D,$A105,'调整分录-本期'!F:F)</f>
        <v>0</v>
      </c>
      <c r="AB105" s="58">
        <f>SUMIF('调整分录-本期'!$D:$D,$A105,'调整分录-本期'!G:G)</f>
        <v>0</v>
      </c>
      <c r="AC105" s="59">
        <f t="shared" si="21"/>
        <v>0</v>
      </c>
      <c r="AD105" s="152"/>
      <c r="AE105" s="119"/>
      <c r="AH105" s="131"/>
    </row>
    <row r="106" spans="1:34"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c r="AD106" s="152"/>
      <c r="AE106" s="119"/>
      <c r="AH106" s="131"/>
    </row>
    <row r="107" spans="1:34" ht="15" customHeight="1">
      <c r="B107" s="60" t="s">
        <v>39</v>
      </c>
      <c r="C107" s="66">
        <f t="shared" ref="C107" si="25">C92+C106</f>
        <v>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0</v>
      </c>
      <c r="AA107" s="66">
        <f>AA92+AA106</f>
        <v>0</v>
      </c>
      <c r="AB107" s="66">
        <f>AB92+AB106</f>
        <v>0</v>
      </c>
      <c r="AC107" s="67">
        <f>AC92+AC106</f>
        <v>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SUMIF('调整分录-本期'!$D:$D,$A108,'调整分录-本期'!F:F)</f>
        <v>0</v>
      </c>
      <c r="AB108" s="58">
        <f>SUMIF('调整分录-本期'!$D:$D,$A108,'调整分录-本期'!G:G)</f>
        <v>0</v>
      </c>
      <c r="AC108" s="59">
        <f t="shared" si="21"/>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SUMIF('调整分录-本期'!$D:$D,$A109,'调整分录-本期'!F:F)</f>
        <v>0</v>
      </c>
      <c r="AB109" s="58">
        <f>SUMIF('调整分录-本期'!$D:$D,$A109,'调整分录-本期'!G:G)</f>
        <v>0</v>
      </c>
      <c r="AC109" s="59">
        <f t="shared" si="21"/>
        <v>0</v>
      </c>
      <c r="AD109" s="152"/>
      <c r="AE109" s="119"/>
      <c r="AH109" s="131"/>
    </row>
    <row r="110" spans="1:34" ht="15" customHeight="1">
      <c r="A110" s="118" t="s">
        <v>704</v>
      </c>
      <c r="B110" s="54" t="s">
        <v>49</v>
      </c>
      <c r="C110" s="57">
        <v>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0</v>
      </c>
      <c r="AA110" s="58">
        <f>SUMIF('调整分录-本期'!$D:$D,$A110,'调整分录-本期'!F:F)</f>
        <v>0</v>
      </c>
      <c r="AB110" s="58">
        <f>SUMIF('调整分录-本期'!$D:$D,$A110,'调整分录-本期'!G:G)</f>
        <v>0</v>
      </c>
      <c r="AC110" s="59">
        <f t="shared" si="21"/>
        <v>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SUMIF('调整分录-本期'!$D:$D,$A111,'调整分录-本期'!F:F)</f>
        <v>0</v>
      </c>
      <c r="AB111" s="58">
        <f>SUMIF('调整分录-本期'!$D:$D,$A111,'调整分录-本期'!G:G)</f>
        <v>0</v>
      </c>
      <c r="AC111" s="59">
        <f t="shared" si="21"/>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SUMIF('调整分录-本期'!$D:$D,$A112,'调整分录-本期'!F:F)</f>
        <v>0</v>
      </c>
      <c r="AB112" s="58">
        <f>SUMIF('调整分录-本期'!$D:$D,$A112,'调整分录-本期'!G:G)</f>
        <v>0</v>
      </c>
      <c r="AC112" s="59">
        <f t="shared" si="21"/>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SUMIF('调整分录-本期'!$D:$D,$A113,'调整分录-本期'!F:F)</f>
        <v>0</v>
      </c>
      <c r="AB113" s="58">
        <f>SUMIF('调整分录-本期'!$D:$D,$A113,'调整分录-本期'!G:G)</f>
        <v>0</v>
      </c>
      <c r="AC113" s="59">
        <f t="shared" si="21"/>
        <v>0</v>
      </c>
      <c r="AD113" s="152"/>
      <c r="AE113" s="119"/>
      <c r="AH113" s="131"/>
    </row>
    <row r="114" spans="1:34" ht="15" customHeight="1">
      <c r="A114" s="118" t="s">
        <v>168</v>
      </c>
      <c r="B114" s="54" t="s">
        <v>55</v>
      </c>
      <c r="C114" s="57">
        <v>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0</v>
      </c>
      <c r="AA114" s="58">
        <f>SUMIF('调整分录-本期'!$D:$D,$A114,'调整分录-本期'!F:F)</f>
        <v>0</v>
      </c>
      <c r="AB114" s="58">
        <f>SUMIF('调整分录-本期'!$D:$D,$A114,'调整分录-本期'!G:G)</f>
        <v>0</v>
      </c>
      <c r="AC114" s="59">
        <f t="shared" si="21"/>
        <v>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0</v>
      </c>
      <c r="AA116" s="58">
        <f>SUMIF('调整分录-本期'!$D:$D,$A116,'调整分录-本期'!F:F)</f>
        <v>0</v>
      </c>
      <c r="AB116" s="58">
        <f>SUMIF('调整分录-本期'!$D:$D,$A116,'调整分录-本期'!G:G)</f>
        <v>0</v>
      </c>
      <c r="AC116" s="59">
        <f t="shared" si="21"/>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SUMIF('调整分录-本期'!$D:$D,$A117,'调整分录-本期'!F:F)</f>
        <v>0</v>
      </c>
      <c r="AB117" s="58">
        <f>SUMIF('调整分录-本期'!$D:$D,$A117,'调整分录-本期'!G:G)</f>
        <v>0</v>
      </c>
      <c r="AC117" s="59">
        <f t="shared" si="21"/>
        <v>0</v>
      </c>
      <c r="AD117" s="152"/>
      <c r="AE117" s="119"/>
      <c r="AH117" s="131"/>
    </row>
    <row r="118" spans="1:34" ht="15" customHeight="1">
      <c r="A118" s="118" t="s">
        <v>171</v>
      </c>
      <c r="B118" s="54" t="s">
        <v>63</v>
      </c>
      <c r="C118" s="57">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0</v>
      </c>
      <c r="AA118" s="58">
        <f>SUMIF('调整分录-本期'!$D:$D,$A118,'调整分录-本期'!F:F)</f>
        <v>0</v>
      </c>
      <c r="AB118" s="58">
        <f>SUMIF('调整分录-本期'!$D:$D,$A118,'调整分录-本期'!G:G)</f>
        <v>0</v>
      </c>
      <c r="AC118" s="59">
        <f t="shared" si="21"/>
        <v>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SUMIF('调整分录-本期'!$D:$D,$A119,'调整分录-本期'!F:F)</f>
        <v>0</v>
      </c>
      <c r="AB119" s="58">
        <f>SUMIF('调整分录-本期'!$D:$D,$A119,'调整分录-本期'!G:G)</f>
        <v>0</v>
      </c>
      <c r="AC119" s="59">
        <f t="shared" si="21"/>
        <v>0</v>
      </c>
      <c r="AD119" s="152"/>
      <c r="AE119" s="119"/>
      <c r="AH119" s="131"/>
    </row>
    <row r="120" spans="1:34" ht="15" customHeight="1">
      <c r="A120" s="118" t="s">
        <v>173</v>
      </c>
      <c r="B120" s="54" t="s">
        <v>67</v>
      </c>
      <c r="C120" s="57">
        <v>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0</v>
      </c>
      <c r="AA120" s="58">
        <f>AA187</f>
        <v>0</v>
      </c>
      <c r="AB120" s="58">
        <f>AB187</f>
        <v>0</v>
      </c>
      <c r="AC120" s="59">
        <f t="shared" si="21"/>
        <v>0</v>
      </c>
      <c r="AD120" s="152"/>
      <c r="AE120" s="119"/>
      <c r="AH120" s="131"/>
    </row>
    <row r="121" spans="1:34" ht="15" customHeight="1">
      <c r="B121" s="60" t="s">
        <v>69</v>
      </c>
      <c r="C121" s="64">
        <f t="shared" ref="C121" si="26">SUM(C110:C120)-SUM(C112:C113)-2*C115</f>
        <v>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0</v>
      </c>
      <c r="AA121" s="64">
        <f>SUM(AA110:AA120)</f>
        <v>0</v>
      </c>
      <c r="AB121" s="64">
        <f>SUM(AB110:AB120)</f>
        <v>0</v>
      </c>
      <c r="AC121" s="65">
        <f>SUM(AC110:AC120)-SUM(AC112:AC113)-2*AC115</f>
        <v>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 si="27">C121+C122</f>
        <v>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0</v>
      </c>
      <c r="AA123" s="64">
        <f t="shared" ref="AA123:AB123" si="28">AA121+AA122</f>
        <v>0</v>
      </c>
      <c r="AB123" s="64">
        <f t="shared" si="28"/>
        <v>0</v>
      </c>
      <c r="AC123" s="65">
        <f>AC121+AC122</f>
        <v>0</v>
      </c>
      <c r="AD123" s="152"/>
      <c r="AE123" s="119"/>
      <c r="AH123" s="131"/>
    </row>
    <row r="124" spans="1:34" ht="15" customHeight="1">
      <c r="B124" s="68" t="s">
        <v>75</v>
      </c>
      <c r="C124" s="64">
        <f t="shared" ref="C124" si="29">C107+C123</f>
        <v>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0</v>
      </c>
      <c r="AA124" s="64">
        <f t="shared" ref="AA124:AB124" si="30">AA107+AA123</f>
        <v>0</v>
      </c>
      <c r="AB124" s="64">
        <f t="shared" si="30"/>
        <v>0</v>
      </c>
      <c r="AC124" s="65">
        <f>AC107+AC123</f>
        <v>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 si="31">SUM(C127:C130)</f>
        <v>600000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600000</v>
      </c>
      <c r="AA126" s="64"/>
      <c r="AB126" s="64"/>
      <c r="AC126" s="65">
        <f>SUM(AC127:AC130)</f>
        <v>600000</v>
      </c>
      <c r="AD126" s="152"/>
      <c r="AE126" s="119"/>
      <c r="AH126" s="131"/>
    </row>
    <row r="127" spans="1:34" ht="15" customHeight="1">
      <c r="A127" s="118" t="s">
        <v>481</v>
      </c>
      <c r="B127" s="54" t="s">
        <v>478</v>
      </c>
      <c r="C127" s="57">
        <v>600000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600000</v>
      </c>
      <c r="AA127" s="58">
        <f>SUMIF('调整分录-本期'!$D:$D,$A127,'调整分录-本期'!F:F)</f>
        <v>0</v>
      </c>
      <c r="AB127" s="58">
        <f>SUMIF('调整分录-本期'!$D:$D,$A127,'调整分录-本期'!G:G)</f>
        <v>0</v>
      </c>
      <c r="AC127" s="59">
        <f>Z127+AB127-AA127</f>
        <v>600000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SUMIF('调整分录-本期'!$D:$D,$A128,'调整分录-本期'!F:F)</f>
        <v>0</v>
      </c>
      <c r="AB128" s="58">
        <f>SUMIF('调整分录-本期'!$D:$D,$A128,'调整分录-本期'!G:G)</f>
        <v>0</v>
      </c>
      <c r="AC128" s="59">
        <f t="shared" ref="AC128:AC130" si="33">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SUMIF('调整分录-本期'!$D:$D,$A129,'调整分录-本期'!F:F)</f>
        <v>0</v>
      </c>
      <c r="AB129" s="58">
        <f>SUMIF('调整分录-本期'!$D:$D,$A129,'调整分录-本期'!G:G)</f>
        <v>0</v>
      </c>
      <c r="AC129" s="59">
        <f t="shared" si="33"/>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SUMIF('调整分录-本期'!$D:$D,$A130,'调整分录-本期'!F:F)</f>
        <v>0</v>
      </c>
      <c r="AB130" s="58">
        <f>SUMIF('调整分录-本期'!$D:$D,$A130,'调整分录-本期'!G:G)</f>
        <v>0</v>
      </c>
      <c r="AC130" s="59">
        <f t="shared" si="33"/>
        <v>0</v>
      </c>
      <c r="AD130" s="152"/>
      <c r="AE130" s="119"/>
      <c r="AH130" s="131"/>
    </row>
    <row r="131" spans="1:34" ht="15" customHeight="1">
      <c r="B131" s="60" t="s">
        <v>86</v>
      </c>
      <c r="C131" s="64">
        <f t="shared" ref="C131" si="34">SUM(C132:C146)-SUM(C145:C146)</f>
        <v>380000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380000</v>
      </c>
      <c r="AA131" s="64"/>
      <c r="AB131" s="64"/>
      <c r="AC131" s="65">
        <f>SUM(AC132:AC146)-SUM(AC145:AC146)</f>
        <v>380000</v>
      </c>
      <c r="AD131" s="152"/>
      <c r="AE131" s="119"/>
      <c r="AH131" s="131"/>
    </row>
    <row r="132" spans="1:34" ht="15" customHeight="1">
      <c r="A132" s="118" t="s">
        <v>482</v>
      </c>
      <c r="B132" s="54" t="s">
        <v>479</v>
      </c>
      <c r="C132" s="70">
        <v>300000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300000</v>
      </c>
      <c r="AA132" s="58">
        <f>SUMIF('调整分录-本期'!$D:$D,$A132,'调整分录-本期'!F:F)</f>
        <v>0</v>
      </c>
      <c r="AB132" s="58">
        <f>SUMIF('调整分录-本期'!$D:$D,$A132,'调整分录-本期'!G:G)</f>
        <v>0</v>
      </c>
      <c r="AC132" s="71">
        <f t="shared" ref="AC132:AC146" si="35">Z132+AA132-AB132</f>
        <v>300000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SUMIF('调整分录-本期'!$D:$D,$A133,'调整分录-本期'!F:F)</f>
        <v>0</v>
      </c>
      <c r="AB133" s="58">
        <f>SUMIF('调整分录-本期'!$D:$D,$A133,'调整分录-本期'!G:G)</f>
        <v>0</v>
      </c>
      <c r="AC133" s="71">
        <f t="shared" si="3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SUMIF('调整分录-本期'!$D:$D,$A134,'调整分录-本期'!F:F)</f>
        <v>0</v>
      </c>
      <c r="AB134" s="58">
        <f>SUMIF('调整分录-本期'!$D:$D,$A134,'调整分录-本期'!G:G)</f>
        <v>0</v>
      </c>
      <c r="AC134" s="71">
        <f t="shared" si="3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SUMIF('调整分录-本期'!$D:$D,$A135,'调整分录-本期'!F:F)</f>
        <v>0</v>
      </c>
      <c r="AB135" s="58">
        <f>SUMIF('调整分录-本期'!$D:$D,$A135,'调整分录-本期'!G:G)</f>
        <v>0</v>
      </c>
      <c r="AC135" s="71">
        <f t="shared" si="3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SUMIF('调整分录-本期'!$D:$D,$A136,'调整分录-本期'!F:F)</f>
        <v>0</v>
      </c>
      <c r="AB136" s="58">
        <f>SUMIF('调整分录-本期'!$D:$D,$A136,'调整分录-本期'!G:G)</f>
        <v>0</v>
      </c>
      <c r="AC136" s="71">
        <f t="shared" si="3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SUMIF('调整分录-本期'!$D:$D,$A137,'调整分录-本期'!F:F)</f>
        <v>0</v>
      </c>
      <c r="AB137" s="58">
        <f>SUMIF('调整分录-本期'!$D:$D,$A137,'调整分录-本期'!G:G)</f>
        <v>0</v>
      </c>
      <c r="AC137" s="71">
        <f t="shared" si="3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SUMIF('调整分录-本期'!$D:$D,$A138,'调整分录-本期'!F:F)</f>
        <v>0</v>
      </c>
      <c r="AB138" s="58">
        <f>SUMIF('调整分录-本期'!$D:$D,$A138,'调整分录-本期'!G:G)</f>
        <v>0</v>
      </c>
      <c r="AC138" s="71">
        <f t="shared" si="3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SUMIF('调整分录-本期'!$D:$D,$A139,'调整分录-本期'!F:F)</f>
        <v>0</v>
      </c>
      <c r="AB139" s="58">
        <f>SUMIF('调整分录-本期'!$D:$D,$A139,'调整分录-本期'!G:G)</f>
        <v>0</v>
      </c>
      <c r="AC139" s="71">
        <f t="shared" si="35"/>
        <v>0</v>
      </c>
      <c r="AD139" s="152"/>
      <c r="AE139" s="119"/>
      <c r="AH139" s="131"/>
    </row>
    <row r="140" spans="1:34" ht="15" customHeight="1">
      <c r="A140" s="118" t="s">
        <v>185</v>
      </c>
      <c r="B140" s="54" t="s">
        <v>104</v>
      </c>
      <c r="C140" s="57">
        <v>50000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50000</v>
      </c>
      <c r="AA140" s="58">
        <f>SUMIF('调整分录-本期'!$D:$D,$A140,'调整分录-本期'!F:F)</f>
        <v>0</v>
      </c>
      <c r="AB140" s="58">
        <f>SUMIF('调整分录-本期'!$D:$D,$A140,'调整分录-本期'!G:G)</f>
        <v>0</v>
      </c>
      <c r="AC140" s="71">
        <f t="shared" si="35"/>
        <v>50000</v>
      </c>
      <c r="AD140" s="152"/>
      <c r="AE140" s="119"/>
      <c r="AH140" s="131"/>
    </row>
    <row r="141" spans="1:34"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0</v>
      </c>
      <c r="AA141" s="58">
        <f>SUMIF('调整分录-本期'!$D:$D,$A141,'调整分录-本期'!F:F)</f>
        <v>0</v>
      </c>
      <c r="AB141" s="58">
        <f>SUMIF('调整分录-本期'!$D:$D,$A141,'调整分录-本期'!G:G)</f>
        <v>0</v>
      </c>
      <c r="AC141" s="71">
        <f t="shared" si="35"/>
        <v>0</v>
      </c>
      <c r="AD141" s="152"/>
      <c r="AE141" s="119"/>
      <c r="AH141" s="131"/>
    </row>
    <row r="142" spans="1:34" ht="15" customHeight="1">
      <c r="A142" s="118" t="s">
        <v>187</v>
      </c>
      <c r="B142" s="54" t="s">
        <v>107</v>
      </c>
      <c r="C142" s="57">
        <v>30000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30000</v>
      </c>
      <c r="AA142" s="58">
        <f>SUMIF('调整分录-本期'!$D:$D,$A142,'调整分录-本期'!F:F)</f>
        <v>0</v>
      </c>
      <c r="AB142" s="58">
        <f>SUMIF('调整分录-本期'!$D:$D,$A142,'调整分录-本期'!G:G)</f>
        <v>0</v>
      </c>
      <c r="AC142" s="71">
        <f t="shared" si="35"/>
        <v>30000</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SUMIF('调整分录-本期'!$D:$D,$A143,'调整分录-本期'!F:F)</f>
        <v>0</v>
      </c>
      <c r="AB143" s="58">
        <f>SUMIF('调整分录-本期'!$D:$D,$A143,'调整分录-本期'!G:G)</f>
        <v>0</v>
      </c>
      <c r="AC143" s="71">
        <f t="shared" si="35"/>
        <v>0</v>
      </c>
      <c r="AD143" s="152"/>
      <c r="AE143" s="119"/>
      <c r="AH143" s="131"/>
    </row>
    <row r="144" spans="1:34"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0</v>
      </c>
      <c r="AA144" s="58">
        <f>SUMIF('调整分录-本期'!$D:$D,$A144,'调整分录-本期'!F:F)</f>
        <v>0</v>
      </c>
      <c r="AB144" s="58">
        <f>SUMIF('调整分录-本期'!$D:$D,$A144,'调整分录-本期'!G:G)</f>
        <v>0</v>
      </c>
      <c r="AC144" s="71">
        <f t="shared" si="35"/>
        <v>0</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SUMIF('调整分录-本期'!$D:$D,$A145,'调整分录-本期'!F:F)</f>
        <v>0</v>
      </c>
      <c r="AB145" s="58">
        <f>SUMIF('调整分录-本期'!$D:$D,$A145,'调整分录-本期'!G:G)</f>
        <v>0</v>
      </c>
      <c r="AC145" s="71">
        <f t="shared" si="35"/>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SUMIF('调整分录-本期'!$D:$D,$A146,'调整分录-本期'!F:F)</f>
        <v>0</v>
      </c>
      <c r="AB146" s="58">
        <f>SUMIF('调整分录-本期'!$D:$D,$A146,'调整分录-本期'!G:G)</f>
        <v>0</v>
      </c>
      <c r="AC146" s="71">
        <f t="shared" si="35"/>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0</v>
      </c>
      <c r="AA148" s="58">
        <f>SUMIF('调整分录-本期'!$D:$D,$A148,'调整分录-本期'!F:F)</f>
        <v>0</v>
      </c>
      <c r="AB148" s="58">
        <f>SUMIF('调整分录-本期'!$D:$D,$A148,'调整分录-本期'!G:G)</f>
        <v>0</v>
      </c>
      <c r="AC148" s="59">
        <f t="shared" ref="AC148:AC155" si="3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SUMIF('调整分录-本期'!$D:$D,$A150,'调整分录-本期'!F:F)</f>
        <v>0</v>
      </c>
      <c r="AB150" s="58">
        <f>SUMIF('调整分录-本期'!$D:$D,$A150,'调整分录-本期'!G:G)</f>
        <v>0</v>
      </c>
      <c r="AC150" s="59">
        <f t="shared" si="36"/>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SUMIF('调整分录-本期'!$D:$D,$A151,'调整分录-本期'!F:F)</f>
        <v>0</v>
      </c>
      <c r="AB151" s="58">
        <f>SUMIF('调整分录-本期'!$D:$D,$A151,'调整分录-本期'!G:G)</f>
        <v>0</v>
      </c>
      <c r="AC151" s="59">
        <f t="shared" si="36"/>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SUMIF('调整分录-本期'!$D:$D,$A152,'调整分录-本期'!F:F)</f>
        <v>0</v>
      </c>
      <c r="AB152" s="58">
        <f>SUMIF('调整分录-本期'!$D:$D,$A152,'调整分录-本期'!G:G)</f>
        <v>0</v>
      </c>
      <c r="AC152" s="59">
        <f t="shared" si="36"/>
        <v>0</v>
      </c>
      <c r="AD152" s="152"/>
      <c r="AH152" s="131"/>
    </row>
    <row r="153" spans="1:34"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SUMIF('调整分录-本期'!$D:$D,$A153,'调整分录-本期'!F:F)</f>
        <v>0</v>
      </c>
      <c r="AB153" s="58">
        <f>SUMIF('调整分录-本期'!$D:$D,$A153,'调整分录-本期'!G:G)</f>
        <v>0</v>
      </c>
      <c r="AC153" s="59">
        <f t="shared" si="36"/>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SUMIF('调整分录-本期'!$D:$D,$A154,'调整分录-本期'!F:F)</f>
        <v>0</v>
      </c>
      <c r="AB154" s="58">
        <f>SUMIF('调整分录-本期'!$D:$D,$A154,'调整分录-本期'!G:G)</f>
        <v>0</v>
      </c>
      <c r="AC154" s="59">
        <f t="shared" si="36"/>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SUMIF('调整分录-本期'!$D:$D,$A155,'调整分录-本期'!F:F)</f>
        <v>0</v>
      </c>
      <c r="AB155" s="58">
        <f>SUMIF('调整分录-本期'!$D:$D,$A155,'调整分录-本期'!G:G)</f>
        <v>0</v>
      </c>
      <c r="AC155" s="59">
        <f t="shared" si="36"/>
        <v>0</v>
      </c>
      <c r="AD155" s="152"/>
      <c r="AH155" s="131"/>
    </row>
    <row r="156" spans="1:34" ht="15" customHeight="1">
      <c r="B156" s="60" t="s">
        <v>113</v>
      </c>
      <c r="C156" s="64">
        <f t="shared" ref="C156" si="37">C126-C131+SUM(C147:C155)-C149</f>
        <v>220000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220000</v>
      </c>
      <c r="AA156" s="64"/>
      <c r="AB156" s="64"/>
      <c r="AC156" s="65">
        <f>AC126-AC131+SUM(AC147:AC155)-AC149</f>
        <v>220000</v>
      </c>
      <c r="AD156" s="152"/>
      <c r="AH156" s="131"/>
    </row>
    <row r="157" spans="1:34" ht="15" customHeight="1">
      <c r="A157" s="118" t="s">
        <v>483</v>
      </c>
      <c r="B157" s="54" t="s">
        <v>114</v>
      </c>
      <c r="C157" s="57">
        <v>999</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999</v>
      </c>
      <c r="AA157" s="58">
        <f>SUMIF('调整分录-本期'!$D:$D,$A157,'调整分录-本期'!F:F)</f>
        <v>0</v>
      </c>
      <c r="AB157" s="58">
        <f>SUMIF('调整分录-本期'!$D:$D,$A157,'调整分录-本期'!G:G)</f>
        <v>0</v>
      </c>
      <c r="AC157" s="59">
        <f>Z157+AB157-AA157</f>
        <v>999</v>
      </c>
      <c r="AD157" s="152"/>
      <c r="AH157" s="131"/>
    </row>
    <row r="158" spans="1:34" ht="15" customHeight="1">
      <c r="A158" s="118" t="s">
        <v>484</v>
      </c>
      <c r="B158" s="54" t="s">
        <v>115</v>
      </c>
      <c r="C158" s="57">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 si="38">C156+C157-C158</f>
        <v>220999</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90" si="39">SUM(C159:Y159)</f>
        <v>220999</v>
      </c>
      <c r="AA159" s="64"/>
      <c r="AB159" s="64"/>
      <c r="AC159" s="65">
        <f>AC156+AC157-AC158</f>
        <v>220999</v>
      </c>
      <c r="AD159" s="152"/>
      <c r="AH159" s="131"/>
    </row>
    <row r="160" spans="1:34" ht="15" customHeight="1">
      <c r="A160" s="118" t="s">
        <v>695</v>
      </c>
      <c r="B160" s="54" t="s">
        <v>117</v>
      </c>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0</v>
      </c>
      <c r="AA160" s="58">
        <f>SUMIF('调整分录-本期'!$D:$D,$A160,'调整分录-本期'!F:F)</f>
        <v>0</v>
      </c>
      <c r="AB160" s="58">
        <f>SUMIF('调整分录-本期'!$D:$D,$A160,'调整分录-本期'!G:G)</f>
        <v>0</v>
      </c>
      <c r="AC160" s="59">
        <f>Z160+AA160-AB160</f>
        <v>0</v>
      </c>
      <c r="AD160" s="152"/>
      <c r="AH160" s="131"/>
    </row>
    <row r="161" spans="1:34" ht="15" customHeight="1">
      <c r="B161" s="60" t="s">
        <v>118</v>
      </c>
      <c r="C161" s="64">
        <f t="shared" ref="C161" si="40">C159-C160</f>
        <v>220999</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220999</v>
      </c>
      <c r="AA161" s="64">
        <f>SUM(AA127:AA160)</f>
        <v>0</v>
      </c>
      <c r="AB161" s="64">
        <f>SUM(AB127:AB160)</f>
        <v>0</v>
      </c>
      <c r="AC161" s="65">
        <f t="shared" ref="AC161" si="41">AC159-AC160</f>
        <v>220999</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 si="42">C161-C164</f>
        <v>220999</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220999</v>
      </c>
      <c r="AA163" s="64"/>
      <c r="AB163" s="64"/>
      <c r="AC163" s="65">
        <f>AC161-AC164</f>
        <v>220999</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SUMIF('调整分录-本期'!$D:$D,$A165,'调整分录-本期'!F:F)</f>
        <v>0</v>
      </c>
      <c r="AB165" s="58">
        <f>SUMIF('调整分录-本期'!$D:$D,$A165,'调整分录-本期'!G:G)</f>
        <v>0</v>
      </c>
      <c r="AC165" s="71">
        <f t="shared" si="43"/>
        <v>0</v>
      </c>
      <c r="AD165" s="152"/>
      <c r="AH165" s="131"/>
    </row>
    <row r="166" spans="1:34" ht="15" customHeight="1">
      <c r="B166" s="60" t="s">
        <v>211</v>
      </c>
      <c r="C166" s="64">
        <f t="shared" ref="C166" si="44">C161-C167</f>
        <v>220999</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220999</v>
      </c>
      <c r="AA166" s="64"/>
      <c r="AB166" s="64"/>
      <c r="AC166" s="65">
        <f>AC161-AC167</f>
        <v>220999</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'TB-上期'!AC187</f>
        <v>269141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269141</v>
      </c>
      <c r="AA168" s="58">
        <f>SUMIF('调整分录-本期'!$D:$D,$A168,'调整分录-本期'!F:F)</f>
        <v>0</v>
      </c>
      <c r="AB168" s="58">
        <f>SUMIF('调整分录-本期'!$D:$D,$A168,'调整分录-本期'!G:G)</f>
        <v>0</v>
      </c>
      <c r="AC168" s="71">
        <f>Z168+AB168-AA168</f>
        <v>269141</v>
      </c>
      <c r="AD168" s="154">
        <f>AC168-'TB-上期'!AC187</f>
        <v>0</v>
      </c>
      <c r="AE168" s="121"/>
      <c r="AH168" s="131"/>
    </row>
    <row r="169" spans="1:34" ht="15" customHeight="1">
      <c r="A169" s="118" t="s">
        <v>194</v>
      </c>
      <c r="B169" s="73" t="s">
        <v>78</v>
      </c>
      <c r="C169" s="57">
        <f>-C166-C168</f>
        <v>-490140</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-490140</v>
      </c>
      <c r="AA169" s="58">
        <f>SUMIF('调整分录-本期'!$D:$D,$A169,'调整分录-本期'!F:F)</f>
        <v>0</v>
      </c>
      <c r="AB169" s="58">
        <f>SUMIF('调整分录-本期'!$D:$D,$A169,'调整分录-本期'!G:G)</f>
        <v>0</v>
      </c>
      <c r="AC169" s="71">
        <f>Z169+AB169-AA169</f>
        <v>-490140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 si="45">C166+C168+C169</f>
        <v>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0</v>
      </c>
      <c r="AA171" s="64"/>
      <c r="AB171" s="64"/>
      <c r="AC171" s="65">
        <f>AC166+AC168+AC169</f>
        <v>0</v>
      </c>
      <c r="AD171" s="152"/>
      <c r="AE171" s="119"/>
      <c r="AH171" s="131"/>
    </row>
    <row r="172" spans="1:34" ht="15" customHeight="1">
      <c r="A172" s="118" t="s">
        <v>689</v>
      </c>
      <c r="B172" s="73" t="s">
        <v>81</v>
      </c>
      <c r="C172" s="57">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0</v>
      </c>
      <c r="AA172" s="58">
        <f>SUMIF('调整分录-本期'!$D:$D,$A172,'调整分录-本期'!F:F)</f>
        <v>0</v>
      </c>
      <c r="AB172" s="58">
        <f>SUMIF('调整分录-本期'!$D:$D,$A172,'调整分录-本期'!G:G)</f>
        <v>0</v>
      </c>
      <c r="AC172" s="59">
        <f>Z172+AA172-AB172</f>
        <v>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SUMIF('调整分录-本期'!$D:$D,$A173,'调整分录-本期'!F:F)</f>
        <v>0</v>
      </c>
      <c r="AB173" s="58">
        <f>SUMIF('调整分录-本期'!$D:$D,$A173,'调整分录-本期'!G:G)</f>
        <v>0</v>
      </c>
      <c r="AC173" s="59">
        <f t="shared" ref="AC173:AC178" si="46">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SUMIF('调整分录-本期'!$D:$D,$A174,'调整分录-本期'!F:F)</f>
        <v>0</v>
      </c>
      <c r="AB174" s="58">
        <f>SUMIF('调整分录-本期'!$D:$D,$A174,'调整分录-本期'!G:G)</f>
        <v>0</v>
      </c>
      <c r="AC174" s="59">
        <f t="shared" si="46"/>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SUMIF('调整分录-本期'!$D:$D,$A175,'调整分录-本期'!F:F)</f>
        <v>0</v>
      </c>
      <c r="AB175" s="58">
        <f>SUMIF('调整分录-本期'!$D:$D,$A175,'调整分录-本期'!G:G)</f>
        <v>0</v>
      </c>
      <c r="AC175" s="59">
        <f t="shared" si="46"/>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SUMIF('调整分录-本期'!$D:$D,$A176,'调整分录-本期'!F:F)</f>
        <v>0</v>
      </c>
      <c r="AB176" s="58">
        <f>SUMIF('调整分录-本期'!$D:$D,$A176,'调整分录-本期'!G:G)</f>
        <v>0</v>
      </c>
      <c r="AC176" s="59">
        <f t="shared" si="46"/>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SUMIF('调整分录-本期'!$D:$D,$A177,'调整分录-本期'!F:F)</f>
        <v>0</v>
      </c>
      <c r="AB177" s="58">
        <f>SUMIF('调整分录-本期'!$D:$D,$A177,'调整分录-本期'!G:G)</f>
        <v>0</v>
      </c>
      <c r="AC177" s="59">
        <f t="shared" si="46"/>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SUMIF('调整分录-本期'!$D:$D,$A178,'调整分录-本期'!F:F)</f>
        <v>0</v>
      </c>
      <c r="AB178" s="58">
        <f>SUMIF('调整分录-本期'!$D:$D,$A178,'调整分录-本期'!G:G)</f>
        <v>0</v>
      </c>
      <c r="AC178" s="59">
        <f t="shared" si="46"/>
        <v>0</v>
      </c>
      <c r="AD178" s="152"/>
      <c r="AH178" s="131"/>
    </row>
    <row r="179" spans="1:34" ht="15" customHeight="1">
      <c r="B179" s="74" t="s">
        <v>91</v>
      </c>
      <c r="C179" s="64">
        <f t="shared" ref="C179" si="47">C171-SUM(C172:C178)</f>
        <v>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0</v>
      </c>
      <c r="AA179" s="64"/>
      <c r="AB179" s="64"/>
      <c r="AC179" s="65">
        <f>AC171-SUM(AC172:AC178)</f>
        <v>0</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SUMIF('调整分录-本期'!$D:$D,$A180,'调整分录-本期'!F:F)</f>
        <v>0</v>
      </c>
      <c r="AB180" s="58">
        <f>SUMIF('调整分录-本期'!$D:$D,$A180,'调整分录-本期'!G:G)</f>
        <v>0</v>
      </c>
      <c r="AC180" s="59">
        <f t="shared" ref="AC180:AC186" si="48">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SUMIF('调整分录-本期'!$D:$D,$A181,'调整分录-本期'!F:F)</f>
        <v>0</v>
      </c>
      <c r="AB181" s="58">
        <f>SUMIF('调整分录-本期'!$D:$D,$A181,'调整分录-本期'!G:G)</f>
        <v>0</v>
      </c>
      <c r="AC181" s="59">
        <f t="shared" si="48"/>
        <v>0</v>
      </c>
      <c r="AD181" s="152"/>
      <c r="AH181" s="131"/>
    </row>
    <row r="182" spans="1:34"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0</v>
      </c>
      <c r="AA182" s="95">
        <f>SUMIF('调整分录-本期'!$D:$D,$A182,'调整分录-本期'!F:F)</f>
        <v>0</v>
      </c>
      <c r="AB182" s="95">
        <f>SUMIF('调整分录-本期'!$D:$D,$A182,'调整分录-本期'!G:G)</f>
        <v>0</v>
      </c>
      <c r="AC182" s="96">
        <f t="shared" si="48"/>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SUMIF('调整分录-本期'!$D:$D,$A183,'调整分录-本期'!F:F)</f>
        <v>0</v>
      </c>
      <c r="AB183" s="58">
        <f>SUMIF('调整分录-本期'!$D:$D,$A183,'调整分录-本期'!G:G)</f>
        <v>0</v>
      </c>
      <c r="AC183" s="59">
        <f t="shared" si="48"/>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SUMIF('调整分录-本期'!$D:$D,$A184,'调整分录-本期'!F:F)</f>
        <v>0</v>
      </c>
      <c r="AB184" s="58">
        <f>SUMIF('调整分录-本期'!$D:$D,$A184,'调整分录-本期'!G:G)</f>
        <v>0</v>
      </c>
      <c r="AC184" s="59">
        <f t="shared" si="48"/>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SUMIF('调整分录-本期'!$D:$D,$A185,'调整分录-本期'!F:F)</f>
        <v>0</v>
      </c>
      <c r="AB185" s="58">
        <f>SUMIF('调整分录-本期'!$D:$D,$A185,'调整分录-本期'!G:G)</f>
        <v>0</v>
      </c>
      <c r="AC185" s="59">
        <f t="shared" si="48"/>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SUMIF('调整分录-本期'!$D:$D,$A186,'调整分录-本期'!F:F)</f>
        <v>0</v>
      </c>
      <c r="AB186" s="58">
        <f>SUMIF('调整分录-本期'!$D:$D,$A186,'调整分录-本期'!G:G)</f>
        <v>0</v>
      </c>
      <c r="AC186" s="59">
        <f t="shared" si="48"/>
        <v>0</v>
      </c>
      <c r="AD186" s="152"/>
      <c r="AH186" s="131"/>
    </row>
    <row r="187" spans="1:34" ht="15" customHeight="1" thickBot="1">
      <c r="A187" s="118" t="s">
        <v>173</v>
      </c>
      <c r="B187" s="75" t="s">
        <v>106</v>
      </c>
      <c r="C187" s="76">
        <f t="shared" ref="C187" si="49">C179-SUM(C180:C186)</f>
        <v>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0</v>
      </c>
      <c r="AA187" s="76">
        <f>AA161+SUM(AA167:AA185)+SUMIF('调整分录-本期'!$D:$D,$A187,'调整分录-本期'!F:F)</f>
        <v>0</v>
      </c>
      <c r="AB187" s="76">
        <f>AB161+SUM(AB167:AB185)+SUMIF('调整分录-本期'!$D:$D,$A187,'调整分录-本期'!G:G)</f>
        <v>0</v>
      </c>
      <c r="AC187" s="77">
        <f>AC179-SUM(AC180:AC186)</f>
        <v>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f t="shared" ref="C192" si="52">-C189</f>
        <v>0</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53">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53"/>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4">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 t="shared" ref="Z198:Z230" si="55">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5"/>
        <v>0</v>
      </c>
      <c r="AA199" s="83">
        <f>SUMIF('调整分录-本期'!$D:$D,$A199,'调整分录-本期'!F:F)</f>
        <v>0</v>
      </c>
      <c r="AB199" s="83">
        <f>SUMIF('调整分录-本期'!$D:$D,$A199,'调整分录-本期'!G:G)</f>
        <v>0</v>
      </c>
      <c r="AC199" s="83">
        <f t="shared" ref="AC199:AC201" si="56">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5"/>
        <v>0</v>
      </c>
      <c r="AA200" s="83">
        <f>SUMIF('调整分录-本期'!$D:$D,$A200,'调整分录-本期'!F:F)</f>
        <v>0</v>
      </c>
      <c r="AB200" s="83">
        <f>SUMIF('调整分录-本期'!$D:$D,$A200,'调整分录-本期'!G:G)</f>
        <v>0</v>
      </c>
      <c r="AC200" s="83">
        <f t="shared" si="56"/>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5"/>
        <v>0</v>
      </c>
      <c r="AA201" s="83">
        <f>SUMIF('调整分录-本期'!$D:$D,$A201,'调整分录-本期'!F:F)</f>
        <v>0</v>
      </c>
      <c r="AB201" s="83">
        <f>SUMIF('调整分录-本期'!$D:$D,$A201,'调整分录-本期'!G:G)</f>
        <v>0</v>
      </c>
      <c r="AC201" s="83">
        <f t="shared" si="56"/>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5"/>
        <v>0</v>
      </c>
      <c r="AA202" s="139">
        <f t="shared" ref="AA202:AB202" si="57">SUM(AA198:AA201)</f>
        <v>0</v>
      </c>
      <c r="AB202" s="139">
        <f t="shared" si="57"/>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5"/>
        <v>0</v>
      </c>
      <c r="AA203" s="139">
        <f t="shared" ref="AA203:AC203" si="58">AA197-AA202</f>
        <v>0</v>
      </c>
      <c r="AB203" s="139">
        <f t="shared" si="58"/>
        <v>0</v>
      </c>
      <c r="AC203" s="139">
        <f t="shared" si="58"/>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5"/>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5"/>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5"/>
        <v>0</v>
      </c>
      <c r="AA206" s="83">
        <f>SUMIF('调整分录-本期'!$D:$D,$A206,'调整分录-本期'!F:F)</f>
        <v>0</v>
      </c>
      <c r="AB206" s="83">
        <f>SUMIF('调整分录-本期'!$D:$D,$A206,'调整分录-本期'!G:G)</f>
        <v>0</v>
      </c>
      <c r="AC206" s="83">
        <f t="shared" ref="AC206:AC209" si="59">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5"/>
        <v>0</v>
      </c>
      <c r="AA207" s="83">
        <f>SUMIF('调整分录-本期'!$D:$D,$A207,'调整分录-本期'!F:F)</f>
        <v>0</v>
      </c>
      <c r="AB207" s="83">
        <f>SUMIF('调整分录-本期'!$D:$D,$A207,'调整分录-本期'!G:G)</f>
        <v>0</v>
      </c>
      <c r="AC207" s="83">
        <f t="shared" si="59"/>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5"/>
        <v>0</v>
      </c>
      <c r="AA208" s="83">
        <f>SUMIF('调整分录-本期'!$D:$D,$A208,'调整分录-本期'!F:F)</f>
        <v>0</v>
      </c>
      <c r="AB208" s="83">
        <f>SUMIF('调整分录-本期'!$D:$D,$A208,'调整分录-本期'!G:G)</f>
        <v>0</v>
      </c>
      <c r="AC208" s="83">
        <f t="shared" si="59"/>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5"/>
        <v>0</v>
      </c>
      <c r="AA209" s="83">
        <f>SUMIF('调整分录-本期'!$D:$D,$A209,'调整分录-本期'!F:F)</f>
        <v>0</v>
      </c>
      <c r="AB209" s="83">
        <f>SUMIF('调整分录-本期'!$D:$D,$A209,'调整分录-本期'!G:G)</f>
        <v>0</v>
      </c>
      <c r="AC209" s="83">
        <f t="shared" si="59"/>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5"/>
        <v>0</v>
      </c>
      <c r="AA210" s="139">
        <f t="shared" ref="AA210:AB210" si="60">SUM(AA205:AA209)</f>
        <v>0</v>
      </c>
      <c r="AB210" s="139">
        <f t="shared" si="60"/>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5"/>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5"/>
        <v>0</v>
      </c>
      <c r="AA212" s="83">
        <f>SUMIF('调整分录-本期'!$D:$D,$A212,'调整分录-本期'!F:F)</f>
        <v>0</v>
      </c>
      <c r="AB212" s="83">
        <f>SUMIF('调整分录-本期'!$D:$D,$A212,'调整分录-本期'!G:G)</f>
        <v>0</v>
      </c>
      <c r="AC212" s="83">
        <f t="shared" ref="AC212:AC214" si="61">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5"/>
        <v>0</v>
      </c>
      <c r="AA213" s="83">
        <f>SUMIF('调整分录-本期'!$D:$D,$A213,'调整分录-本期'!F:F)</f>
        <v>0</v>
      </c>
      <c r="AB213" s="83">
        <f>SUMIF('调整分录-本期'!$D:$D,$A213,'调整分录-本期'!G:G)</f>
        <v>0</v>
      </c>
      <c r="AC213" s="83">
        <f t="shared" si="61"/>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5"/>
        <v>0</v>
      </c>
      <c r="AA214" s="83">
        <f>SUMIF('调整分录-本期'!$D:$D,$A214,'调整分录-本期'!F:F)</f>
        <v>0</v>
      </c>
      <c r="AB214" s="83">
        <f>SUMIF('调整分录-本期'!$D:$D,$A214,'调整分录-本期'!G:G)</f>
        <v>0</v>
      </c>
      <c r="AC214" s="83">
        <f t="shared" si="61"/>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5"/>
        <v>0</v>
      </c>
      <c r="AA215" s="139">
        <f t="shared" ref="AA215:AB215" si="62">SUM(AA211:AA214)</f>
        <v>0</v>
      </c>
      <c r="AB215" s="139">
        <f t="shared" si="62"/>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5"/>
        <v>0</v>
      </c>
      <c r="AA216" s="139">
        <f t="shared" ref="AA216:AB216" si="63">AA210-AA215</f>
        <v>0</v>
      </c>
      <c r="AB216" s="139">
        <f t="shared" si="63"/>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5"/>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5"/>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5"/>
        <v>0</v>
      </c>
      <c r="AA219" s="83">
        <f>SUMIF('调整分录-本期'!$D:$D,$A219,'调整分录-本期'!F:F)</f>
        <v>0</v>
      </c>
      <c r="AB219" s="83">
        <f>SUMIF('调整分录-本期'!$D:$D,$A219,'调整分录-本期'!G:G)</f>
        <v>0</v>
      </c>
      <c r="AC219" s="83">
        <f t="shared" ref="AC219:AC220" si="64">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5"/>
        <v>0</v>
      </c>
      <c r="AA220" s="83">
        <f>SUMIF('调整分录-本期'!$D:$D,$A220,'调整分录-本期'!F:F)</f>
        <v>0</v>
      </c>
      <c r="AB220" s="83">
        <f>SUMIF('调整分录-本期'!$D:$D,$A220,'调整分录-本期'!G:G)</f>
        <v>0</v>
      </c>
      <c r="AC220" s="83">
        <f t="shared" si="64"/>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5"/>
        <v>0</v>
      </c>
      <c r="AA221" s="139">
        <f t="shared" ref="AA221:AB221" si="65">SUM(AA218:AA220)</f>
        <v>0</v>
      </c>
      <c r="AB221" s="139">
        <f t="shared" si="65"/>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5"/>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5"/>
        <v>0</v>
      </c>
      <c r="AA223" s="83">
        <f>SUMIF('调整分录-本期'!$D:$D,$A223,'调整分录-本期'!F:F)</f>
        <v>0</v>
      </c>
      <c r="AB223" s="83">
        <f>SUMIF('调整分录-本期'!$D:$D,$A223,'调整分录-本期'!G:G)</f>
        <v>0</v>
      </c>
      <c r="AC223" s="83">
        <f t="shared" ref="AC223:AC224" si="66">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5"/>
        <v>0</v>
      </c>
      <c r="AA224" s="83">
        <f>SUMIF('调整分录-本期'!$D:$D,$A224,'调整分录-本期'!F:F)</f>
        <v>0</v>
      </c>
      <c r="AB224" s="83">
        <f>SUMIF('调整分录-本期'!$D:$D,$A224,'调整分录-本期'!G:G)</f>
        <v>0</v>
      </c>
      <c r="AC224" s="83">
        <f t="shared" si="66"/>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5"/>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5"/>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5"/>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5"/>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5"/>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55"/>
        <v>0</v>
      </c>
      <c r="AA230" s="139">
        <f t="shared" ref="AA230" si="67">AA228+AA229</f>
        <v>0</v>
      </c>
      <c r="AB230" s="139">
        <f t="shared" ref="AB230" si="68">AB228+AB229</f>
        <v>0</v>
      </c>
      <c r="AC230" s="139">
        <f t="shared" ref="AC230" si="69">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ref="Z233:Z264" si="70">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70"/>
        <v>0</v>
      </c>
      <c r="AA234" s="83">
        <f>SUMIF('调整分录-本期'!$D:$D,$A234,'调整分录-本期'!F:F)</f>
        <v>0</v>
      </c>
      <c r="AB234" s="83">
        <f>SUMIF('调整分录-本期'!$D:$D,$A234,'调整分录-本期'!G:G)</f>
        <v>0</v>
      </c>
      <c r="AC234" s="83">
        <f t="shared" ref="AC234:AC249" si="71">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70"/>
        <v>0</v>
      </c>
      <c r="AA235" s="83">
        <f>SUMIF('调整分录-本期'!$D:$D,$A235,'调整分录-本期'!F:F)</f>
        <v>0</v>
      </c>
      <c r="AB235" s="83">
        <f>SUMIF('调整分录-本期'!$D:$D,$A235,'调整分录-本期'!G:G)</f>
        <v>0</v>
      </c>
      <c r="AC235" s="83">
        <f t="shared" ref="AC235" si="72">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70"/>
        <v>0</v>
      </c>
      <c r="AA236" s="83">
        <f>SUMIF('调整分录-本期'!$D:$D,$A236,'调整分录-本期'!F:F)</f>
        <v>0</v>
      </c>
      <c r="AB236" s="83">
        <f>SUMIF('调整分录-本期'!$D:$D,$A236,'调整分录-本期'!G:G)</f>
        <v>0</v>
      </c>
      <c r="AC236" s="83">
        <f t="shared" si="71"/>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70"/>
        <v>0</v>
      </c>
      <c r="AA237" s="83">
        <f>SUMIF('调整分录-本期'!$D:$D,$A237,'调整分录-本期'!F:F)</f>
        <v>0</v>
      </c>
      <c r="AB237" s="83">
        <f>SUMIF('调整分录-本期'!$D:$D,$A237,'调整分录-本期'!G:G)</f>
        <v>0</v>
      </c>
      <c r="AC237" s="83">
        <f t="shared" si="71"/>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70"/>
        <v>0</v>
      </c>
      <c r="AA238" s="83">
        <f>SUMIF('调整分录-本期'!$D:$D,$A238,'调整分录-本期'!F:F)</f>
        <v>0</v>
      </c>
      <c r="AB238" s="83">
        <f>SUMIF('调整分录-本期'!$D:$D,$A238,'调整分录-本期'!G:G)</f>
        <v>0</v>
      </c>
      <c r="AC238" s="83">
        <f t="shared" si="71"/>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70"/>
        <v>0</v>
      </c>
      <c r="AA239" s="83">
        <f>SUMIF('调整分录-本期'!$D:$D,$A239,'调整分录-本期'!F:F)</f>
        <v>0</v>
      </c>
      <c r="AB239" s="83">
        <f>SUMIF('调整分录-本期'!$D:$D,$A239,'调整分录-本期'!G:G)</f>
        <v>0</v>
      </c>
      <c r="AC239" s="83">
        <f t="shared" si="71"/>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70"/>
        <v>0</v>
      </c>
      <c r="AA240" s="83">
        <f>SUMIF('调整分录-本期'!$D:$D,$A240,'调整分录-本期'!F:F)</f>
        <v>0</v>
      </c>
      <c r="AB240" s="83">
        <f>SUMIF('调整分录-本期'!$D:$D,$A240,'调整分录-本期'!G:G)</f>
        <v>0</v>
      </c>
      <c r="AC240" s="83">
        <f t="shared" si="71"/>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70"/>
        <v>0</v>
      </c>
      <c r="AA241" s="83">
        <f>SUMIF('调整分录-本期'!$D:$D,$A241,'调整分录-本期'!F:F)</f>
        <v>0</v>
      </c>
      <c r="AB241" s="83">
        <f>SUMIF('调整分录-本期'!$D:$D,$A241,'调整分录-本期'!G:G)</f>
        <v>0</v>
      </c>
      <c r="AC241" s="83">
        <f t="shared" si="71"/>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70"/>
        <v>0</v>
      </c>
      <c r="AA242" s="83">
        <f>SUMIF('调整分录-本期'!$D:$D,$A242,'调整分录-本期'!F:F)</f>
        <v>0</v>
      </c>
      <c r="AB242" s="83">
        <f>SUMIF('调整分录-本期'!$D:$D,$A242,'调整分录-本期'!G:G)</f>
        <v>0</v>
      </c>
      <c r="AC242" s="83">
        <f t="shared" si="71"/>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70"/>
        <v>0</v>
      </c>
      <c r="AA243" s="83">
        <f>SUMIF('调整分录-本期'!$D:$D,$A243,'调整分录-本期'!F:F)</f>
        <v>0</v>
      </c>
      <c r="AB243" s="83">
        <f>SUMIF('调整分录-本期'!$D:$D,$A243,'调整分录-本期'!G:G)</f>
        <v>0</v>
      </c>
      <c r="AC243" s="83">
        <f t="shared" si="71"/>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70"/>
        <v>0</v>
      </c>
      <c r="AA244" s="83">
        <f>SUMIF('调整分录-本期'!$D:$D,$A244,'调整分录-本期'!F:F)</f>
        <v>0</v>
      </c>
      <c r="AB244" s="83">
        <f>SUMIF('调整分录-本期'!$D:$D,$A244,'调整分录-本期'!G:G)</f>
        <v>0</v>
      </c>
      <c r="AC244" s="83">
        <f t="shared" si="71"/>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70"/>
        <v>0</v>
      </c>
      <c r="AA245" s="83">
        <f>SUMIF('调整分录-本期'!$D:$D,$A245,'调整分录-本期'!F:F)</f>
        <v>0</v>
      </c>
      <c r="AB245" s="83">
        <f>SUMIF('调整分录-本期'!$D:$D,$A245,'调整分录-本期'!G:G)</f>
        <v>0</v>
      </c>
      <c r="AC245" s="83">
        <f t="shared" si="71"/>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70"/>
        <v>0</v>
      </c>
      <c r="AA246" s="83">
        <f>SUMIF('调整分录-本期'!$D:$D,$A246,'调整分录-本期'!F:F)</f>
        <v>0</v>
      </c>
      <c r="AB246" s="83">
        <f>SUMIF('调整分录-本期'!$D:$D,$A246,'调整分录-本期'!G:G)</f>
        <v>0</v>
      </c>
      <c r="AC246" s="83">
        <f t="shared" si="71"/>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70"/>
        <v>0</v>
      </c>
      <c r="AA247" s="83">
        <f>SUMIF('调整分录-本期'!$D:$D,$A247,'调整分录-本期'!F:F)</f>
        <v>0</v>
      </c>
      <c r="AB247" s="83">
        <f>SUMIF('调整分录-本期'!$D:$D,$A247,'调整分录-本期'!G:G)</f>
        <v>0</v>
      </c>
      <c r="AC247" s="83">
        <f t="shared" si="71"/>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70"/>
        <v>0</v>
      </c>
      <c r="AA248" s="83">
        <f>SUMIF('调整分录-本期'!$D:$D,$A248,'调整分录-本期'!F:F)</f>
        <v>0</v>
      </c>
      <c r="AB248" s="83">
        <f>SUMIF('调整分录-本期'!$D:$D,$A248,'调整分录-本期'!G:G)</f>
        <v>0</v>
      </c>
      <c r="AC248" s="83">
        <f t="shared" si="71"/>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70"/>
        <v>0</v>
      </c>
      <c r="AA249" s="83">
        <f>SUMIF('调整分录-本期'!$D:$D,$A249,'调整分录-本期'!F:F)</f>
        <v>0</v>
      </c>
      <c r="AB249" s="83">
        <f>SUMIF('调整分录-本期'!$D:$D,$A249,'调整分录-本期'!G:G)</f>
        <v>0</v>
      </c>
      <c r="AC249" s="83">
        <f t="shared" si="71"/>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70"/>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70"/>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70"/>
        <v>0</v>
      </c>
      <c r="AA252" s="83">
        <f>SUMIF('调整分录-本期'!$D:$D,$A252,'调整分录-本期'!F:F)</f>
        <v>0</v>
      </c>
      <c r="AB252" s="83">
        <f>SUMIF('调整分录-本期'!$D:$D,$A252,'调整分录-本期'!G:G)</f>
        <v>0</v>
      </c>
      <c r="AC252" s="83">
        <f t="shared" ref="AC252:AC262" si="73">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70"/>
        <v>0</v>
      </c>
      <c r="AA253" s="83">
        <f>SUMIF('调整分录-本期'!$D:$D,$A253,'调整分录-本期'!F:F)</f>
        <v>0</v>
      </c>
      <c r="AB253" s="83">
        <f>SUMIF('调整分录-本期'!$D:$D,$A253,'调整分录-本期'!G:G)</f>
        <v>0</v>
      </c>
      <c r="AC253" s="83">
        <f t="shared" si="73"/>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70"/>
        <v>0</v>
      </c>
      <c r="AA254" s="83">
        <f>SUMIF('调整分录-本期'!$D:$D,$A254,'调整分录-本期'!F:F)</f>
        <v>0</v>
      </c>
      <c r="AB254" s="83">
        <f>SUMIF('调整分录-本期'!$D:$D,$A254,'调整分录-本期'!G:G)</f>
        <v>0</v>
      </c>
      <c r="AC254" s="83">
        <f t="shared" si="73"/>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70"/>
        <v>0</v>
      </c>
      <c r="AA255" s="83">
        <f>SUMIF('调整分录-本期'!$D:$D,$A255,'调整分录-本期'!F:F)</f>
        <v>0</v>
      </c>
      <c r="AB255" s="83">
        <f>SUMIF('调整分录-本期'!$D:$D,$A255,'调整分录-本期'!G:G)</f>
        <v>0</v>
      </c>
      <c r="AC255" s="83">
        <f t="shared" si="73"/>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70"/>
        <v>0</v>
      </c>
      <c r="AA256" s="83">
        <f>SUMIF('调整分录-本期'!$D:$D,$A256,'调整分录-本期'!F:F)</f>
        <v>0</v>
      </c>
      <c r="AB256" s="83">
        <f>SUMIF('调整分录-本期'!$D:$D,$A256,'调整分录-本期'!G:G)</f>
        <v>0</v>
      </c>
      <c r="AC256" s="83">
        <f t="shared" si="73"/>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70"/>
        <v>0</v>
      </c>
      <c r="AA257" s="83">
        <f>SUMIF('调整分录-本期'!$D:$D,$A257,'调整分录-本期'!F:F)</f>
        <v>0</v>
      </c>
      <c r="AB257" s="83">
        <f>SUMIF('调整分录-本期'!$D:$D,$A257,'调整分录-本期'!G:G)</f>
        <v>0</v>
      </c>
      <c r="AC257" s="83">
        <f t="shared" si="73"/>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70"/>
        <v>0</v>
      </c>
      <c r="AA258" s="83">
        <f>SUMIF('调整分录-本期'!$D:$D,$A258,'调整分录-本期'!F:F)</f>
        <v>0</v>
      </c>
      <c r="AB258" s="83">
        <f>SUMIF('调整分录-本期'!$D:$D,$A258,'调整分录-本期'!G:G)</f>
        <v>0</v>
      </c>
      <c r="AC258" s="83">
        <f t="shared" si="73"/>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70"/>
        <v>0</v>
      </c>
      <c r="AA259" s="83">
        <f>SUMIF('调整分录-本期'!$D:$D,$A259,'调整分录-本期'!F:F)</f>
        <v>0</v>
      </c>
      <c r="AB259" s="83">
        <f>SUMIF('调整分录-本期'!$D:$D,$A259,'调整分录-本期'!G:G)</f>
        <v>0</v>
      </c>
      <c r="AC259" s="83">
        <f t="shared" si="73"/>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70"/>
        <v>0</v>
      </c>
      <c r="AA260" s="83">
        <f>SUMIF('调整分录-本期'!$D:$D,$A260,'调整分录-本期'!F:F)</f>
        <v>0</v>
      </c>
      <c r="AB260" s="83">
        <f>SUMIF('调整分录-本期'!$D:$D,$A260,'调整分录-本期'!G:G)</f>
        <v>0</v>
      </c>
      <c r="AC260" s="83">
        <f t="shared" si="73"/>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70"/>
        <v>0</v>
      </c>
      <c r="AA261" s="83">
        <f>SUMIF('调整分录-本期'!$D:$D,$A261,'调整分录-本期'!F:F)</f>
        <v>0</v>
      </c>
      <c r="AB261" s="83">
        <f>SUMIF('调整分录-本期'!$D:$D,$A261,'调整分录-本期'!G:G)</f>
        <v>0</v>
      </c>
      <c r="AC261" s="83">
        <f t="shared" si="73"/>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70"/>
        <v>0</v>
      </c>
      <c r="AA262" s="83">
        <f>SUMIF('调整分录-本期'!$D:$D,$A262,'调整分录-本期'!F:F)</f>
        <v>0</v>
      </c>
      <c r="AB262" s="83">
        <f>SUMIF('调整分录-本期'!$D:$D,$A262,'调整分录-本期'!G:G)</f>
        <v>0</v>
      </c>
      <c r="AC262" s="83">
        <f t="shared" si="73"/>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70"/>
        <v>0</v>
      </c>
      <c r="AA263" s="139">
        <f t="shared" ref="AA263" si="74">AA259-AA260+AA261-AA262</f>
        <v>0</v>
      </c>
      <c r="AB263" s="139">
        <f t="shared" ref="AB263" si="75">AB259-AB260+AB261-AB262</f>
        <v>0</v>
      </c>
      <c r="AC263" s="139">
        <f t="shared" ref="AC263" si="76">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70"/>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2021-05-24T16:19:06Z</dcterms:modified>
</cp:coreProperties>
</file>