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Administrator\Desktop\手把手教你编现金流量表\合并报表\1、一般情况\"/>
    </mc:Choice>
  </mc:AlternateContent>
  <xr:revisionPtr revIDLastSave="0" documentId="13_ncr:1_{7027345F-5F3E-4F76-9B1A-92FDEDDB2186}" xr6:coauthVersionLast="46" xr6:coauthVersionMax="46" xr10:uidLastSave="{00000000-0000-0000-0000-000000000000}"/>
  <bookViews>
    <workbookView xWindow="-120" yWindow="-120" windowWidth="21840" windowHeight="13140" tabRatio="888" activeTab="8" xr2:uid="{00000000-000D-0000-FFFF-FFFF00000000}"/>
  </bookViews>
  <sheets>
    <sheet name="资产负债表" sheetId="6" r:id="rId1"/>
    <sheet name="资产负债表（续）" sheetId="7" r:id="rId2"/>
    <sheet name="利润表" sheetId="8" r:id="rId3"/>
    <sheet name="现金流量表" sheetId="9" state="hidden"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1" i="16" l="1"/>
  <c r="C126" i="16"/>
  <c r="C121" i="16"/>
  <c r="C123" i="16" s="1"/>
  <c r="C92" i="16"/>
  <c r="C53" i="16"/>
  <c r="C50" i="16"/>
  <c r="C106" i="16"/>
  <c r="C64" i="16"/>
  <c r="C60" i="16"/>
  <c r="C46" i="16"/>
  <c r="C27" i="16"/>
  <c r="C23" i="16"/>
  <c r="C15" i="16"/>
  <c r="Y32" i="19"/>
  <c r="Y31" i="19"/>
  <c r="Y30" i="19"/>
  <c r="Y29" i="19"/>
  <c r="Y28" i="19"/>
  <c r="Y27" i="19"/>
  <c r="Y26" i="19"/>
  <c r="Y25" i="19"/>
  <c r="Y24" i="19"/>
  <c r="Y23" i="19"/>
  <c r="Y22" i="19"/>
  <c r="Y21" i="19"/>
  <c r="Y18" i="19"/>
  <c r="Y17" i="19"/>
  <c r="Y16" i="19"/>
  <c r="Y15" i="19"/>
  <c r="Y14" i="19"/>
  <c r="Y10" i="19"/>
  <c r="Y9" i="19"/>
  <c r="Y8" i="19"/>
  <c r="AB122" i="16"/>
  <c r="AA122" i="16"/>
  <c r="C32" i="16" l="1"/>
  <c r="C107" i="16"/>
  <c r="C124" i="16" s="1"/>
  <c r="C156" i="16"/>
  <c r="C159" i="16" s="1"/>
  <c r="C161" i="16" s="1"/>
  <c r="C166" i="16" s="1"/>
  <c r="C171" i="16" s="1"/>
  <c r="C179" i="16" s="1"/>
  <c r="C40" i="16"/>
  <c r="C68" i="16" s="1"/>
  <c r="C69" i="16" s="1"/>
  <c r="C121" i="2"/>
  <c r="AA235" i="16"/>
  <c r="AB235" i="16"/>
  <c r="AA235" i="2"/>
  <c r="AB235" i="2"/>
  <c r="Z235" i="16"/>
  <c r="Z235" i="2"/>
  <c r="C163" i="16" l="1"/>
  <c r="AC235" i="16"/>
  <c r="AC235" i="2"/>
  <c r="D60" i="9" l="1"/>
  <c r="D52" i="8" l="1"/>
  <c r="D49" i="8"/>
  <c r="D48" i="8"/>
  <c r="D47" i="8" s="1"/>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C126" i="2"/>
  <c r="C106" i="2"/>
  <c r="Z78" i="2"/>
  <c r="C64" i="2"/>
  <c r="C53" i="2"/>
  <c r="C46" i="2"/>
  <c r="C40" i="2"/>
  <c r="C27" i="2"/>
  <c r="C15" i="2"/>
  <c r="C34" i="7" l="1"/>
  <c r="C29" i="7"/>
  <c r="C131" i="2"/>
  <c r="C156" i="2" s="1"/>
  <c r="C159" i="2" s="1"/>
  <c r="C161" i="2" s="1"/>
  <c r="C163" i="2" s="1"/>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50" i="2"/>
  <c r="C60" i="2"/>
  <c r="C23" i="2"/>
  <c r="C32" i="2" s="1"/>
  <c r="C92" i="2"/>
  <c r="C107" i="2" s="1"/>
  <c r="C123" i="2"/>
  <c r="C13" i="6" l="1"/>
  <c r="C32" i="6"/>
  <c r="C21" i="6"/>
  <c r="C33" i="6"/>
  <c r="C39" i="6"/>
  <c r="C14" i="7"/>
  <c r="C30" i="8"/>
  <c r="C28" i="6"/>
  <c r="C18" i="7"/>
  <c r="C29" i="6"/>
  <c r="C22" i="7"/>
  <c r="C32" i="8"/>
  <c r="C68" i="2"/>
  <c r="C69" i="2" s="1"/>
  <c r="C166" i="2"/>
  <c r="C124" i="2"/>
  <c r="N7" i="19" l="1"/>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J12" i="19" s="1"/>
  <c r="I23" i="19"/>
  <c r="H23" i="19"/>
  <c r="G23" i="19"/>
  <c r="F23" i="19"/>
  <c r="E23" i="19"/>
  <c r="D23" i="19"/>
  <c r="C23" i="19"/>
  <c r="B23" i="19"/>
  <c r="M22" i="19"/>
  <c r="M21" i="19"/>
  <c r="K20" i="19"/>
  <c r="M20" i="19" s="1"/>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D12" i="19" l="1"/>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Z194" i="2"/>
  <c r="Z248" i="2" l="1"/>
  <c r="Z246" i="2"/>
  <c r="Z240" i="2"/>
  <c r="Z239" i="2"/>
  <c r="Z243" i="2"/>
  <c r="Z245" i="2"/>
  <c r="Z244" i="2"/>
  <c r="Z242" i="2"/>
  <c r="Z238" i="2"/>
  <c r="Z237" i="2"/>
  <c r="Z236" i="2"/>
  <c r="Z234" i="2"/>
  <c r="Z224" i="2"/>
  <c r="Z222" i="2"/>
  <c r="Z220" i="2"/>
  <c r="Z219" i="2"/>
  <c r="Z214" i="2"/>
  <c r="Z212" i="2"/>
  <c r="Z209" i="2"/>
  <c r="Z206" i="2"/>
  <c r="Z205" i="2"/>
  <c r="Z200" i="2"/>
  <c r="Z199" i="2"/>
  <c r="Z198" i="2"/>
  <c r="Z196" i="2"/>
  <c r="Z195" i="2"/>
  <c r="AB262" i="2"/>
  <c r="AA262" i="2"/>
  <c r="AB261" i="2"/>
  <c r="AA261" i="2"/>
  <c r="AB260" i="2"/>
  <c r="AA260" i="2"/>
  <c r="AB259" i="2"/>
  <c r="AA259" i="2"/>
  <c r="AB258" i="2"/>
  <c r="AA258" i="2"/>
  <c r="AB257" i="2"/>
  <c r="AA257" i="2"/>
  <c r="AB256" i="2"/>
  <c r="AA256" i="2"/>
  <c r="AB255" i="2"/>
  <c r="AA255" i="2"/>
  <c r="AB254" i="2"/>
  <c r="AA254" i="2"/>
  <c r="AB253" i="2"/>
  <c r="AA253" i="2"/>
  <c r="AB252" i="2"/>
  <c r="AA252" i="2"/>
  <c r="AB249" i="2"/>
  <c r="AA249" i="2"/>
  <c r="AB248" i="2"/>
  <c r="AA248" i="2"/>
  <c r="AB247" i="2"/>
  <c r="AA247" i="2"/>
  <c r="AB246" i="2"/>
  <c r="AA246" i="2"/>
  <c r="AB245" i="2"/>
  <c r="AA245" i="2"/>
  <c r="AB244" i="2"/>
  <c r="AA244" i="2"/>
  <c r="AB243" i="2"/>
  <c r="AA243" i="2"/>
  <c r="AB242" i="2"/>
  <c r="AA242" i="2"/>
  <c r="AB241" i="2"/>
  <c r="AA241" i="2"/>
  <c r="AB240" i="2"/>
  <c r="AA240" i="2"/>
  <c r="AB239" i="2"/>
  <c r="AA239" i="2"/>
  <c r="AB238" i="2"/>
  <c r="AA238" i="2"/>
  <c r="AB237" i="2"/>
  <c r="AA237" i="2"/>
  <c r="AB236" i="2"/>
  <c r="AA236" i="2"/>
  <c r="AB234" i="2"/>
  <c r="AA234" i="2"/>
  <c r="AB233" i="2"/>
  <c r="AA233" i="2"/>
  <c r="AB229" i="2"/>
  <c r="AA229" i="2"/>
  <c r="AB227" i="2"/>
  <c r="AA227" i="2"/>
  <c r="AB224" i="2"/>
  <c r="AA224" i="2"/>
  <c r="AB223" i="2"/>
  <c r="AA223" i="2"/>
  <c r="AB222" i="2"/>
  <c r="AA222" i="2"/>
  <c r="AB220" i="2"/>
  <c r="AA220" i="2"/>
  <c r="AB219" i="2"/>
  <c r="AA219" i="2"/>
  <c r="AB218" i="2"/>
  <c r="AA218" i="2"/>
  <c r="AB214" i="2"/>
  <c r="AA214" i="2"/>
  <c r="AB213" i="2"/>
  <c r="AA213" i="2"/>
  <c r="AB212" i="2"/>
  <c r="AA212" i="2"/>
  <c r="AB211" i="2"/>
  <c r="AA211" i="2"/>
  <c r="AB209" i="2"/>
  <c r="AA209" i="2"/>
  <c r="AB208" i="2"/>
  <c r="AA208" i="2"/>
  <c r="AB207" i="2"/>
  <c r="AA207" i="2"/>
  <c r="AB206" i="2"/>
  <c r="AA206" i="2"/>
  <c r="AB205" i="2"/>
  <c r="AA205" i="2"/>
  <c r="AB201" i="2"/>
  <c r="AA201" i="2"/>
  <c r="AB200" i="2"/>
  <c r="AA200" i="2"/>
  <c r="AB199" i="2"/>
  <c r="AA199" i="2"/>
  <c r="AB198" i="2"/>
  <c r="AA198" i="2"/>
  <c r="AA195" i="2"/>
  <c r="AB195" i="2"/>
  <c r="AA196" i="2"/>
  <c r="AB196" i="2"/>
  <c r="AB194" i="2"/>
  <c r="AA194" i="2"/>
  <c r="AB262" i="16"/>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Z262" i="2"/>
  <c r="Z261" i="2"/>
  <c r="Z258" i="2"/>
  <c r="Z257" i="2"/>
  <c r="Z256" i="2"/>
  <c r="Z255" i="2"/>
  <c r="Z254" i="2"/>
  <c r="Z253" i="2"/>
  <c r="Z252" i="2"/>
  <c r="Z217" i="2"/>
  <c r="Z204" i="2"/>
  <c r="C263" i="16"/>
  <c r="C250" i="16"/>
  <c r="C225" i="16"/>
  <c r="C221" i="16"/>
  <c r="C215" i="16"/>
  <c r="C210" i="16"/>
  <c r="C202" i="16"/>
  <c r="C197" i="16"/>
  <c r="Z221" i="16" l="1"/>
  <c r="AC239" i="16"/>
  <c r="AC243" i="16"/>
  <c r="AC247" i="16"/>
  <c r="AA215" i="2"/>
  <c r="AC212" i="16"/>
  <c r="AC236" i="16"/>
  <c r="AC254" i="16"/>
  <c r="AC258" i="16"/>
  <c r="AC262" i="16"/>
  <c r="AC219" i="16"/>
  <c r="AA215" i="16"/>
  <c r="AC252" i="16"/>
  <c r="AC256" i="16"/>
  <c r="AC260" i="16"/>
  <c r="AB263" i="16"/>
  <c r="AC201" i="16"/>
  <c r="AC256" i="2"/>
  <c r="AC224" i="16"/>
  <c r="AB263" i="2"/>
  <c r="AB250" i="2"/>
  <c r="AB215" i="2"/>
  <c r="Z227" i="2"/>
  <c r="AC227" i="2" s="1"/>
  <c r="Z197" i="2"/>
  <c r="C202" i="2"/>
  <c r="Z202" i="2" s="1"/>
  <c r="C225" i="2"/>
  <c r="Z211" i="2"/>
  <c r="AC211" i="2" s="1"/>
  <c r="Z218" i="2"/>
  <c r="AC218" i="2" s="1"/>
  <c r="Z241" i="2"/>
  <c r="AC241" i="2" s="1"/>
  <c r="AC252" i="2"/>
  <c r="AC248" i="2"/>
  <c r="AC254" i="2"/>
  <c r="AC258" i="2"/>
  <c r="AC262" i="2"/>
  <c r="AB225" i="2"/>
  <c r="AC205" i="2"/>
  <c r="AC239" i="2"/>
  <c r="AC243" i="2"/>
  <c r="AA210" i="2"/>
  <c r="AC200" i="2"/>
  <c r="AC214" i="2"/>
  <c r="AC195" i="2"/>
  <c r="AC199" i="2"/>
  <c r="AC206" i="2"/>
  <c r="AC212" i="2"/>
  <c r="AC220" i="2"/>
  <c r="AC224" i="2"/>
  <c r="AB210" i="2"/>
  <c r="AB216" i="2" s="1"/>
  <c r="AC209" i="2"/>
  <c r="Z201" i="2"/>
  <c r="AC201" i="2" s="1"/>
  <c r="AC213" i="16"/>
  <c r="AC223" i="16"/>
  <c r="Z202" i="16"/>
  <c r="Z215" i="16"/>
  <c r="Z225" i="16"/>
  <c r="Z263" i="16"/>
  <c r="Z208" i="2"/>
  <c r="AC208" i="2" s="1"/>
  <c r="Z213" i="2"/>
  <c r="AC213" i="2" s="1"/>
  <c r="AC237" i="2"/>
  <c r="AC245" i="2"/>
  <c r="AC214" i="16"/>
  <c r="AC237" i="16"/>
  <c r="AC241" i="16"/>
  <c r="AC245" i="16"/>
  <c r="AC249" i="16"/>
  <c r="AA225" i="2"/>
  <c r="AC199" i="16"/>
  <c r="Z250" i="16"/>
  <c r="Z197" i="16"/>
  <c r="AB202" i="16"/>
  <c r="AC207" i="16"/>
  <c r="AB225" i="16"/>
  <c r="AB250" i="16"/>
  <c r="C203" i="16"/>
  <c r="C216" i="16"/>
  <c r="AB215" i="16"/>
  <c r="AB221" i="16"/>
  <c r="AB202" i="2"/>
  <c r="AB221" i="2"/>
  <c r="AC209" i="16"/>
  <c r="C226" i="16"/>
  <c r="AC196" i="16"/>
  <c r="AA202" i="16"/>
  <c r="AC200" i="16"/>
  <c r="AA225" i="16"/>
  <c r="AA250" i="16"/>
  <c r="AC253" i="16"/>
  <c r="AC255" i="16"/>
  <c r="AC257" i="16"/>
  <c r="AC259" i="16"/>
  <c r="AC261" i="16"/>
  <c r="AC234" i="2"/>
  <c r="AC238" i="2"/>
  <c r="AC240" i="2"/>
  <c r="AC242" i="2"/>
  <c r="AC244" i="2"/>
  <c r="AC246" i="2"/>
  <c r="AB210" i="16"/>
  <c r="Z210" i="16"/>
  <c r="AC195" i="16"/>
  <c r="AC206" i="16"/>
  <c r="AC208" i="16"/>
  <c r="AC211" i="16"/>
  <c r="AC218" i="16"/>
  <c r="AC220" i="16"/>
  <c r="AC227" i="16"/>
  <c r="AC234" i="16"/>
  <c r="AC238" i="16"/>
  <c r="AC240" i="16"/>
  <c r="AC242" i="16"/>
  <c r="AC244" i="16"/>
  <c r="AC246" i="16"/>
  <c r="AC248" i="16"/>
  <c r="AA202" i="2"/>
  <c r="AA221" i="2"/>
  <c r="AA250" i="2"/>
  <c r="AC253" i="2"/>
  <c r="AC255" i="2"/>
  <c r="AC257" i="2"/>
  <c r="AC261" i="2"/>
  <c r="AC196" i="2"/>
  <c r="Z207" i="2"/>
  <c r="AC207" i="2" s="1"/>
  <c r="AA263" i="2"/>
  <c r="AC236" i="2"/>
  <c r="AC222" i="2"/>
  <c r="AC219" i="2"/>
  <c r="AC198" i="2"/>
  <c r="AB197" i="2"/>
  <c r="AA197" i="2"/>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A216" i="2"/>
  <c r="AB203" i="2"/>
  <c r="AA203" i="2"/>
  <c r="AA251" i="2" s="1"/>
  <c r="AB203" i="16"/>
  <c r="AB251" i="16" s="1"/>
  <c r="D19" i="9"/>
  <c r="AA216" i="16"/>
  <c r="AB216" i="16"/>
  <c r="AC202" i="16"/>
  <c r="D29" i="9"/>
  <c r="AC225" i="16"/>
  <c r="D56" i="9"/>
  <c r="D43" i="9"/>
  <c r="D37" i="9"/>
  <c r="AC250" i="16"/>
  <c r="D51" i="9"/>
  <c r="AB226" i="16"/>
  <c r="C228" i="16"/>
  <c r="C264" i="16" s="1"/>
  <c r="AB226" i="2"/>
  <c r="AC194" i="2"/>
  <c r="C221" i="2"/>
  <c r="Z221" i="2" s="1"/>
  <c r="C197" i="2"/>
  <c r="C203" i="2" s="1"/>
  <c r="Z203" i="2" s="1"/>
  <c r="AC215" i="2"/>
  <c r="C50" i="9"/>
  <c r="Z247" i="2"/>
  <c r="AC247" i="2" s="1"/>
  <c r="Z225" i="2"/>
  <c r="Z223" i="2"/>
  <c r="AC223" i="2" s="1"/>
  <c r="AC202" i="2"/>
  <c r="C210" i="2"/>
  <c r="C215" i="2"/>
  <c r="Z215" i="2" s="1"/>
  <c r="AC221" i="2"/>
  <c r="AA226" i="2"/>
  <c r="AC210" i="2"/>
  <c r="AA203" i="16"/>
  <c r="AC215" i="16"/>
  <c r="AC263" i="16"/>
  <c r="C251" i="16"/>
  <c r="AC197" i="16"/>
  <c r="AC221" i="16"/>
  <c r="AC210" i="16"/>
  <c r="Z226" i="16"/>
  <c r="Z216" i="16"/>
  <c r="Z203" i="16"/>
  <c r="C230" i="16" l="1"/>
  <c r="Z251" i="16"/>
  <c r="AC203" i="16"/>
  <c r="C6" i="9"/>
  <c r="C53" i="9"/>
  <c r="C56" i="9" s="1"/>
  <c r="AC216" i="16"/>
  <c r="AC226" i="16"/>
  <c r="AB228" i="16"/>
  <c r="AB230" i="16" s="1"/>
  <c r="D30" i="9"/>
  <c r="AA228" i="2"/>
  <c r="AA230" i="2" s="1"/>
  <c r="D57" i="9"/>
  <c r="AA228" i="16"/>
  <c r="AA230" i="16" s="1"/>
  <c r="AA251" i="16"/>
  <c r="D44" i="9"/>
  <c r="AC197" i="2"/>
  <c r="C226" i="2"/>
  <c r="Z226" i="2" s="1"/>
  <c r="AC225" i="2"/>
  <c r="AC216" i="2"/>
  <c r="Z210" i="2"/>
  <c r="C216" i="2"/>
  <c r="Z230" i="16"/>
  <c r="Z264" i="16"/>
  <c r="AB228" i="2"/>
  <c r="AB251" i="2"/>
  <c r="Z228" i="16"/>
  <c r="AC226" i="2" l="1"/>
  <c r="AC203" i="2"/>
  <c r="AC228" i="2" s="1"/>
  <c r="D59" i="9"/>
  <c r="D61" i="9" s="1"/>
  <c r="AC228" i="16"/>
  <c r="AC230" i="16" s="1"/>
  <c r="AA264" i="2"/>
  <c r="AB264" i="16"/>
  <c r="AC251" i="16"/>
  <c r="AA264" i="16"/>
  <c r="Z216" i="2"/>
  <c r="C228" i="2"/>
  <c r="AB230" i="2"/>
  <c r="AB264" i="2"/>
  <c r="AC264" i="16" l="1"/>
  <c r="Z228" i="2"/>
  <c r="C187" i="16" l="1"/>
  <c r="C191" i="2" s="1"/>
  <c r="L136" i="3" l="1"/>
  <c r="N136" i="3" s="1"/>
  <c r="M136" i="3"/>
  <c r="O136" i="3" s="1"/>
  <c r="L136" i="15"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D11" i="6" l="1"/>
  <c r="D11" i="7"/>
  <c r="C11" i="7"/>
  <c r="C11" i="6"/>
  <c r="M135" i="15" l="1"/>
  <c r="O135" i="15" s="1"/>
  <c r="L135" i="15"/>
  <c r="N135" i="15" s="1"/>
  <c r="M135" i="3" l="1"/>
  <c r="O135" i="3" s="1"/>
  <c r="L135" i="3"/>
  <c r="N135" i="3" s="1"/>
  <c r="AA182"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C47" i="8" s="1"/>
  <c r="AB69" i="2" l="1"/>
  <c r="AA69" i="2"/>
  <c r="C189" i="16" l="1"/>
  <c r="C189" i="2"/>
  <c r="C190" i="16" l="1"/>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AD172" i="16"/>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N136" i="15"/>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60" i="8"/>
  <c r="D46" i="8"/>
  <c r="D46" i="6"/>
  <c r="Z259" i="2"/>
  <c r="AC259" i="2" s="1"/>
  <c r="Z229" i="2"/>
  <c r="AC229" i="2" s="1"/>
  <c r="Z260" i="2"/>
  <c r="AC260" i="2" s="1"/>
  <c r="C35" i="6"/>
  <c r="AC68" i="2"/>
  <c r="C31" i="6"/>
  <c r="C34" i="6"/>
  <c r="C36" i="6"/>
  <c r="AC163" i="16"/>
  <c r="AB68" i="16"/>
  <c r="AB69" i="16" s="1"/>
  <c r="Z159" i="2"/>
  <c r="AC127" i="2"/>
  <c r="Z156" i="16"/>
  <c r="AC69" i="2" l="1"/>
  <c r="D47" i="6"/>
  <c r="C263" i="2"/>
  <c r="Z263" i="2" s="1"/>
  <c r="AC263" i="2"/>
  <c r="AC264" i="2" s="1"/>
  <c r="C230" i="2"/>
  <c r="Z230" i="2" s="1"/>
  <c r="C60" i="9"/>
  <c r="C61" i="9" s="1"/>
  <c r="AC230" i="2"/>
  <c r="D61" i="8"/>
  <c r="C46" i="6"/>
  <c r="C47" i="6" s="1"/>
  <c r="Z159" i="16"/>
  <c r="Z69" i="16"/>
  <c r="Z189" i="16" s="1"/>
  <c r="C6" i="8"/>
  <c r="AC126" i="2"/>
  <c r="Z69" i="2"/>
  <c r="Z189" i="2" s="1"/>
  <c r="Z163" i="2"/>
  <c r="AB168" i="16"/>
  <c r="AB187" i="16" s="1"/>
  <c r="AB120" i="16" s="1"/>
  <c r="C264" i="2" l="1"/>
  <c r="Z264" i="2" s="1"/>
  <c r="C5" i="8"/>
  <c r="AC168" i="16"/>
  <c r="AA148" i="2"/>
  <c r="AB168" i="2"/>
  <c r="Z166" i="2"/>
  <c r="Z163" i="16"/>
  <c r="Z161" i="2"/>
  <c r="AC68" i="16"/>
  <c r="AC69" i="16" s="1"/>
  <c r="AB187" i="2" l="1"/>
  <c r="AB120" i="2" s="1"/>
  <c r="W7" i="19"/>
  <c r="Z249" i="2"/>
  <c r="AC249" i="2" s="1"/>
  <c r="AC171" i="16"/>
  <c r="AC179" i="16" s="1"/>
  <c r="AC187" i="16" s="1"/>
  <c r="C171" i="2" s="1"/>
  <c r="C179" i="2" s="1"/>
  <c r="C187" i="2" s="1"/>
  <c r="AB121" i="16"/>
  <c r="AB123" i="16" s="1"/>
  <c r="AB124" i="16" s="1"/>
  <c r="AC120" i="16"/>
  <c r="D53" i="7" s="1"/>
  <c r="M136" i="15"/>
  <c r="O136" i="15" s="1"/>
  <c r="Z161" i="16"/>
  <c r="Z166" i="16"/>
  <c r="AA161" i="2"/>
  <c r="AA187" i="2" s="1"/>
  <c r="AC148" i="2"/>
  <c r="W11" i="19" l="1"/>
  <c r="Y7" i="19"/>
  <c r="C27" i="8"/>
  <c r="C35" i="8" s="1"/>
  <c r="C38" i="8" s="1"/>
  <c r="D54" i="7"/>
  <c r="D56" i="7" s="1"/>
  <c r="D57" i="7" s="1"/>
  <c r="C190" i="2"/>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C60" i="8"/>
  <c r="Z190" i="16"/>
  <c r="AC123" i="2" l="1"/>
  <c r="AC166" i="2"/>
  <c r="AC163" i="2"/>
  <c r="C250" i="2"/>
  <c r="C251" i="2" s="1"/>
  <c r="C56" i="7"/>
  <c r="C57" i="7" s="1"/>
  <c r="M11" i="19"/>
  <c r="C61" i="8"/>
  <c r="AC124" i="2" l="1"/>
  <c r="C61" i="7" s="1"/>
  <c r="Z233" i="2"/>
  <c r="AC233" i="2" s="1"/>
  <c r="AC250" i="2" s="1"/>
  <c r="AC251" i="2" s="1"/>
  <c r="K13" i="19"/>
  <c r="Z251" i="2"/>
  <c r="Z250" i="2"/>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<sst xmlns="http://schemas.openxmlformats.org/spreadsheetml/2006/main" count="1476" uniqueCount="762">
  <si>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</si>
  <si>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</si>
  <si>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</si>
  <si>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</si>
  <si>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</si>
  <si>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</si>
  <si>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</si>
  <si>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</si>
  <si>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</si>
  <si>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</si>
  <si>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</si>
  <si>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</si>
  <si>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</si>
  <si>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</si>
  <si>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</si>
  <si>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</si>
  <si>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</si>
  <si>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</si>
  <si>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</si>
  <si>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</si>
  <si>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</si>
  <si>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</si>
  <si>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</si>
  <si>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</si>
  <si>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</si>
  <si>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</si>
  <si>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</si>
  <si>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</si>
  <si>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</si>
  <si>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</si>
  <si>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</si>
  <si>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</si>
  <si>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</si>
  <si>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</si>
  <si>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</si>
  <si>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</si>
  <si>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</si>
  <si>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</si>
  <si>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</si>
  <si>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</si>
  <si>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</si>
  <si>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</si>
  <si>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</si>
  <si>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</si>
  <si>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</si>
  <si>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</si>
  <si>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</si>
  <si>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</si>
  <si>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</si>
  <si>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</si>
  <si>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</si>
  <si>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</si>
  <si>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</si>
  <si>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</si>
  <si>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</si>
  <si>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</si>
  <si>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</si>
  <si>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</si>
  <si>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</si>
  <si>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</si>
  <si>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</si>
  <si>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</si>
  <si>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</si>
  <si>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</si>
  <si>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</si>
  <si>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</si>
  <si>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</si>
  <si>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</si>
  <si>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</si>
  <si>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</si>
  <si>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</si>
  <si>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</si>
  <si>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</si>
  <si>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</si>
  <si>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</si>
  <si>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</si>
  <si>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</si>
  <si>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</si>
  <si>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</si>
  <si>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</si>
  <si>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</si>
  <si>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</si>
  <si>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</si>
  <si>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</si>
  <si>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</si>
  <si>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</si>
  <si>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</si>
  <si>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</si>
  <si>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</si>
  <si>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</si>
  <si>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</si>
  <si>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</si>
  <si>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</si>
  <si>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</si>
  <si>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</si>
  <si>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</si>
  <si>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</si>
  <si>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</si>
  <si>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</si>
  <si>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</si>
  <si>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</si>
  <si>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</si>
  <si>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</si>
  <si>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</si>
  <si>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</si>
  <si>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</si>
  <si>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</si>
  <si>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</si>
  <si>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</si>
  <si>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</si>
  <si>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</si>
  <si>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</si>
  <si>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</si>
  <si>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</si>
  <si>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</si>
  <si>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</si>
  <si>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</si>
  <si>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</si>
  <si>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</si>
  <si>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</si>
  <si>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</si>
  <si>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</si>
  <si>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</si>
  <si>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</si>
  <si>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</si>
  <si>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</si>
  <si>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</si>
  <si>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</si>
  <si>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</si>
  <si>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</si>
  <si>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</si>
  <si>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</si>
  <si>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</si>
  <si>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</si>
  <si>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</si>
  <si>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</si>
  <si>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</si>
  <si>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</si>
  <si>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</si>
  <si>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</si>
  <si>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</si>
  <si>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</si>
  <si>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</si>
  <si>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</si>
  <si>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</si>
  <si>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</si>
  <si>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</si>
  <si>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</si>
  <si>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</si>
  <si>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</si>
  <si>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</si>
  <si>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</si>
  <si>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</si>
  <si>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</si>
  <si>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</si>
  <si>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</si>
  <si>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</si>
  <si>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</si>
  <si>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</si>
  <si>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</si>
  <si>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</si>
  <si>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</si>
  <si>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</si>
  <si>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</si>
  <si>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</si>
  <si>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</si>
  <si>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</si>
  <si>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</si>
  <si>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</si>
  <si>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</si>
  <si>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</si>
  <si>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</si>
  <si>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</si>
  <si>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</si>
  <si>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</si>
  <si>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</si>
  <si>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</si>
  <si>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</si>
  <si>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</si>
  <si>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</si>
  <si>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</si>
  <si>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</si>
  <si>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</si>
  <si>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</si>
  <si>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</si>
  <si>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</si>
  <si>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</si>
  <si>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</si>
  <si>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</si>
  <si>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</si>
  <si>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</si>
  <si>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</si>
  <si>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</si>
  <si>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</si>
  <si>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</si>
  <si>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</si>
  <si>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</si>
  <si>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</si>
  <si>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</si>
  <si>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</si>
  <si>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</si>
  <si>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</si>
  <si>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</si>
  <si>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</si>
  <si>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</si>
  <si>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</si>
  <si>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</si>
  <si>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</si>
  <si>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</si>
  <si>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</si>
  <si>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</si>
  <si>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</si>
  <si>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</si>
  <si>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</si>
  <si>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</si>
  <si>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</si>
  <si>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</si>
  <si>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</si>
  <si>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</si>
  <si>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</si>
  <si>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</si>
  <si>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</si>
  <si>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</si>
  <si>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</si>
  <si>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</si>
  <si>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</si>
  <si>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</si>
  <si>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</si>
  <si>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</si>
  <si>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</si>
  <si>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</si>
  <si>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</si>
  <si>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</si>
  <si>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</si>
  <si>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</si>
  <si>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</si>
  <si>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</si>
  <si>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</si>
  <si>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</si>
  <si>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</si>
  <si>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</si>
  <si>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</si>
  <si>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</si>
  <si>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</si>
  <si>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</si>
  <si>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</si>
  <si>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</si>
  <si>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</si>
  <si>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</si>
  <si>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</si>
  <si>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</si>
  <si>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</si>
  <si>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</si>
  <si>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</si>
  <si>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</si>
  <si>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</si>
  <si>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</si>
  <si>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</si>
  <si>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</si>
  <si>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</si>
  <si>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</si>
  <si>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</si>
  <si>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</si>
  <si>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</si>
  <si>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</si>
  <si>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</si>
  <si>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</si>
  <si>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</si>
  <si>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</si>
  <si>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</si>
  <si>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</si>
  <si>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</si>
  <si>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</si>
  <si>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</si>
  <si>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</si>
  <si>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</si>
  <si>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</si>
  <si>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</si>
  <si>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</si>
  <si>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</si>
  <si>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</si>
  <si>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</si>
  <si>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</si>
  <si>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</si>
  <si>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</si>
  <si>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</si>
  <si>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</si>
  <si>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</si>
  <si>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</si>
  <si>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</si>
  <si>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</si>
  <si>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</si>
  <si>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</si>
  <si>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</si>
  <si>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</si>
  <si>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</si>
  <si>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</si>
  <si>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</si>
  <si>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</si>
  <si>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</si>
  <si>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</si>
  <si>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</si>
  <si>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</si>
  <si>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</si>
  <si>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</si>
  <si>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</si>
  <si>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</si>
  <si>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</si>
  <si>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</si>
  <si>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</si>
  <si>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</si>
  <si>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</si>
  <si>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</si>
  <si>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</si>
  <si>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</si>
  <si>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</si>
  <si>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</si>
  <si>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</si>
  <si>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</si>
  <si>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</si>
  <si>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</si>
  <si>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</si>
  <si>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</si>
  <si>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</si>
  <si>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</si>
  <si>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</si>
  <si>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</si>
  <si>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</si>
  <si>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</si>
  <si>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</si>
  <si>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</si>
  <si>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</si>
  <si>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</si>
  <si>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</si>
  <si>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</si>
  <si>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</si>
  <si>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</si>
  <si>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</si>
  <si>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</si>
  <si>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</si>
  <si>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</si>
  <si>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</si>
  <si>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</si>
  <si>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</si>
  <si>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</si>
  <si>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</si>
  <si>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</si>
  <si>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</si>
  <si>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</si>
  <si>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</si>
  <si>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</si>
  <si>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</si>
  <si>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</si>
  <si>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</si>
  <si>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</si>
  <si>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</si>
  <si>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</si>
  <si>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</si>
  <si>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</si>
  <si>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</si>
  <si>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</si>
  <si>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</si>
  <si>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</si>
  <si>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</si>
  <si>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</si>
  <si>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</si>
  <si>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</si>
  <si>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</si>
  <si>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</si>
  <si>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</si>
  <si>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</si>
  <si>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</si>
  <si>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</si>
  <si>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</si>
  <si>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</si>
  <si>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</si>
  <si>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</si>
  <si>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</si>
  <si>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</si>
  <si>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</si>
  <si>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</si>
  <si>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</si>
  <si>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</si>
  <si>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</si>
  <si>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</si>
  <si>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</si>
  <si>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</si>
  <si>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</si>
  <si>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</si>
  <si>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</si>
  <si>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</si>
  <si>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</si>
  <si>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</si>
  <si>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</si>
  <si>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</si>
  <si>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</si>
  <si>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</si>
  <si>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</si>
  <si>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</si>
  <si>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</si>
  <si>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</si>
  <si>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</si>
  <si>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</si>
  <si>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</si>
  <si>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</si>
  <si>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</si>
  <si>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</si>
  <si>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</si>
  <si>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</si>
  <si>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</si>
  <si>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</si>
  <si>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</si>
  <si>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</si>
  <si>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</si>
  <si>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</si>
  <si>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</si>
  <si>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</si>
  <si>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</si>
  <si>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</si>
  <si>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</si>
  <si>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</si>
  <si>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</si>
  <si>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</si>
  <si>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</si>
  <si>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</si>
  <si>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</si>
  <si>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</si>
  <si>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</si>
  <si>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</si>
  <si>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</si>
  <si>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</si>
  <si>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</si>
  <si>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</si>
  <si>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</si>
  <si>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</si>
  <si>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</si>
  <si>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</si>
  <si>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</si>
  <si>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</si>
  <si>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</si>
  <si>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</si>
  <si>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</si>
  <si>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</si>
  <si>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</si>
  <si>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</si>
  <si>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</si>
  <si>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</si>
  <si>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</si>
  <si>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</si>
  <si>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</si>
  <si>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</si>
  <si>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</si>
  <si>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</si>
  <si>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</si>
  <si>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</si>
  <si>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</si>
  <si>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</si>
  <si>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</si>
  <si>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</si>
  <si>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</si>
  <si>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</si>
  <si>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</si>
  <si>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</si>
  <si>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</si>
  <si>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</si>
  <si>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</si>
  <si>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</si>
  <si>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</si>
  <si>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</si>
  <si>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</si>
  <si>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</si>
  <si>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</si>
  <si>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</si>
  <si>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</si>
  <si>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</si>
  <si>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</si>
  <si>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</si>
  <si>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</si>
  <si>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</si>
  <si>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</si>
  <si>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</si>
  <si>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</si>
  <si>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</si>
  <si>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</si>
  <si>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</si>
  <si>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</si>
  <si>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</si>
  <si>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</si>
  <si>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</si>
  <si>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</si>
  <si>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</si>
  <si>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</si>
  <si>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</si>
  <si>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</si>
  <si>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</si>
  <si>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</si>
  <si>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</si>
  <si>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</si>
  <si>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</si>
  <si>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</si>
  <si>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</si>
  <si>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</si>
  <si>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</si>
  <si>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</si>
  <si>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</si>
  <si>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</si>
  <si>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</si>
  <si>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</si>
  <si>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</si>
  <si>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</si>
  <si>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</si>
  <si>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</si>
  <si>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</si>
  <si>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</si>
  <si>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</si>
  <si>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</si>
  <si>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</si>
  <si>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</si>
  <si>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</si>
  <si>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</si>
  <si>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</si>
  <si>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</si>
  <si>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</si>
  <si>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</si>
  <si>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</si>
  <si>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</si>
  <si>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</si>
  <si>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</si>
  <si>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</si>
  <si>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</si>
  <si>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</si>
  <si>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</si>
  <si>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</si>
  <si>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</si>
  <si>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</si>
  <si>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</si>
  <si>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</si>
  <si>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</si>
  <si>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</si>
  <si>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</si>
  <si>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</si>
  <si>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</si>
  <si>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</si>
  <si>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</si>
  <si>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</si>
  <si>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无形资产摊销</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</si>
  <si>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</si>
  <si>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</si>
  <si>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</si>
  <si>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</si>
  <si>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</si>
  <si>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</si>
  <si>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</si>
  <si>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</si>
  <si>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</si>
  <si>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</si>
  <si>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</si>
  <si>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</si>
  <si>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</si>
  <si>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</si>
  <si>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</si>
  <si>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</si>
  <si>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</si>
  <si>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</si>
  <si>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</si>
  <si>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</si>
  <si>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</si>
  <si>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</si>
  <si>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</si>
  <si>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</si>
  <si>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</si>
  <si>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</si>
  <si>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</si>
  <si>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</si>
  <si>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</si>
  <si>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</si>
  <si>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</si>
  <si>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</si>
  <si>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</si>
  <si>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</si>
  <si>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</si>
  <si>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</si>
  <si>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</si>
  <si>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</si>
  <si>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</si>
  <si>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</si>
  <si>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</si>
  <si>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</si>
  <si>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</si>
  <si>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</si>
  <si>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</si>
  <si>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</si>
  <si>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</si>
  <si>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</si>
  <si>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</si>
  <si>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</si>
  <si>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</si>
  <si>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</si>
  <si>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</si>
  <si>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</si>
  <si>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</si>
  <si>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</si>
  <si>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</si>
  <si>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</si>
  <si>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</si>
  <si>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</si>
  <si>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</si>
  <si>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</si>
  <si>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</si>
  <si>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</si>
  <si>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</si>
  <si>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</si>
  <si>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</si>
  <si>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</si>
  <si>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</si>
  <si>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</si>
  <si>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</si>
  <si>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</si>
  <si>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</si>
  <si>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</si>
  <si>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</si>
  <si>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</si>
  <si>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</si>
  <si>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</si>
  <si>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</si>
  <si>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</si>
  <si>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</si>
  <si>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</si>
  <si>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</si>
  <si>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</si>
  <si>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</si>
  <si>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</si>
  <si>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</si>
  <si>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</si>
  <si>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</si>
  <si>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</si>
  <si>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</si>
  <si>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</si>
  <si>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</si>
  <si>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</si>
  <si>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</si>
  <si>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</si>
  <si>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</si>
  <si>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</si>
  <si>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</si>
  <si>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</si>
  <si>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</si>
  <si>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</si>
  <si>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</si>
  <si>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</si>
  <si>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</si>
  <si>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</si>
  <si>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</si>
  <si>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</si>
  <si>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</si>
  <si>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</si>
  <si>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</si>
  <si>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</si>
  <si>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</si>
  <si>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</si>
  <si>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</si>
  <si>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</si>
  <si>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</si>
  <si>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</si>
  <si>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</si>
  <si>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</si>
  <si>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</si>
  <si>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</si>
  <si>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</si>
  <si>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</si>
  <si>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</si>
  <si>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</si>
  <si>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</si>
  <si>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</si>
  <si>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</si>
  <si>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</si>
  <si>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</si>
  <si>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</si>
  <si>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</si>
  <si>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</si>
  <si>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</si>
  <si>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</si>
  <si>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</si>
  <si>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</si>
  <si>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</si>
  <si>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</si>
  <si>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</si>
  <si>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</si>
  <si>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</si>
  <si>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</si>
  <si>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</si>
  <si>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</si>
  <si>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</si>
  <si>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</si>
  <si>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</si>
  <si>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</si>
  <si>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</si>
  <si>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</si>
  <si>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</si>
  <si>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</si>
  <si>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</si>
  <si>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</si>
  <si>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</si>
  <si>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</si>
  <si>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</si>
  <si>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</si>
  <si>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</si>
  <si>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</si>
  <si>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</si>
  <si>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</si>
  <si>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</si>
  <si>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</si>
  <si>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</si>
  <si>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</si>
  <si>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</si>
  <si>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</si>
  <si>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</si>
  <si>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</si>
  <si>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</si>
  <si>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</si>
  <si>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</si>
  <si>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</si>
  <si>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</si>
  <si>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</si>
  <si>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</si>
  <si>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</si>
  <si>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</si>
  <si>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</si>
  <si>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</si>
  <si>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</si>
  <si>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</si>
  <si>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</si>
  <si>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</si>
  <si>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</si>
  <si>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</si>
  <si>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</si>
  <si>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</si>
  <si>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</si>
  <si>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</si>
  <si>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</si>
  <si>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</si>
  <si>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</si>
  <si>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</si>
  <si>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</si>
  <si>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</si>
  <si>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</si>
  <si>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</si>
  <si>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</si>
  <si>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</si>
  <si>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</si>
  <si>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</si>
  <si>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</si>
  <si>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</si>
  <si>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</si>
  <si>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</si>
  <si>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</si>
  <si>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母公司</t>
  </si>
  <si>
    <t>母公司</t>
    <phoneticPr fontId="2" type="noConversion"/>
  </si>
  <si>
    <t>资产负债表验证：</t>
    <phoneticPr fontId="2" type="noConversion"/>
  </si>
  <si>
    <t>未分配利润验证：</t>
    <phoneticPr fontId="2" type="noConversion"/>
  </si>
  <si>
    <t>两期未分配利润验证：</t>
    <phoneticPr fontId="2" type="noConversion"/>
  </si>
  <si>
    <t>编制单位：母公司</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</si>
</sst>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51">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4" fontId="0" fillId="0" borderId="0" xfId="0" applyNumberFormat="1" applyAlignment="1">
      <alignment horizontal="right" vertical="top"/>
    </xf>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8"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40" fillId="0" borderId="17"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40"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40"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40"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41" fillId="5" borderId="12" xfId="3" applyFont="1" applyFill="1" applyBorder="1" applyAlignment="1">
      <alignment horizontal="right" vertical="center"/>
    </xf>
    <xf numFmtId="4" fontId="41" fillId="5" borderId="12"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40"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40" fillId="0" borderId="8" xfId="3" applyNumberFormat="1" applyFont="1" applyFill="1" applyBorder="1" applyAlignment="1">
      <alignment horizontal="right" vertical="center" wrapText="1"/>
    </xf>
    <xf numFmtId="177" fontId="3" fillId="0" borderId="20" xfId="3" applyNumberFormat="1" applyFont="1" applyFill="1" applyBorder="1" applyAlignment="1">
      <alignment horizontal="right" vertical="center" wrapText="1"/>
    </xf>
    <xf numFmtId="177" fontId="40" fillId="0" borderId="9" xfId="3" applyNumberFormat="1" applyFont="1" applyFill="1" applyBorder="1" applyAlignment="1">
      <alignment horizontal="right" vertical="center" wrapText="1"/>
    </xf>
    <xf numFmtId="177" fontId="42" fillId="0" borderId="0" xfId="4" applyNumberFormat="1" applyFont="1" applyAlignment="1">
      <alignment vertical="center"/>
    </xf>
    <xf numFmtId="177" fontId="42" fillId="0" borderId="0" xfId="2" applyNumberFormat="1" applyFont="1" applyAlignment="1">
      <alignment vertical="center"/>
    </xf>
    <xf numFmtId="43" fontId="43" fillId="0" borderId="0" xfId="3" applyFont="1" applyFill="1" applyAlignment="1">
      <alignment vertical="center"/>
    </xf>
    <xf numFmtId="43" fontId="44" fillId="0" borderId="0" xfId="3" applyFont="1" applyFill="1" applyAlignment="1">
      <alignment vertical="center"/>
    </xf>
    <xf numFmtId="43" fontId="38" fillId="0" borderId="0" xfId="1" applyFont="1" applyAlignment="1">
      <alignment vertical="center"/>
    </xf>
    <xf numFmtId="43" fontId="38"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26" fillId="0" borderId="0" xfId="0" applyFont="1" applyBorder="1" applyAlignment="1">
      <alignment vertical="center"/>
    </xf>
    <xf numFmtId="4" fontId="47" fillId="0" borderId="0" xfId="0" applyNumberFormat="1" applyFont="1" applyBorder="1" applyAlignment="1">
      <alignment horizontal="right" vertical="center" wrapText="1"/>
    </xf>
    <xf numFmtId="4" fontId="47" fillId="0" borderId="0" xfId="0" applyNumberFormat="1" applyFont="1" applyBorder="1" applyAlignment="1">
      <alignment horizontal="right" vertical="center"/>
    </xf>
    <xf numFmtId="0" fontId="47" fillId="0" borderId="0" xfId="0" applyFont="1" applyBorder="1" applyAlignment="1">
      <alignment horizontal="right" vertical="center"/>
    </xf>
    <xf numFmtId="4" fontId="46" fillId="0" borderId="0" xfId="0" applyNumberFormat="1" applyFont="1" applyBorder="1" applyAlignment="1">
      <alignment horizontal="right" vertical="center" wrapText="1"/>
    </xf>
    <xf numFmtId="4" fontId="46"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77" fontId="3" fillId="0" borderId="16" xfId="3" applyNumberFormat="1" applyFont="1" applyFill="1" applyBorder="1" applyAlignment="1">
      <alignment horizontal="right" vertical="center" wrapText="1"/>
    </xf>
    <xf numFmtId="177" fontId="3" fillId="0" borderId="21" xfId="3" applyNumberFormat="1" applyFont="1" applyFill="1" applyBorder="1" applyAlignment="1">
      <alignment horizontal="right" vertical="center" wrapText="1"/>
    </xf>
    <xf numFmtId="43" fontId="50" fillId="0" borderId="5" xfId="1" applyFont="1" applyBorder="1" applyProtection="1">
      <alignment vertical="center"/>
      <protection hidden="1"/>
    </xf>
    <xf numFmtId="0" fontId="7" fillId="0" borderId="0" xfId="0" applyFont="1" applyAlignment="1">
      <alignment horizontal="right"/>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8"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40" fillId="0" borderId="0" xfId="4" applyNumberFormat="1" applyFont="1" applyAlignment="1">
      <alignment horizontal="left" vertical="center"/>
    </xf>
    <xf numFmtId="177" fontId="18" fillId="0" borderId="5" xfId="4" applyNumberFormat="1" applyFont="1" applyBorder="1" applyAlignment="1">
      <alignment horizontal="center" vertical="center" wrapText="1" shrinkToFit="1"/>
    </xf>
    <xf numFmtId="177" fontId="18" fillId="0" borderId="12" xfId="4" applyNumberFormat="1" applyFont="1" applyBorder="1" applyAlignment="1">
      <alignment horizontal="center" vertical="center" wrapText="1" shrinkToFit="1"/>
    </xf>
    <xf numFmtId="177" fontId="40" fillId="0" borderId="13"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40" fillId="0" borderId="6" xfId="4" applyNumberFormat="1" applyFont="1" applyBorder="1" applyAlignment="1">
      <alignment horizontal="center" vertical="center" wrapText="1"/>
    </xf>
    <xf numFmtId="177" fontId="36" fillId="0" borderId="0" xfId="4" applyNumberFormat="1" applyFont="1" applyAlignment="1">
      <alignment horizontal="center" vertical="center"/>
    </xf>
    <xf numFmtId="177" fontId="37" fillId="0" borderId="0" xfId="4" applyNumberFormat="1" applyFont="1" applyAlignment="1">
      <alignment horizontal="center" vertical="center"/>
    </xf>
    <xf numFmtId="178" fontId="39" fillId="0" borderId="0" xfId="4" applyNumberFormat="1" applyFont="1" applyAlignment="1">
      <alignment horizontal="center" vertical="center"/>
    </xf>
    <xf numFmtId="177" fontId="40" fillId="0" borderId="1" xfId="4" applyNumberFormat="1" applyFont="1" applyBorder="1" applyAlignment="1">
      <alignment horizontal="center" vertical="center"/>
    </xf>
    <xf numFmtId="177" fontId="40" fillId="0" borderId="4" xfId="4" applyNumberFormat="1" applyFont="1" applyBorder="1" applyAlignment="1">
      <alignment horizontal="center" vertical="center"/>
    </xf>
    <xf numFmtId="177" fontId="40" fillId="0" borderId="2" xfId="4" applyNumberFormat="1" applyFont="1" applyBorder="1" applyAlignment="1">
      <alignment horizontal="center" vertical="center"/>
    </xf>
    <xf numFmtId="177" fontId="40" fillId="0" borderId="18" xfId="4" applyNumberFormat="1" applyFont="1" applyBorder="1" applyAlignment="1">
      <alignment horizontal="center" vertical="center"/>
    </xf>
    <xf numFmtId="177" fontId="40" fillId="0" borderId="19" xfId="4" applyNumberFormat="1" applyFont="1" applyBorder="1" applyAlignment="1">
      <alignment horizontal="center" vertical="center"/>
    </xf>
    <xf numFmtId="177" fontId="40" fillId="0" borderId="3" xfId="4" applyNumberFormat="1" applyFont="1" applyBorder="1" applyAlignment="1">
      <alignment horizontal="center"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view="pageBreakPreview" zoomScaleNormal="100" zoomScaleSheetLayoutView="100" workbookViewId="0">
      <selection activeCell="F12" sqref="F12"/>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7" t="s">
        <v>621</v>
      </c>
      <c r="B1" s="268"/>
      <c r="C1" s="268"/>
      <c r="D1" s="268"/>
      <c r="E1" s="50" t="s">
        <v>492</v>
      </c>
      <c r="F1" s="79">
        <f>C47-'资产负债表（续）'!C57</f>
        <v>0</v>
      </c>
      <c r="G1" s="79">
        <f>D47-'资产负债表（续）'!D57</f>
        <v>0</v>
      </c>
    </row>
    <row r="2" spans="1:7" ht="17.25" customHeight="1">
      <c r="A2" s="269">
        <v>44196</v>
      </c>
      <c r="B2" s="269"/>
      <c r="C2" s="269"/>
      <c r="D2" s="269"/>
    </row>
    <row r="3" spans="1:7" s="8" customFormat="1" ht="22.5" customHeight="1" thickBot="1">
      <c r="A3" s="105" t="s">
        <v>761</v>
      </c>
      <c r="B3" s="270"/>
      <c r="C3" s="270"/>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2000000</v>
      </c>
      <c r="D6" s="214">
        <f>'TB-上期'!AC7</f>
        <v>10000000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730</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8000000</v>
      </c>
      <c r="D12" s="214">
        <f>'TB-上期'!AC15</f>
        <v>9000000</v>
      </c>
      <c r="E12" s="86"/>
      <c r="F12" s="87"/>
      <c r="G12" s="41"/>
    </row>
    <row r="13" spans="1:7" s="12" customFormat="1" ht="18" customHeight="1">
      <c r="A13" s="215" t="s">
        <v>731</v>
      </c>
      <c r="B13" s="10"/>
      <c r="C13" s="42">
        <f>'TB-本期'!AC16</f>
        <v>0</v>
      </c>
      <c r="D13" s="214">
        <f>'TB-上期'!AC16</f>
        <v>0</v>
      </c>
      <c r="E13" s="86"/>
      <c r="F13" s="87"/>
      <c r="G13" s="41"/>
    </row>
    <row r="14" spans="1:7" s="12" customFormat="1" ht="18" customHeight="1">
      <c r="A14" s="213" t="s">
        <v>223</v>
      </c>
      <c r="B14" s="10"/>
      <c r="C14" s="42">
        <f>'TB-本期'!AC17</f>
        <v>0</v>
      </c>
      <c r="D14" s="214">
        <f>'TB-上期'!AC17</f>
        <v>300000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0</v>
      </c>
      <c r="D18" s="214">
        <f>'TB-上期'!AC23</f>
        <v>450000</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6000000</v>
      </c>
      <c r="D20" s="214">
        <f>'TB-上期'!AC27</f>
        <v>6100000</v>
      </c>
      <c r="E20" s="86"/>
      <c r="F20" s="89"/>
    </row>
    <row r="21" spans="1:6" s="12" customFormat="1" ht="18" customHeight="1">
      <c r="A21" s="215" t="s">
        <v>732</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678000</v>
      </c>
      <c r="E24" s="86"/>
      <c r="F24" s="86"/>
    </row>
    <row r="25" spans="1:6" s="12" customFormat="1" ht="18" customHeight="1">
      <c r="A25" s="216" t="s">
        <v>233</v>
      </c>
      <c r="B25" s="10"/>
      <c r="C25" s="44">
        <f>IF(SUM(C6:C24)=0,"",SUM(C6:C24))</f>
        <v>16000000</v>
      </c>
      <c r="D25" s="217">
        <f>IF(SUM(D6:D24)=0,"",SUM(D6:D24))</f>
        <v>26528000</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733</v>
      </c>
      <c r="B28" s="10"/>
      <c r="C28" s="42">
        <f>'TB-本期'!AC35</f>
        <v>0</v>
      </c>
      <c r="D28" s="214">
        <f>'TB-上期'!AC35</f>
        <v>0</v>
      </c>
      <c r="E28" s="86"/>
      <c r="F28" s="87"/>
    </row>
    <row r="29" spans="1:6" s="12" customFormat="1" ht="18" customHeight="1">
      <c r="A29" s="215" t="s">
        <v>734</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349087849</v>
      </c>
      <c r="D31" s="214">
        <f>'TB-上期'!AC40</f>
        <v>362733000</v>
      </c>
      <c r="E31" s="86"/>
      <c r="F31" s="87"/>
    </row>
    <row r="32" spans="1:6" s="12" customFormat="1" ht="18" customHeight="1">
      <c r="A32" s="215" t="s">
        <v>735</v>
      </c>
      <c r="B32" s="10"/>
      <c r="C32" s="42">
        <f>'TB-本期'!AC41</f>
        <v>0</v>
      </c>
      <c r="D32" s="214">
        <f>'TB-上期'!AC41</f>
        <v>6789000</v>
      </c>
      <c r="E32" s="86"/>
      <c r="F32" s="87"/>
    </row>
    <row r="33" spans="1:6" s="12" customFormat="1" ht="18" customHeight="1">
      <c r="A33" s="215" t="s">
        <v>736</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9200000</v>
      </c>
      <c r="D35" s="214">
        <f>'TB-上期'!AC50</f>
        <v>8400000</v>
      </c>
      <c r="E35" s="86"/>
      <c r="F35" s="87"/>
    </row>
    <row r="36" spans="1:6" s="12" customFormat="1" ht="18" customHeight="1">
      <c r="A36" s="213" t="s">
        <v>240</v>
      </c>
      <c r="B36" s="10"/>
      <c r="C36" s="42">
        <f>'TB-本期'!AC53</f>
        <v>99552207</v>
      </c>
      <c r="D36" s="214">
        <f>'TB-上期'!AC53</f>
        <v>0</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737</v>
      </c>
      <c r="B39" s="10"/>
      <c r="C39" s="42">
        <f>'TB-本期'!AC56</f>
        <v>0</v>
      </c>
      <c r="D39" s="214">
        <f>'TB-上期'!AC56</f>
        <v>0</v>
      </c>
      <c r="E39" s="86"/>
      <c r="F39" s="86"/>
    </row>
    <row r="40" spans="1:6" s="12" customFormat="1" ht="18" customHeight="1">
      <c r="A40" s="213" t="s">
        <v>243</v>
      </c>
      <c r="B40" s="10"/>
      <c r="C40" s="42">
        <f>'TB-本期'!AC60</f>
        <v>1000000</v>
      </c>
      <c r="D40" s="214">
        <f>'TB-上期'!AC60</f>
        <v>300000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f>IF(SUM(C27:C45)&lt;&gt;0,SUM(C27:C45),"")</f>
        <v>458840056</v>
      </c>
      <c r="D46" s="218">
        <f>IF(SUM(D27:D45)&lt;&gt;0,SUM(D27:D45),"")</f>
        <v>378222000</v>
      </c>
      <c r="E46" s="86"/>
      <c r="F46" s="89"/>
    </row>
    <row r="47" spans="1:6" s="12" customFormat="1" ht="18" customHeight="1" thickBot="1">
      <c r="A47" s="219" t="s">
        <v>250</v>
      </c>
      <c r="B47" s="220" t="s">
        <v>251</v>
      </c>
      <c r="C47" s="221">
        <f>SUM(C46,C25)</f>
        <v>474840056</v>
      </c>
      <c r="D47" s="222">
        <f>SUM(D46,D25)</f>
        <v>404750000</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7" t="s">
        <v>620</v>
      </c>
      <c r="B1" s="268"/>
      <c r="C1" s="268"/>
      <c r="D1" s="268"/>
    </row>
    <row r="2" spans="1:8" ht="16.5" customHeight="1">
      <c r="A2" s="269">
        <f>资产负债表!A2</f>
        <v>44196</v>
      </c>
      <c r="B2" s="269"/>
      <c r="C2" s="269"/>
      <c r="D2" s="269"/>
    </row>
    <row r="3" spans="1:8" s="8" customFormat="1" ht="19.5" customHeight="1" thickBot="1">
      <c r="A3" s="17" t="str">
        <f>资产负债表!A3</f>
        <v>编制单位：母公司</v>
      </c>
      <c r="B3" s="271"/>
      <c r="C3" s="271"/>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100000000</v>
      </c>
      <c r="D6" s="214">
        <f>'TB-上期'!AC71</f>
        <v>80000000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738</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17000000</v>
      </c>
      <c r="D12" s="214">
        <f>'TB-上期'!AC77</f>
        <v>5000000</v>
      </c>
      <c r="E12" s="86"/>
      <c r="F12" s="89"/>
      <c r="H12" s="86"/>
    </row>
    <row r="13" spans="1:8" s="12" customFormat="1" ht="16.5" customHeight="1">
      <c r="A13" s="225" t="s">
        <v>261</v>
      </c>
      <c r="B13" s="10"/>
      <c r="C13" s="42">
        <f>'TB-本期'!AC78</f>
        <v>0</v>
      </c>
      <c r="D13" s="214">
        <f>'TB-上期'!AC78</f>
        <v>0</v>
      </c>
      <c r="E13" s="86"/>
      <c r="F13" s="87"/>
      <c r="H13" s="86"/>
    </row>
    <row r="14" spans="1:8" s="12" customFormat="1" ht="16.5" customHeight="1">
      <c r="A14" s="226" t="s">
        <v>739</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5000000</v>
      </c>
      <c r="D19" s="214">
        <f>'TB-上期'!AC84</f>
        <v>4000000</v>
      </c>
      <c r="E19" s="86"/>
      <c r="F19" s="87"/>
      <c r="H19" s="86"/>
    </row>
    <row r="20" spans="1:8" s="12" customFormat="1" ht="16.5" customHeight="1">
      <c r="A20" s="225" t="s">
        <v>265</v>
      </c>
      <c r="B20" s="10"/>
      <c r="C20" s="42">
        <f>'TB-本期'!AC85</f>
        <v>3000273</v>
      </c>
      <c r="D20" s="214">
        <f>'TB-上期'!AC85</f>
        <v>3000000</v>
      </c>
      <c r="E20" s="86"/>
      <c r="F20" s="87"/>
      <c r="H20" s="86"/>
    </row>
    <row r="21" spans="1:8" s="12" customFormat="1" ht="16.5" customHeight="1">
      <c r="A21" s="225" t="s">
        <v>266</v>
      </c>
      <c r="B21" s="10"/>
      <c r="C21" s="42">
        <f>'TB-本期'!AC86</f>
        <v>8089783</v>
      </c>
      <c r="D21" s="214">
        <f>'TB-上期'!AC86</f>
        <v>8000000</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133090056</v>
      </c>
      <c r="D27" s="218">
        <f>IF(SUM(D6:D26)&lt;&gt;0,SUM(D6:D26),"")</f>
        <v>100000000</v>
      </c>
      <c r="E27" s="86"/>
      <c r="F27" s="86"/>
    </row>
    <row r="28" spans="1:8" s="12" customFormat="1" ht="16.5" customHeight="1">
      <c r="A28" s="224" t="s">
        <v>274</v>
      </c>
      <c r="B28" s="10"/>
      <c r="C28" s="42"/>
      <c r="D28" s="214"/>
      <c r="E28" s="86"/>
      <c r="F28" s="86"/>
    </row>
    <row r="29" spans="1:8" s="12" customFormat="1" ht="16.5" hidden="1" customHeight="1">
      <c r="A29" s="226" t="s">
        <v>742</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746</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1000000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f>IF((SUM(D29:D39)-D33-D32)&lt;&gt;0,(SUM(D29:D39)-D32-D33),"")</f>
        <v>1000000</v>
      </c>
      <c r="E40" s="86"/>
      <c r="F40" s="86"/>
    </row>
    <row r="41" spans="1:6" s="12" customFormat="1" ht="16.5" customHeight="1">
      <c r="A41" s="227" t="s">
        <v>285</v>
      </c>
      <c r="B41" s="10"/>
      <c r="C41" s="43">
        <f>IF(SUM(C40,C27)&lt;&gt;0,SUM(C40,C27),"")</f>
        <v>133090056</v>
      </c>
      <c r="D41" s="218">
        <f>IF(SUM(D40,D27)&lt;&gt;0,SUM(D40,D27),"")</f>
        <v>101000000</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100000000</v>
      </c>
      <c r="D43" s="214">
        <f>'TB-上期'!AC110</f>
        <v>100000000</v>
      </c>
      <c r="E43" s="86"/>
      <c r="F43" s="87"/>
    </row>
    <row r="44" spans="1:6" s="12" customFormat="1" ht="16.5" customHeight="1">
      <c r="A44" s="225" t="s">
        <v>287</v>
      </c>
      <c r="B44" s="10"/>
      <c r="C44" s="42">
        <f>'TB-本期'!AC111</f>
        <v>0</v>
      </c>
      <c r="D44" s="214">
        <f>'TB-上期'!AC111</f>
        <v>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60000000</v>
      </c>
      <c r="D47" s="214">
        <f>'TB-上期'!AC114</f>
        <v>60000000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88800000</v>
      </c>
      <c r="D51" s="214">
        <f>'TB-上期'!AC118</f>
        <v>80000000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92950000</v>
      </c>
      <c r="D53" s="214">
        <f>'TB-上期'!AC120</f>
        <v>63750000</v>
      </c>
      <c r="E53" s="86"/>
      <c r="F53" s="87"/>
    </row>
    <row r="54" spans="1:6" s="12" customFormat="1" ht="16.5" customHeight="1">
      <c r="A54" s="225" t="s">
        <v>296</v>
      </c>
      <c r="B54" s="10"/>
      <c r="C54" s="44">
        <f>IF((SUM(C43:C47,C49:C53)-C48-C45-C46)&lt;&gt;0,(SUM(C43:C47,C49:C53)-C48-C45-C46),"")</f>
        <v>341750000</v>
      </c>
      <c r="D54" s="217">
        <f>IF((SUM(D43:D47,D49:D53)-D48-D45-D46)&lt;&gt;0,(SUM(D43:D47,D49:D53)-D48-D45-D46),"")</f>
        <v>303750000</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341750000</v>
      </c>
      <c r="D56" s="218">
        <f>SUM(D54:D55)</f>
        <v>303750000</v>
      </c>
      <c r="E56" s="86"/>
      <c r="F56" s="89"/>
    </row>
    <row r="57" spans="1:6" s="12" customFormat="1" ht="16.5" customHeight="1" thickBot="1">
      <c r="A57" s="228" t="s">
        <v>299</v>
      </c>
      <c r="B57" s="220" t="s">
        <v>251</v>
      </c>
      <c r="C57" s="221">
        <f>SUM(C41,C56)</f>
        <v>474840056</v>
      </c>
      <c r="D57" s="222">
        <f>SUM(D41,D56)</f>
        <v>404750000</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7" t="s">
        <v>619</v>
      </c>
      <c r="B1" s="268"/>
      <c r="C1" s="268"/>
      <c r="D1" s="268"/>
    </row>
    <row r="2" spans="1:7" ht="12.75" customHeight="1">
      <c r="A2" s="273" t="s">
        <v>650</v>
      </c>
      <c r="B2" s="274"/>
      <c r="C2" s="274"/>
      <c r="D2" s="274"/>
    </row>
    <row r="3" spans="1:7" s="8" customFormat="1" ht="22.5" customHeight="1" thickBot="1">
      <c r="A3" s="17" t="str">
        <f>资产负债表!A3</f>
        <v>编制单位：母公司</v>
      </c>
      <c r="B3" s="278"/>
      <c r="C3" s="278"/>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1000000000</v>
      </c>
      <c r="D5" s="236">
        <f>SUM(D6:D9)</f>
        <v>850000000</v>
      </c>
    </row>
    <row r="6" spans="1:7" ht="16.5" customHeight="1">
      <c r="A6" s="225" t="s">
        <v>305</v>
      </c>
      <c r="B6" s="22"/>
      <c r="C6" s="51">
        <f>'TB-本期'!AC127</f>
        <v>1000000000</v>
      </c>
      <c r="D6" s="237">
        <f>'TB-上期'!AC127</f>
        <v>850000000</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917000000</v>
      </c>
      <c r="D10" s="236">
        <f>SUM(D11:D25)-SUM(D24:D25)</f>
        <v>776000000</v>
      </c>
    </row>
    <row r="11" spans="1:7" ht="16.5" customHeight="1">
      <c r="A11" s="225" t="s">
        <v>310</v>
      </c>
      <c r="B11" s="22"/>
      <c r="C11" s="51">
        <f>'TB-本期'!AC132</f>
        <v>900000000</v>
      </c>
      <c r="D11" s="237">
        <f>'TB-上期'!AC132</f>
        <v>750000000</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6000000</v>
      </c>
      <c r="D19" s="237">
        <f>'TB-上期'!AC140</f>
        <v>4000000</v>
      </c>
    </row>
    <row r="20" spans="1:4" ht="16.5" customHeight="1">
      <c r="A20" s="225" t="s">
        <v>319</v>
      </c>
      <c r="B20" s="22"/>
      <c r="C20" s="51">
        <f>'TB-本期'!AC141</f>
        <v>0</v>
      </c>
      <c r="D20" s="237">
        <f>'TB-上期'!AC141</f>
        <v>0</v>
      </c>
    </row>
    <row r="21" spans="1:4" ht="16.5" customHeight="1">
      <c r="A21" s="225" t="s">
        <v>320</v>
      </c>
      <c r="B21" s="22"/>
      <c r="C21" s="51">
        <f>'TB-本期'!AC142</f>
        <v>10000000</v>
      </c>
      <c r="D21" s="237">
        <f>'TB-上期'!AC142</f>
        <v>20000000</v>
      </c>
    </row>
    <row r="22" spans="1:4" ht="16.5" customHeight="1">
      <c r="A22" s="225" t="s">
        <v>321</v>
      </c>
      <c r="B22" s="22"/>
      <c r="C22" s="51">
        <f>'TB-本期'!AC143</f>
        <v>0</v>
      </c>
      <c r="D22" s="237">
        <f>'TB-上期'!AC143</f>
        <v>0</v>
      </c>
    </row>
    <row r="23" spans="1:4" ht="16.5" customHeight="1">
      <c r="A23" s="225" t="s">
        <v>322</v>
      </c>
      <c r="B23" s="22"/>
      <c r="C23" s="51">
        <f>'TB-本期'!AC144</f>
        <v>1000000</v>
      </c>
      <c r="D23" s="237">
        <f>'TB-上期'!AC144</f>
        <v>2000000</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30000000</v>
      </c>
      <c r="D27" s="237">
        <f>'TB-上期'!AC148</f>
        <v>30000000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743</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744</v>
      </c>
      <c r="B32" s="22"/>
      <c r="C32" s="51">
        <f>'TB-本期'!AC153</f>
        <v>0</v>
      </c>
      <c r="D32" s="237">
        <f>'TB-上期'!AC153</f>
        <v>-400000</v>
      </c>
    </row>
    <row r="33" spans="1:4" ht="16.5" customHeight="1">
      <c r="A33" s="225" t="s">
        <v>745</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113000000</v>
      </c>
      <c r="D35" s="236">
        <f>D5-D10+SUM(D26:D34)-D28</f>
        <v>103600000</v>
      </c>
    </row>
    <row r="36" spans="1:4" ht="16.5" customHeight="1">
      <c r="A36" s="225" t="s">
        <v>332</v>
      </c>
      <c r="B36" s="22"/>
      <c r="C36" s="51">
        <f>'TB-本期'!AC157</f>
        <v>1000000</v>
      </c>
      <c r="D36" s="237">
        <f>'TB-上期'!AC157</f>
        <v>200000</v>
      </c>
    </row>
    <row r="37" spans="1:4" ht="16.5" customHeight="1">
      <c r="A37" s="225" t="s">
        <v>333</v>
      </c>
      <c r="B37" s="22"/>
      <c r="C37" s="51">
        <f>'TB-本期'!AC158</f>
        <v>0</v>
      </c>
      <c r="D37" s="237">
        <f>'TB-上期'!AC158</f>
        <v>300000</v>
      </c>
    </row>
    <row r="38" spans="1:4" ht="16.5" customHeight="1">
      <c r="A38" s="224" t="s">
        <v>334</v>
      </c>
      <c r="B38" s="22"/>
      <c r="C38" s="45">
        <f>C35+C36-C37</f>
        <v>114000000</v>
      </c>
      <c r="D38" s="236">
        <f>D35+D36-D37</f>
        <v>103500000</v>
      </c>
    </row>
    <row r="39" spans="1:4" ht="16.5" customHeight="1">
      <c r="A39" s="225" t="s">
        <v>335</v>
      </c>
      <c r="B39" s="22"/>
      <c r="C39" s="51">
        <f>'TB-本期'!AC160</f>
        <v>26000000</v>
      </c>
      <c r="D39" s="237">
        <f>'TB-上期'!AC160</f>
        <v>26000000</v>
      </c>
    </row>
    <row r="40" spans="1:4" ht="16.5" customHeight="1">
      <c r="A40" s="224" t="s">
        <v>336</v>
      </c>
      <c r="B40" s="22"/>
      <c r="C40" s="46">
        <f>C38-C39</f>
        <v>88000000</v>
      </c>
      <c r="D40" s="238">
        <f>D38-D39</f>
        <v>77500000</v>
      </c>
    </row>
    <row r="41" spans="1:4" ht="16.5" customHeight="1">
      <c r="A41" s="225" t="s">
        <v>337</v>
      </c>
      <c r="B41" s="22"/>
      <c r="C41" s="47"/>
      <c r="D41" s="239"/>
    </row>
    <row r="42" spans="1:4" ht="16.5" customHeight="1">
      <c r="A42" s="225" t="s">
        <v>338</v>
      </c>
      <c r="B42" s="22"/>
      <c r="C42" s="47">
        <f>C40-C43</f>
        <v>88000000</v>
      </c>
      <c r="D42" s="239">
        <f>D40-D43</f>
        <v>77500000</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88000000</v>
      </c>
      <c r="D46" s="239">
        <f>D40-D45</f>
        <v>77500000</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hidden="1" customHeight="1">
      <c r="A59" s="225" t="s">
        <v>355</v>
      </c>
      <c r="B59" s="22"/>
      <c r="C59" s="47"/>
      <c r="D59" s="239"/>
    </row>
    <row r="60" spans="1:4" ht="16.5" customHeight="1" thickBot="1">
      <c r="A60" s="241" t="s">
        <v>356</v>
      </c>
      <c r="B60" s="242"/>
      <c r="C60" s="243">
        <f>C40+C47</f>
        <v>88000000</v>
      </c>
      <c r="D60" s="244">
        <f>D40+D47</f>
        <v>77500000</v>
      </c>
    </row>
    <row r="61" spans="1:4" ht="16.5" hidden="1" customHeight="1">
      <c r="A61" s="229" t="s">
        <v>357</v>
      </c>
      <c r="B61" s="230"/>
      <c r="C61" s="231">
        <f>C46+C48</f>
        <v>88000000</v>
      </c>
      <c r="D61" s="231">
        <f>D46+D48</f>
        <v>77500000</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5" t="s">
        <v>362</v>
      </c>
      <c r="B66" s="276"/>
      <c r="C66" s="276"/>
      <c r="D66" s="276"/>
    </row>
    <row r="67" spans="1:7" ht="16.5" hidden="1" customHeight="1">
      <c r="A67" s="275" t="s">
        <v>363</v>
      </c>
      <c r="B67" s="275"/>
      <c r="C67" s="275"/>
      <c r="D67" s="275"/>
    </row>
    <row r="68" spans="1:7" s="12" customFormat="1" ht="22.5" customHeight="1">
      <c r="A68" s="277" t="s">
        <v>364</v>
      </c>
      <c r="B68" s="277"/>
      <c r="C68" s="277"/>
      <c r="D68" s="277"/>
      <c r="E68" s="88"/>
      <c r="F68" s="86"/>
      <c r="G68" s="86"/>
    </row>
    <row r="69" spans="1:7" ht="17.25" customHeight="1">
      <c r="A69" s="23" t="s">
        <v>365</v>
      </c>
      <c r="B69" s="24"/>
      <c r="C69" s="24"/>
      <c r="D69" s="25"/>
    </row>
    <row r="70" spans="1:7" ht="32.25" customHeight="1">
      <c r="A70" s="272" t="s">
        <v>366</v>
      </c>
      <c r="B70" s="272"/>
      <c r="C70" s="272"/>
      <c r="D70" s="272"/>
    </row>
    <row r="71" spans="1:7" ht="33" customHeight="1">
      <c r="A71" s="272" t="s">
        <v>367</v>
      </c>
      <c r="B71" s="272"/>
      <c r="C71" s="272"/>
      <c r="D71" s="27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9" t="s">
        <v>618</v>
      </c>
      <c r="B1" s="280"/>
      <c r="C1" s="280"/>
      <c r="D1" s="280"/>
      <c r="E1" s="27"/>
    </row>
    <row r="2" spans="1:5" ht="15" customHeight="1">
      <c r="A2" s="269" t="str">
        <f>利润表!A2</f>
        <v>2019年度</v>
      </c>
      <c r="B2" s="269"/>
      <c r="C2" s="269"/>
      <c r="D2" s="269"/>
      <c r="E2" s="27"/>
    </row>
    <row r="3" spans="1:5" s="27" customFormat="1" ht="15" customHeight="1" thickBot="1">
      <c r="A3" s="29" t="str">
        <f>资产负债表!A3</f>
        <v>编制单位：母公司</v>
      </c>
      <c r="B3" s="281">
        <f>利润表!B3</f>
        <v>0</v>
      </c>
      <c r="C3" s="281"/>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7" t="s">
        <v>364</v>
      </c>
      <c r="B62" s="277"/>
      <c r="C62" s="277"/>
      <c r="D62" s="277"/>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C6" sqref="C6"/>
      <selection pane="topRight" activeCell="C6" sqref="C6"/>
      <selection pane="bottomLeft" activeCell="C6" sqref="C6"/>
      <selection pane="bottomRight" activeCell="C6" sqref="C6"/>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9" t="s">
        <v>617</v>
      </c>
      <c r="B1" s="290"/>
      <c r="C1" s="290"/>
      <c r="D1" s="290"/>
      <c r="E1" s="290"/>
      <c r="F1" s="290"/>
      <c r="G1" s="290"/>
      <c r="H1" s="290"/>
      <c r="I1" s="290"/>
      <c r="J1" s="290"/>
      <c r="K1" s="290"/>
      <c r="L1" s="290"/>
      <c r="M1" s="290"/>
      <c r="N1" s="290"/>
      <c r="O1" s="290"/>
      <c r="P1" s="290"/>
      <c r="Q1" s="290"/>
      <c r="R1" s="290"/>
      <c r="S1" s="290"/>
      <c r="T1" s="290"/>
      <c r="U1" s="290"/>
      <c r="V1" s="290"/>
      <c r="W1" s="290"/>
      <c r="X1" s="290"/>
      <c r="Y1" s="290"/>
    </row>
    <row r="2" spans="1:25" ht="23.25" customHeight="1">
      <c r="A2" s="291" t="s">
        <v>646</v>
      </c>
      <c r="B2" s="291"/>
      <c r="C2" s="291"/>
      <c r="D2" s="291"/>
      <c r="E2" s="291"/>
      <c r="F2" s="291"/>
      <c r="G2" s="291"/>
      <c r="H2" s="291"/>
      <c r="I2" s="291"/>
      <c r="J2" s="291"/>
      <c r="K2" s="291"/>
      <c r="L2" s="291"/>
      <c r="M2" s="291"/>
      <c r="N2" s="291"/>
      <c r="O2" s="291"/>
      <c r="P2" s="291"/>
      <c r="Q2" s="291"/>
      <c r="R2" s="291"/>
      <c r="S2" s="291"/>
      <c r="T2" s="291"/>
      <c r="U2" s="291"/>
      <c r="V2" s="291"/>
      <c r="W2" s="291"/>
      <c r="X2" s="291"/>
      <c r="Y2" s="291"/>
    </row>
    <row r="3" spans="1:25" s="164" customFormat="1" ht="16.5" customHeight="1" thickBot="1">
      <c r="A3" s="163" t="str">
        <f>资产负债表!A3</f>
        <v>编制单位：母公司</v>
      </c>
      <c r="Y3" s="165"/>
    </row>
    <row r="4" spans="1:25" s="164" customFormat="1" ht="22.5" customHeight="1">
      <c r="A4" s="292" t="s">
        <v>623</v>
      </c>
      <c r="B4" s="294" t="s">
        <v>622</v>
      </c>
      <c r="C4" s="294"/>
      <c r="D4" s="294"/>
      <c r="E4" s="294"/>
      <c r="F4" s="294"/>
      <c r="G4" s="294"/>
      <c r="H4" s="294"/>
      <c r="I4" s="294"/>
      <c r="J4" s="294"/>
      <c r="K4" s="295"/>
      <c r="L4" s="295"/>
      <c r="M4" s="294"/>
      <c r="N4" s="296" t="s">
        <v>442</v>
      </c>
      <c r="O4" s="296"/>
      <c r="P4" s="296"/>
      <c r="Q4" s="296"/>
      <c r="R4" s="294"/>
      <c r="S4" s="294"/>
      <c r="T4" s="294"/>
      <c r="U4" s="294"/>
      <c r="V4" s="294"/>
      <c r="W4" s="295"/>
      <c r="X4" s="295"/>
      <c r="Y4" s="297"/>
    </row>
    <row r="5" spans="1:25" s="164" customFormat="1" ht="22.5" customHeight="1">
      <c r="A5" s="293"/>
      <c r="B5" s="284" t="s">
        <v>648</v>
      </c>
      <c r="C5" s="283" t="s">
        <v>624</v>
      </c>
      <c r="D5" s="283"/>
      <c r="E5" s="283"/>
      <c r="F5" s="284" t="s">
        <v>426</v>
      </c>
      <c r="G5" s="284" t="s">
        <v>427</v>
      </c>
      <c r="H5" s="284" t="s">
        <v>625</v>
      </c>
      <c r="I5" s="284" t="s">
        <v>626</v>
      </c>
      <c r="J5" s="284" t="s">
        <v>428</v>
      </c>
      <c r="K5" s="284" t="s">
        <v>510</v>
      </c>
      <c r="L5" s="284" t="s">
        <v>755</v>
      </c>
      <c r="M5" s="287" t="s">
        <v>649</v>
      </c>
      <c r="N5" s="284" t="s">
        <v>648</v>
      </c>
      <c r="O5" s="283" t="s">
        <v>624</v>
      </c>
      <c r="P5" s="283"/>
      <c r="Q5" s="283"/>
      <c r="R5" s="284" t="s">
        <v>426</v>
      </c>
      <c r="S5" s="284" t="s">
        <v>427</v>
      </c>
      <c r="T5" s="284" t="s">
        <v>625</v>
      </c>
      <c r="U5" s="284" t="s">
        <v>626</v>
      </c>
      <c r="V5" s="284" t="s">
        <v>428</v>
      </c>
      <c r="W5" s="284" t="s">
        <v>510</v>
      </c>
      <c r="X5" s="284" t="s">
        <v>755</v>
      </c>
      <c r="Y5" s="287" t="s">
        <v>649</v>
      </c>
    </row>
    <row r="6" spans="1:25" s="166" customFormat="1" ht="24.75" customHeight="1">
      <c r="A6" s="293"/>
      <c r="B6" s="285"/>
      <c r="C6" s="206" t="s">
        <v>628</v>
      </c>
      <c r="D6" s="206" t="s">
        <v>629</v>
      </c>
      <c r="E6" s="206" t="s">
        <v>627</v>
      </c>
      <c r="F6" s="285"/>
      <c r="G6" s="285"/>
      <c r="H6" s="285"/>
      <c r="I6" s="285"/>
      <c r="J6" s="285"/>
      <c r="K6" s="286"/>
      <c r="L6" s="286"/>
      <c r="M6" s="288"/>
      <c r="N6" s="285"/>
      <c r="O6" s="206" t="s">
        <v>628</v>
      </c>
      <c r="P6" s="206" t="s">
        <v>629</v>
      </c>
      <c r="Q6" s="206" t="s">
        <v>627</v>
      </c>
      <c r="R6" s="285"/>
      <c r="S6" s="285"/>
      <c r="T6" s="285"/>
      <c r="U6" s="285"/>
      <c r="V6" s="285"/>
      <c r="W6" s="286"/>
      <c r="X6" s="286"/>
      <c r="Y6" s="288"/>
    </row>
    <row r="7" spans="1:25" s="164" customFormat="1" ht="22.5" customHeight="1">
      <c r="A7" s="167" t="s">
        <v>429</v>
      </c>
      <c r="B7" s="168">
        <f>N34</f>
        <v>100000000</v>
      </c>
      <c r="C7" s="168">
        <f t="shared" ref="C7:K7" si="0">O34</f>
        <v>0</v>
      </c>
      <c r="D7" s="168">
        <f t="shared" si="0"/>
        <v>0</v>
      </c>
      <c r="E7" s="168">
        <f t="shared" si="0"/>
        <v>0</v>
      </c>
      <c r="F7" s="168">
        <f t="shared" si="0"/>
        <v>0</v>
      </c>
      <c r="G7" s="168">
        <f t="shared" si="0"/>
        <v>0</v>
      </c>
      <c r="H7" s="168">
        <f t="shared" si="0"/>
        <v>0</v>
      </c>
      <c r="I7" s="168">
        <f t="shared" si="0"/>
        <v>0</v>
      </c>
      <c r="J7" s="168">
        <f>'TB-上期'!AC118</f>
        <v>80000000</v>
      </c>
      <c r="K7" s="168">
        <f t="shared" si="0"/>
        <v>83750000</v>
      </c>
      <c r="L7" s="170"/>
      <c r="M7" s="171">
        <f>SUM(B7:F7,-G7,H7:L7)</f>
        <v>263750000</v>
      </c>
      <c r="N7" s="172">
        <f>'TB-上期'!C110</f>
        <v>100000000</v>
      </c>
      <c r="O7" s="172"/>
      <c r="P7" s="172"/>
      <c r="Q7" s="172"/>
      <c r="R7" s="169"/>
      <c r="S7" s="169"/>
      <c r="T7" s="169"/>
      <c r="U7" s="169"/>
      <c r="V7" s="169"/>
      <c r="W7" s="170">
        <f>'TB-上期'!AC168</f>
        <v>14000000</v>
      </c>
      <c r="X7" s="170"/>
      <c r="Y7" s="173">
        <f>SUM(N7:R7,-S7,T7:X7)</f>
        <v>114000000</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630</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631</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100000000</v>
      </c>
      <c r="C11" s="168">
        <f t="shared" si="3"/>
        <v>0</v>
      </c>
      <c r="D11" s="168">
        <f t="shared" si="3"/>
        <v>0</v>
      </c>
      <c r="E11" s="168">
        <f t="shared" si="3"/>
        <v>0</v>
      </c>
      <c r="F11" s="168">
        <f t="shared" si="3"/>
        <v>0</v>
      </c>
      <c r="G11" s="169">
        <f t="shared" si="3"/>
        <v>0</v>
      </c>
      <c r="H11" s="169">
        <f t="shared" si="3"/>
        <v>0</v>
      </c>
      <c r="I11" s="169">
        <f t="shared" si="3"/>
        <v>0</v>
      </c>
      <c r="J11" s="169">
        <f t="shared" si="3"/>
        <v>80000000</v>
      </c>
      <c r="K11" s="169">
        <f t="shared" si="3"/>
        <v>83750000</v>
      </c>
      <c r="L11" s="169"/>
      <c r="M11" s="171">
        <f t="shared" si="1"/>
        <v>263750000</v>
      </c>
      <c r="N11" s="172">
        <f t="shared" ref="N11:W11" si="4">SUM(N7:N10)</f>
        <v>100000000</v>
      </c>
      <c r="O11" s="172">
        <f t="shared" si="4"/>
        <v>0</v>
      </c>
      <c r="P11" s="172">
        <f t="shared" si="4"/>
        <v>0</v>
      </c>
      <c r="Q11" s="172">
        <f t="shared" si="4"/>
        <v>0</v>
      </c>
      <c r="R11" s="169">
        <f t="shared" si="4"/>
        <v>0</v>
      </c>
      <c r="S11" s="169">
        <f>SUM(S7:S10)</f>
        <v>0</v>
      </c>
      <c r="T11" s="169">
        <f t="shared" si="4"/>
        <v>0</v>
      </c>
      <c r="U11" s="169">
        <f t="shared" si="4"/>
        <v>0</v>
      </c>
      <c r="V11" s="169">
        <f t="shared" si="4"/>
        <v>0</v>
      </c>
      <c r="W11" s="169">
        <f t="shared" si="4"/>
        <v>14000000</v>
      </c>
      <c r="X11" s="170"/>
      <c r="Y11" s="173">
        <f t="shared" si="2"/>
        <v>114000000</v>
      </c>
    </row>
    <row r="12" spans="1:25" s="164" customFormat="1" ht="25.5" customHeight="1">
      <c r="A12" s="167" t="s">
        <v>632</v>
      </c>
      <c r="B12" s="168">
        <f t="shared" ref="B12:K12" si="5">B13+B14+B19+B23+B30+B33</f>
        <v>0</v>
      </c>
      <c r="C12" s="168">
        <f t="shared" si="5"/>
        <v>0</v>
      </c>
      <c r="D12" s="168">
        <f t="shared" si="5"/>
        <v>0</v>
      </c>
      <c r="E12" s="168">
        <f t="shared" si="5"/>
        <v>0</v>
      </c>
      <c r="F12" s="168">
        <f t="shared" si="5"/>
        <v>0</v>
      </c>
      <c r="G12" s="168">
        <f t="shared" si="5"/>
        <v>0</v>
      </c>
      <c r="H12" s="168">
        <f t="shared" si="5"/>
        <v>0</v>
      </c>
      <c r="I12" s="168">
        <f t="shared" si="5"/>
        <v>0</v>
      </c>
      <c r="J12" s="168">
        <f t="shared" si="5"/>
        <v>0</v>
      </c>
      <c r="K12" s="168">
        <f t="shared" si="5"/>
        <v>88000000</v>
      </c>
      <c r="L12" s="168"/>
      <c r="M12" s="171">
        <f t="shared" si="1"/>
        <v>88000000</v>
      </c>
      <c r="N12" s="172">
        <f t="shared" ref="N12:V12" si="6">N13+N14+N19+N23+N30+N33</f>
        <v>0</v>
      </c>
      <c r="O12" s="172">
        <f t="shared" si="6"/>
        <v>0</v>
      </c>
      <c r="P12" s="172">
        <f t="shared" si="6"/>
        <v>0</v>
      </c>
      <c r="Q12" s="172">
        <f t="shared" si="6"/>
        <v>0</v>
      </c>
      <c r="R12" s="172">
        <f t="shared" si="6"/>
        <v>0</v>
      </c>
      <c r="S12" s="172">
        <f t="shared" si="6"/>
        <v>0</v>
      </c>
      <c r="T12" s="172">
        <f t="shared" si="6"/>
        <v>0</v>
      </c>
      <c r="U12" s="172">
        <f t="shared" si="6"/>
        <v>0</v>
      </c>
      <c r="V12" s="172">
        <f t="shared" si="6"/>
        <v>7750000</v>
      </c>
      <c r="W12" s="172">
        <f>W13+W14+W19+W23+W30+W33</f>
        <v>69750000</v>
      </c>
      <c r="X12" s="263"/>
      <c r="Y12" s="173">
        <f t="shared" si="2"/>
        <v>77500000</v>
      </c>
    </row>
    <row r="13" spans="1:25" s="164" customFormat="1" ht="22.5" customHeight="1">
      <c r="A13" s="175" t="s">
        <v>633</v>
      </c>
      <c r="B13" s="168"/>
      <c r="C13" s="168"/>
      <c r="D13" s="168"/>
      <c r="E13" s="168"/>
      <c r="F13" s="168"/>
      <c r="G13" s="169"/>
      <c r="H13" s="169">
        <v>0</v>
      </c>
      <c r="I13" s="169"/>
      <c r="J13" s="169"/>
      <c r="K13" s="170">
        <f>'TB-本期'!AC166</f>
        <v>88000000</v>
      </c>
      <c r="L13" s="170"/>
      <c r="M13" s="171">
        <f t="shared" si="1"/>
        <v>88000000</v>
      </c>
      <c r="N13" s="172"/>
      <c r="O13" s="172"/>
      <c r="P13" s="172"/>
      <c r="Q13" s="172"/>
      <c r="R13" s="169"/>
      <c r="S13" s="169"/>
      <c r="T13" s="169">
        <v>0</v>
      </c>
      <c r="U13" s="169"/>
      <c r="V13" s="169"/>
      <c r="W13" s="170">
        <f>'TB-上期'!AC166</f>
        <v>77500000</v>
      </c>
      <c r="X13" s="170"/>
      <c r="Y13" s="173">
        <f t="shared" si="2"/>
        <v>77500000</v>
      </c>
    </row>
    <row r="14" spans="1:25" s="164" customFormat="1" ht="22.5" customHeight="1">
      <c r="A14" s="175" t="s">
        <v>432</v>
      </c>
      <c r="B14" s="176">
        <f t="shared" ref="B14:K14" si="7">SUM(B15:B18)</f>
        <v>0</v>
      </c>
      <c r="C14" s="168">
        <f t="shared" si="7"/>
        <v>0</v>
      </c>
      <c r="D14" s="168">
        <f t="shared" si="7"/>
        <v>0</v>
      </c>
      <c r="E14" s="168">
        <f t="shared" si="7"/>
        <v>0</v>
      </c>
      <c r="F14" s="168">
        <f t="shared" si="7"/>
        <v>0</v>
      </c>
      <c r="G14" s="169">
        <f t="shared" si="7"/>
        <v>0</v>
      </c>
      <c r="H14" s="169">
        <f t="shared" si="7"/>
        <v>0</v>
      </c>
      <c r="I14" s="169">
        <f t="shared" si="7"/>
        <v>0</v>
      </c>
      <c r="J14" s="169">
        <f t="shared" si="7"/>
        <v>0</v>
      </c>
      <c r="K14" s="169">
        <f t="shared" si="7"/>
        <v>0</v>
      </c>
      <c r="L14" s="169"/>
      <c r="M14" s="171">
        <f t="shared" si="1"/>
        <v>0</v>
      </c>
      <c r="N14" s="172">
        <f t="shared" ref="N14:W14" si="8">SUM(N15:N18)</f>
        <v>0</v>
      </c>
      <c r="O14" s="172">
        <f t="shared" si="8"/>
        <v>0</v>
      </c>
      <c r="P14" s="172">
        <f t="shared" si="8"/>
        <v>0</v>
      </c>
      <c r="Q14" s="172">
        <f t="shared" si="8"/>
        <v>0</v>
      </c>
      <c r="R14" s="169">
        <f t="shared" si="8"/>
        <v>0</v>
      </c>
      <c r="S14" s="169">
        <f t="shared" si="8"/>
        <v>0</v>
      </c>
      <c r="T14" s="169">
        <f t="shared" si="8"/>
        <v>0</v>
      </c>
      <c r="U14" s="169">
        <f t="shared" si="8"/>
        <v>0</v>
      </c>
      <c r="V14" s="169">
        <f t="shared" si="8"/>
        <v>0</v>
      </c>
      <c r="W14" s="169">
        <f t="shared" si="8"/>
        <v>0</v>
      </c>
      <c r="X14" s="170"/>
      <c r="Y14" s="173">
        <f t="shared" si="2"/>
        <v>0</v>
      </c>
    </row>
    <row r="15" spans="1:25" s="164" customFormat="1" ht="22.5" customHeight="1">
      <c r="A15" s="174" t="s">
        <v>634</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635</v>
      </c>
      <c r="B19" s="168">
        <f t="shared" ref="B19:K19" si="9">SUM(B20:B22)</f>
        <v>0</v>
      </c>
      <c r="C19" s="168">
        <f t="shared" si="9"/>
        <v>0</v>
      </c>
      <c r="D19" s="168">
        <f t="shared" si="9"/>
        <v>0</v>
      </c>
      <c r="E19" s="168">
        <f t="shared" si="9"/>
        <v>0</v>
      </c>
      <c r="F19" s="168">
        <f t="shared" si="9"/>
        <v>0</v>
      </c>
      <c r="G19" s="169">
        <f t="shared" si="9"/>
        <v>0</v>
      </c>
      <c r="H19" s="169">
        <f t="shared" si="9"/>
        <v>0</v>
      </c>
      <c r="I19" s="169">
        <f t="shared" si="9"/>
        <v>0</v>
      </c>
      <c r="J19" s="169">
        <f t="shared" si="9"/>
        <v>0</v>
      </c>
      <c r="K19" s="169">
        <f t="shared" si="9"/>
        <v>0</v>
      </c>
      <c r="L19" s="169"/>
      <c r="M19" s="171">
        <f t="shared" si="1"/>
        <v>0</v>
      </c>
      <c r="N19" s="172">
        <f t="shared" ref="N19:W19" si="10">SUM(N20:N22)</f>
        <v>0</v>
      </c>
      <c r="O19" s="172">
        <f t="shared" si="10"/>
        <v>0</v>
      </c>
      <c r="P19" s="172">
        <f t="shared" si="10"/>
        <v>0</v>
      </c>
      <c r="Q19" s="172">
        <f t="shared" si="10"/>
        <v>0</v>
      </c>
      <c r="R19" s="169">
        <f t="shared" si="10"/>
        <v>0</v>
      </c>
      <c r="S19" s="169">
        <f t="shared" si="10"/>
        <v>0</v>
      </c>
      <c r="T19" s="169">
        <f t="shared" si="10"/>
        <v>0</v>
      </c>
      <c r="U19" s="169">
        <f t="shared" si="10"/>
        <v>0</v>
      </c>
      <c r="V19" s="169">
        <f t="shared" si="10"/>
        <v>7750000</v>
      </c>
      <c r="W19" s="169">
        <f t="shared" si="10"/>
        <v>-7750000</v>
      </c>
      <c r="X19" s="170"/>
      <c r="Y19" s="173">
        <f t="shared" si="2"/>
        <v>0</v>
      </c>
    </row>
    <row r="20" spans="1:25" s="164" customFormat="1" ht="22.5" customHeight="1">
      <c r="A20" s="174" t="s">
        <v>436</v>
      </c>
      <c r="B20" s="168"/>
      <c r="C20" s="168"/>
      <c r="D20" s="168"/>
      <c r="E20" s="168"/>
      <c r="F20" s="168"/>
      <c r="G20" s="169"/>
      <c r="H20" s="169"/>
      <c r="I20" s="169"/>
      <c r="J20" s="169"/>
      <c r="K20" s="170">
        <f>-J20</f>
        <v>0</v>
      </c>
      <c r="L20" s="170"/>
      <c r="M20" s="171">
        <f t="shared" si="1"/>
        <v>0</v>
      </c>
      <c r="N20" s="172"/>
      <c r="O20" s="172"/>
      <c r="P20" s="172"/>
      <c r="Q20" s="172"/>
      <c r="R20" s="169"/>
      <c r="S20" s="169"/>
      <c r="T20" s="169"/>
      <c r="U20" s="169"/>
      <c r="V20" s="169">
        <f>'TB-上期'!AC172</f>
        <v>7750000</v>
      </c>
      <c r="W20" s="170">
        <f>-V20</f>
        <v>-7750000</v>
      </c>
      <c r="X20" s="170"/>
      <c r="Y20" s="173">
        <f t="shared" si="2"/>
        <v>0</v>
      </c>
    </row>
    <row r="21" spans="1:25" s="164" customFormat="1" ht="22.5" customHeight="1">
      <c r="A21" s="174" t="s">
        <v>636</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637</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1">SUM(B24:B29)</f>
        <v>0</v>
      </c>
      <c r="C23" s="168">
        <f t="shared" si="11"/>
        <v>0</v>
      </c>
      <c r="D23" s="168">
        <f t="shared" si="11"/>
        <v>0</v>
      </c>
      <c r="E23" s="168">
        <f t="shared" si="11"/>
        <v>0</v>
      </c>
      <c r="F23" s="168">
        <f t="shared" si="11"/>
        <v>0</v>
      </c>
      <c r="G23" s="169">
        <f t="shared" si="11"/>
        <v>0</v>
      </c>
      <c r="H23" s="169">
        <f t="shared" si="11"/>
        <v>0</v>
      </c>
      <c r="I23" s="169">
        <f t="shared" si="11"/>
        <v>0</v>
      </c>
      <c r="J23" s="169">
        <f t="shared" si="11"/>
        <v>0</v>
      </c>
      <c r="K23" s="169">
        <f t="shared" si="11"/>
        <v>0</v>
      </c>
      <c r="L23" s="169"/>
      <c r="M23" s="171">
        <f t="shared" si="1"/>
        <v>0</v>
      </c>
      <c r="N23" s="172">
        <f t="shared" ref="N23:W23" si="12">SUM(N24:N29)</f>
        <v>0</v>
      </c>
      <c r="O23" s="172">
        <f t="shared" si="12"/>
        <v>0</v>
      </c>
      <c r="P23" s="172">
        <f t="shared" si="12"/>
        <v>0</v>
      </c>
      <c r="Q23" s="172">
        <f t="shared" si="12"/>
        <v>0</v>
      </c>
      <c r="R23" s="169">
        <f t="shared" si="12"/>
        <v>0</v>
      </c>
      <c r="S23" s="169">
        <f t="shared" si="12"/>
        <v>0</v>
      </c>
      <c r="T23" s="169">
        <f t="shared" si="12"/>
        <v>0</v>
      </c>
      <c r="U23" s="169">
        <f t="shared" si="12"/>
        <v>0</v>
      </c>
      <c r="V23" s="169">
        <f t="shared" si="12"/>
        <v>0</v>
      </c>
      <c r="W23" s="169">
        <f t="shared" si="12"/>
        <v>0</v>
      </c>
      <c r="X23" s="170"/>
      <c r="Y23" s="173">
        <f t="shared" si="2"/>
        <v>0</v>
      </c>
    </row>
    <row r="24" spans="1:25" s="164" customFormat="1" ht="22.5" customHeight="1">
      <c r="A24" s="174" t="s">
        <v>638</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639</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640</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641</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642</v>
      </c>
      <c r="B30" s="169">
        <f t="shared" ref="B30:K30" si="13">B31-B32</f>
        <v>0</v>
      </c>
      <c r="C30" s="169">
        <f t="shared" si="13"/>
        <v>0</v>
      </c>
      <c r="D30" s="169">
        <f t="shared" si="13"/>
        <v>0</v>
      </c>
      <c r="E30" s="169">
        <f t="shared" si="13"/>
        <v>0</v>
      </c>
      <c r="F30" s="169">
        <f t="shared" si="13"/>
        <v>0</v>
      </c>
      <c r="G30" s="169">
        <f t="shared" si="13"/>
        <v>0</v>
      </c>
      <c r="H30" s="169">
        <f t="shared" si="13"/>
        <v>0</v>
      </c>
      <c r="I30" s="169">
        <f t="shared" si="13"/>
        <v>0</v>
      </c>
      <c r="J30" s="169">
        <f t="shared" si="13"/>
        <v>0</v>
      </c>
      <c r="K30" s="169">
        <f t="shared" si="13"/>
        <v>0</v>
      </c>
      <c r="L30" s="169"/>
      <c r="M30" s="171">
        <f t="shared" si="1"/>
        <v>0</v>
      </c>
      <c r="N30" s="172">
        <f t="shared" ref="N30:W30" si="14">N31-N32</f>
        <v>0</v>
      </c>
      <c r="O30" s="172">
        <f t="shared" si="14"/>
        <v>0</v>
      </c>
      <c r="P30" s="172">
        <f t="shared" si="14"/>
        <v>0</v>
      </c>
      <c r="Q30" s="172">
        <f t="shared" si="14"/>
        <v>0</v>
      </c>
      <c r="R30" s="169">
        <f t="shared" si="14"/>
        <v>0</v>
      </c>
      <c r="S30" s="169">
        <f t="shared" si="14"/>
        <v>0</v>
      </c>
      <c r="T30" s="169">
        <f t="shared" si="14"/>
        <v>0</v>
      </c>
      <c r="U30" s="169">
        <f t="shared" si="14"/>
        <v>0</v>
      </c>
      <c r="V30" s="169">
        <f t="shared" si="14"/>
        <v>0</v>
      </c>
      <c r="W30" s="169">
        <f t="shared" si="14"/>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643</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644</v>
      </c>
      <c r="B34" s="183">
        <f t="shared" ref="B34:K34" si="15">B11+B12</f>
        <v>100000000</v>
      </c>
      <c r="C34" s="183">
        <f t="shared" si="15"/>
        <v>0</v>
      </c>
      <c r="D34" s="183">
        <f t="shared" si="15"/>
        <v>0</v>
      </c>
      <c r="E34" s="183">
        <f t="shared" si="15"/>
        <v>0</v>
      </c>
      <c r="F34" s="183">
        <f t="shared" si="15"/>
        <v>0</v>
      </c>
      <c r="G34" s="183">
        <f t="shared" si="15"/>
        <v>0</v>
      </c>
      <c r="H34" s="183">
        <f t="shared" si="15"/>
        <v>0</v>
      </c>
      <c r="I34" s="183">
        <f t="shared" si="15"/>
        <v>0</v>
      </c>
      <c r="J34" s="183">
        <f t="shared" si="15"/>
        <v>80000000</v>
      </c>
      <c r="K34" s="183">
        <f t="shared" si="15"/>
        <v>171750000</v>
      </c>
      <c r="L34" s="183"/>
      <c r="M34" s="184">
        <f t="shared" si="1"/>
        <v>351750000</v>
      </c>
      <c r="N34" s="185">
        <f t="shared" ref="N34:V34" si="16">N11+N12</f>
        <v>100000000</v>
      </c>
      <c r="O34" s="185">
        <f t="shared" si="16"/>
        <v>0</v>
      </c>
      <c r="P34" s="185">
        <f t="shared" si="16"/>
        <v>0</v>
      </c>
      <c r="Q34" s="185">
        <f t="shared" si="16"/>
        <v>0</v>
      </c>
      <c r="R34" s="183">
        <f t="shared" si="16"/>
        <v>0</v>
      </c>
      <c r="S34" s="183">
        <f t="shared" si="16"/>
        <v>0</v>
      </c>
      <c r="T34" s="183">
        <f t="shared" si="16"/>
        <v>0</v>
      </c>
      <c r="U34" s="183">
        <f t="shared" si="16"/>
        <v>0</v>
      </c>
      <c r="V34" s="183">
        <f t="shared" si="16"/>
        <v>7750000</v>
      </c>
      <c r="W34" s="183">
        <f>W11+W12</f>
        <v>83750000</v>
      </c>
      <c r="X34" s="264"/>
      <c r="Y34" s="186">
        <f t="shared" si="2"/>
        <v>191500000</v>
      </c>
    </row>
    <row r="35" spans="1:25" s="164" customFormat="1" ht="22.5" customHeight="1">
      <c r="A35" s="282" t="s">
        <v>645</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c r="A36" s="187"/>
      <c r="W36" s="191"/>
      <c r="X36" s="191"/>
      <c r="Y36" s="191"/>
    </row>
    <row r="37" spans="1:25">
      <c r="A37" s="205" t="s">
        <v>647</v>
      </c>
      <c r="B37" s="191">
        <f>B34-'资产负债表（续）'!C43</f>
        <v>0</v>
      </c>
      <c r="C37" s="191"/>
      <c r="D37" s="191"/>
      <c r="E37" s="191"/>
      <c r="F37" s="191"/>
      <c r="G37" s="191"/>
      <c r="H37" s="191"/>
      <c r="I37" s="191"/>
      <c r="J37" s="191">
        <f>J34-'TB-上期'!AC118</f>
        <v>0</v>
      </c>
      <c r="K37" s="191">
        <f>K34-'资产负债表（续）'!C53</f>
        <v>78800000</v>
      </c>
      <c r="L37" s="191"/>
      <c r="M37" s="191">
        <f>M34-'资产负债表（续）'!C56</f>
        <v>10000000</v>
      </c>
      <c r="N37" s="191">
        <f>N34-'资产负债表（续）'!D43</f>
        <v>0</v>
      </c>
      <c r="O37" s="191"/>
      <c r="P37" s="191"/>
      <c r="Q37" s="191"/>
      <c r="R37" s="191"/>
      <c r="S37" s="191"/>
      <c r="T37" s="191"/>
      <c r="U37" s="191"/>
      <c r="V37" s="191">
        <f>V34-'资产负债表（续）'!C51</f>
        <v>-81050000</v>
      </c>
      <c r="W37" s="191">
        <f>W34-'资产负债表（续）'!D53</f>
        <v>20000000</v>
      </c>
      <c r="X37" s="191"/>
      <c r="Y37" s="192">
        <f>Y34-'资产负债表（续）'!D56</f>
        <v>-112250000</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1:Y1"/>
    <mergeCell ref="A2:Y2"/>
    <mergeCell ref="A4:A6"/>
    <mergeCell ref="B4:M4"/>
    <mergeCell ref="N4:Y4"/>
    <mergeCell ref="B5:B6"/>
    <mergeCell ref="C5:E5"/>
    <mergeCell ref="F5:F6"/>
    <mergeCell ref="G5:G6"/>
    <mergeCell ref="H5:H6"/>
    <mergeCell ref="W5:W6"/>
    <mergeCell ref="Y5:Y6"/>
    <mergeCell ref="X5:X6"/>
    <mergeCell ref="A35:Y35"/>
    <mergeCell ref="O5:Q5"/>
    <mergeCell ref="R5:R6"/>
    <mergeCell ref="S5:S6"/>
    <mergeCell ref="T5:T6"/>
    <mergeCell ref="U5:U6"/>
    <mergeCell ref="V5:V6"/>
    <mergeCell ref="I5:I6"/>
    <mergeCell ref="J5:J6"/>
    <mergeCell ref="K5:K6"/>
    <mergeCell ref="L5:L6"/>
    <mergeCell ref="M5:M6"/>
    <mergeCell ref="N5:N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G143" sqref="G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676</v>
      </c>
    </row>
    <row r="5" spans="1:1" customFormat="1" hidden="1">
      <c r="A5" s="1" t="s">
        <v>134</v>
      </c>
    </row>
    <row r="6" spans="1:1" customFormat="1" hidden="1">
      <c r="A6" s="1" t="s">
        <v>651</v>
      </c>
    </row>
    <row r="7" spans="1:1" customFormat="1" hidden="1">
      <c r="A7" s="1" t="s">
        <v>652</v>
      </c>
    </row>
    <row r="8" spans="1:1" customFormat="1" hidden="1">
      <c r="A8" s="1" t="s">
        <v>728</v>
      </c>
    </row>
    <row r="9" spans="1:1" customFormat="1" hidden="1">
      <c r="A9" s="1" t="s">
        <v>677</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726</v>
      </c>
    </row>
    <row r="16" spans="1:1" customFormat="1" hidden="1">
      <c r="A16" s="1" t="s">
        <v>465</v>
      </c>
    </row>
    <row r="17" spans="1:1" customFormat="1" hidden="1">
      <c r="A17" s="1" t="s">
        <v>137</v>
      </c>
    </row>
    <row r="18" spans="1:1" customFormat="1" hidden="1">
      <c r="A18" s="1" t="s">
        <v>724</v>
      </c>
    </row>
    <row r="19" spans="1:1" customFormat="1" hidden="1">
      <c r="A19" s="1" t="s">
        <v>678</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679</v>
      </c>
    </row>
    <row r="25" spans="1:1" customFormat="1" hidden="1">
      <c r="A25" s="1" t="s">
        <v>680</v>
      </c>
    </row>
    <row r="26" spans="1:1" customFormat="1" hidden="1">
      <c r="A26" s="1" t="s">
        <v>140</v>
      </c>
    </row>
    <row r="27" spans="1:1" customFormat="1" hidden="1">
      <c r="A27" s="1" t="s">
        <v>141</v>
      </c>
    </row>
    <row r="28" spans="1:1" customFormat="1" hidden="1">
      <c r="A28" s="1" t="s">
        <v>722</v>
      </c>
    </row>
    <row r="29" spans="1:1" customFormat="1" hidden="1">
      <c r="A29" s="1" t="s">
        <v>681</v>
      </c>
    </row>
    <row r="30" spans="1:1" customFormat="1" hidden="1">
      <c r="A30" s="1" t="s">
        <v>682</v>
      </c>
    </row>
    <row r="31" spans="1:1" customFormat="1" hidden="1">
      <c r="A31" s="1" t="s">
        <v>142</v>
      </c>
    </row>
    <row r="32" spans="1:1" customFormat="1" hidden="1">
      <c r="A32" s="1" t="s">
        <v>720</v>
      </c>
    </row>
    <row r="33" spans="1:1" customFormat="1" hidden="1">
      <c r="A33" s="1" t="s">
        <v>718</v>
      </c>
    </row>
    <row r="34" spans="1:1" customFormat="1" hidden="1">
      <c r="A34" s="1" t="s">
        <v>143</v>
      </c>
    </row>
    <row r="35" spans="1:1" customFormat="1" hidden="1">
      <c r="A35" s="1" t="s">
        <v>716</v>
      </c>
    </row>
    <row r="36" spans="1:1" customFormat="1" hidden="1">
      <c r="A36" s="1" t="s">
        <v>714</v>
      </c>
    </row>
    <row r="37" spans="1:1" customFormat="1" hidden="1">
      <c r="A37" s="1" t="s">
        <v>144</v>
      </c>
    </row>
    <row r="38" spans="1:1" customFormat="1" hidden="1">
      <c r="A38" s="1" t="s">
        <v>712</v>
      </c>
    </row>
    <row r="39" spans="1:1" customFormat="1" hidden="1">
      <c r="A39" s="1" t="s">
        <v>145</v>
      </c>
    </row>
    <row r="40" spans="1:1" customFormat="1" hidden="1">
      <c r="A40" s="1" t="s">
        <v>146</v>
      </c>
    </row>
    <row r="41" spans="1:1" customFormat="1" hidden="1">
      <c r="A41" s="1" t="s">
        <v>662</v>
      </c>
    </row>
    <row r="42" spans="1:1" customFormat="1" hidden="1">
      <c r="A42" s="1" t="s">
        <v>147</v>
      </c>
    </row>
    <row r="43" spans="1:1" customFormat="1" hidden="1">
      <c r="A43" s="1" t="s">
        <v>710</v>
      </c>
    </row>
    <row r="44" spans="1:1" customFormat="1" hidden="1">
      <c r="A44" s="1" t="s">
        <v>708</v>
      </c>
    </row>
    <row r="45" spans="1:1" customFormat="1" hidden="1">
      <c r="A45" s="1" t="s">
        <v>148</v>
      </c>
    </row>
    <row r="46" spans="1:1" customFormat="1" hidden="1">
      <c r="A46" s="1" t="s">
        <v>149</v>
      </c>
    </row>
    <row r="47" spans="1:1" customFormat="1" hidden="1">
      <c r="A47" s="1" t="s">
        <v>706</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683</v>
      </c>
    </row>
    <row r="55" spans="1:1" customFormat="1" hidden="1">
      <c r="A55" s="1" t="s">
        <v>470</v>
      </c>
    </row>
    <row r="56" spans="1:1" customFormat="1" hidden="1">
      <c r="A56" s="1" t="s">
        <v>653</v>
      </c>
    </row>
    <row r="57" spans="1:1" customFormat="1" hidden="1">
      <c r="A57" s="1" t="s">
        <v>654</v>
      </c>
    </row>
    <row r="58" spans="1:1" customFormat="1" hidden="1">
      <c r="A58" s="1" t="s">
        <v>154</v>
      </c>
    </row>
    <row r="59" spans="1:1" customFormat="1" hidden="1">
      <c r="A59" s="1" t="s">
        <v>684</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685</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704</v>
      </c>
    </row>
    <row r="82" spans="1:1" customFormat="1" hidden="1">
      <c r="A82" s="1" t="s">
        <v>167</v>
      </c>
    </row>
    <row r="83" spans="1:1" customFormat="1" hidden="1">
      <c r="A83" s="1" t="s">
        <v>168</v>
      </c>
    </row>
    <row r="84" spans="1:1" customFormat="1" hidden="1">
      <c r="A84" s="1" t="s">
        <v>703</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701</v>
      </c>
    </row>
    <row r="109" spans="1:1" customFormat="1" hidden="1">
      <c r="A109" s="1" t="s">
        <v>129</v>
      </c>
    </row>
    <row r="110" spans="1:1" customFormat="1" hidden="1">
      <c r="A110" s="1" t="s">
        <v>193</v>
      </c>
    </row>
    <row r="111" spans="1:1" customFormat="1" hidden="1">
      <c r="A111" s="1" t="s">
        <v>697</v>
      </c>
    </row>
    <row r="112" spans="1:1" customFormat="1" hidden="1">
      <c r="A112" s="1" t="s">
        <v>191</v>
      </c>
    </row>
    <row r="113" spans="1:1" customFormat="1" hidden="1">
      <c r="A113" s="1" t="s">
        <v>698</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695</v>
      </c>
    </row>
    <row r="119" spans="1:1" customFormat="1" hidden="1">
      <c r="A119" s="1" t="s">
        <v>487</v>
      </c>
    </row>
    <row r="120" spans="1:1" customFormat="1" hidden="1">
      <c r="A120" s="1" t="s">
        <v>489</v>
      </c>
    </row>
    <row r="121" spans="1:1" customFormat="1" hidden="1">
      <c r="A121" s="1" t="s">
        <v>194</v>
      </c>
    </row>
    <row r="122" spans="1:1" customFormat="1" hidden="1">
      <c r="A122" s="1" t="s">
        <v>689</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687</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611</v>
      </c>
      <c r="C135" s="143"/>
      <c r="D135" s="143"/>
      <c r="E135" s="143"/>
      <c r="F135" s="109"/>
      <c r="G135" s="109"/>
      <c r="J135" s="103">
        <v>1</v>
      </c>
      <c r="K135" s="102"/>
      <c r="L135" s="5">
        <f>'TB-上期'!$E123</f>
        <v>0</v>
      </c>
      <c r="M135" s="5">
        <f>'TB-上期'!$E161</f>
        <v>0</v>
      </c>
      <c r="N135" s="5">
        <f>L135*(1-$J135)</f>
        <v>0</v>
      </c>
      <c r="O135" s="5">
        <f>M135*(1-$J135)</f>
        <v>0</v>
      </c>
    </row>
    <row r="136" spans="1:15" s="5" customFormat="1" ht="15">
      <c r="A136" s="78"/>
      <c r="B136" s="92"/>
      <c r="C136" s="52"/>
      <c r="D136" s="52"/>
      <c r="E136" s="52"/>
      <c r="F136" s="83"/>
      <c r="G136" s="83"/>
      <c r="J136" s="103">
        <v>1</v>
      </c>
      <c r="K136" s="102"/>
      <c r="L136" s="5">
        <f>'TB-上期'!$F123</f>
        <v>0</v>
      </c>
      <c r="M136" s="5">
        <f>'TB-上期'!$F161</f>
        <v>0</v>
      </c>
      <c r="N136" s="5">
        <f t="shared" ref="N136:O136" si="0">L136*(1-$J136)</f>
        <v>0</v>
      </c>
      <c r="O136" s="5">
        <f t="shared" si="0"/>
        <v>0</v>
      </c>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97"/>
      <c r="K143" s="102"/>
    </row>
    <row r="144" spans="1:15" s="5" customFormat="1" ht="15">
      <c r="A144" s="78"/>
      <c r="B144" s="92"/>
      <c r="C144" s="52"/>
      <c r="D144" s="52"/>
      <c r="E144" s="52"/>
      <c r="F144" s="83"/>
      <c r="G144" s="83"/>
      <c r="H144" s="97"/>
      <c r="I144" s="97"/>
      <c r="J144" s="97"/>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112"/>
      <c r="J147" s="112"/>
      <c r="K147" s="194"/>
    </row>
    <row r="148" spans="1:12" s="5" customFormat="1" ht="15">
      <c r="A148" s="78"/>
      <c r="B148" s="92"/>
      <c r="C148" s="52"/>
      <c r="D148" s="52"/>
      <c r="E148" s="52"/>
      <c r="F148" s="83"/>
      <c r="G148" s="83"/>
      <c r="H148" s="97"/>
      <c r="I148" s="112"/>
      <c r="J148" s="112"/>
      <c r="K148" s="194"/>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93"/>
      <c r="K152" s="194"/>
    </row>
    <row r="153" spans="1:12" s="5" customFormat="1" ht="15">
      <c r="A153" s="78"/>
      <c r="B153" s="92"/>
      <c r="C153" s="52"/>
      <c r="D153" s="52"/>
      <c r="E153" s="52"/>
      <c r="F153" s="83"/>
      <c r="G153" s="83"/>
      <c r="H153" s="97"/>
      <c r="I153" s="195"/>
      <c r="J153" s="196"/>
      <c r="K153" s="195"/>
    </row>
    <row r="154" spans="1:12" s="5" customFormat="1" ht="15">
      <c r="A154" s="78"/>
      <c r="B154" s="92"/>
      <c r="C154" s="52"/>
      <c r="D154" s="52"/>
      <c r="E154" s="52"/>
      <c r="F154" s="83"/>
      <c r="G154" s="83"/>
      <c r="H154" s="97"/>
      <c r="I154" s="197"/>
      <c r="J154" s="198"/>
      <c r="K154" s="199"/>
    </row>
    <row r="155" spans="1:12" s="5" customFormat="1" ht="15">
      <c r="A155" s="78"/>
      <c r="B155" s="92"/>
      <c r="C155" s="52"/>
      <c r="D155" s="52"/>
      <c r="E155" s="52"/>
      <c r="F155" s="83"/>
      <c r="G155" s="83"/>
      <c r="H155" s="97"/>
      <c r="I155" s="197"/>
      <c r="J155" s="198"/>
      <c r="K155" s="199"/>
      <c r="L155" s="114"/>
    </row>
    <row r="156" spans="1:12" s="5" customFormat="1" ht="15">
      <c r="A156" s="78"/>
      <c r="B156" s="92"/>
      <c r="C156" s="52"/>
      <c r="D156" s="52"/>
      <c r="E156" s="52"/>
      <c r="F156" s="83"/>
      <c r="G156" s="83"/>
      <c r="H156" s="97"/>
      <c r="I156" s="197"/>
      <c r="J156" s="198"/>
      <c r="K156" s="200"/>
      <c r="L156" s="114"/>
    </row>
    <row r="157" spans="1:12" s="5" customFormat="1" ht="15.75">
      <c r="A157" s="78"/>
      <c r="B157" s="92"/>
      <c r="C157" s="52"/>
      <c r="D157" s="52"/>
      <c r="E157" s="52"/>
      <c r="F157" s="83"/>
      <c r="G157" s="83"/>
      <c r="H157" s="97"/>
      <c r="I157" s="195"/>
      <c r="J157" s="201"/>
      <c r="K157" s="202"/>
      <c r="L157" s="114"/>
    </row>
    <row r="158" spans="1:12" s="5" customFormat="1" ht="15">
      <c r="A158" s="78"/>
      <c r="B158" s="92"/>
      <c r="C158" s="52"/>
      <c r="D158" s="52"/>
      <c r="E158" s="52"/>
      <c r="F158" s="83"/>
      <c r="G158" s="83"/>
      <c r="H158" s="97"/>
      <c r="I158" s="203"/>
      <c r="J158" s="112"/>
      <c r="K158" s="112"/>
      <c r="L158" s="114"/>
    </row>
    <row r="159" spans="1:12" s="5" customFormat="1" ht="15">
      <c r="A159" s="78"/>
      <c r="B159" s="92"/>
      <c r="C159" s="52"/>
      <c r="D159" s="52"/>
      <c r="E159" s="52"/>
      <c r="F159" s="83"/>
      <c r="G159" s="83"/>
      <c r="H159" s="97"/>
      <c r="I159" s="112"/>
      <c r="J159" s="193"/>
      <c r="K159" s="204"/>
      <c r="L159" s="114"/>
    </row>
    <row r="160" spans="1:12" s="5" customFormat="1" ht="15">
      <c r="A160" s="78"/>
      <c r="B160" s="92"/>
      <c r="C160" s="52"/>
      <c r="D160" s="52"/>
      <c r="E160" s="52"/>
      <c r="F160" s="83"/>
      <c r="G160" s="83"/>
      <c r="H160" s="97"/>
      <c r="I160" s="112"/>
      <c r="J160" s="193"/>
      <c r="K160" s="204"/>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97"/>
      <c r="J162" s="111"/>
      <c r="K162" s="114"/>
      <c r="L162" s="114"/>
    </row>
    <row r="163" spans="1:12" s="5" customFormat="1" ht="15">
      <c r="A163" s="78"/>
      <c r="B163" s="92"/>
      <c r="C163" s="52"/>
      <c r="D163" s="52"/>
      <c r="E163" s="52"/>
      <c r="F163" s="83"/>
      <c r="G163" s="83"/>
      <c r="H163" s="97"/>
      <c r="I163" s="97"/>
      <c r="J163" s="97"/>
      <c r="K163" s="114"/>
      <c r="L163" s="114"/>
    </row>
    <row r="164" spans="1:12" s="5" customFormat="1" ht="15">
      <c r="A164" s="78"/>
      <c r="B164" s="92"/>
      <c r="C164" s="52"/>
      <c r="D164" s="52"/>
      <c r="E164" s="52"/>
      <c r="F164" s="83"/>
      <c r="G164" s="83"/>
      <c r="H164" s="97"/>
      <c r="I164" s="97"/>
      <c r="J164" s="97"/>
      <c r="K164" s="114"/>
      <c r="L164" s="114"/>
    </row>
    <row r="165" spans="1:12" s="5" customFormat="1" ht="15">
      <c r="A165" s="78"/>
      <c r="B165" s="92"/>
      <c r="C165" s="52"/>
      <c r="D165" s="52"/>
      <c r="E165" s="52"/>
      <c r="F165" s="83"/>
      <c r="G165" s="83"/>
      <c r="H165" s="97"/>
      <c r="I165" s="97"/>
      <c r="J165" s="97"/>
      <c r="K165" s="113"/>
      <c r="L165" s="113"/>
    </row>
    <row r="166" spans="1:12" s="5" customFormat="1" ht="15">
      <c r="A166" s="78"/>
      <c r="B166" s="92"/>
      <c r="C166" s="52"/>
      <c r="D166" s="52"/>
      <c r="E166" s="52"/>
      <c r="F166" s="83"/>
      <c r="G166" s="83"/>
      <c r="H166" s="97"/>
      <c r="I166" s="97"/>
      <c r="J166" s="97"/>
      <c r="K166" s="115"/>
      <c r="L166" s="114"/>
    </row>
    <row r="167" spans="1:12" s="5" customFormat="1" ht="15">
      <c r="A167" s="78"/>
      <c r="B167" s="92"/>
      <c r="C167" s="52"/>
      <c r="D167" s="52"/>
      <c r="E167" s="52"/>
      <c r="F167" s="83"/>
      <c r="G167" s="83"/>
      <c r="H167" s="97"/>
      <c r="I167" s="97"/>
      <c r="J167" s="97"/>
      <c r="K167" s="113"/>
      <c r="L167" s="114"/>
    </row>
    <row r="168" spans="1:12" s="5" customFormat="1" ht="15">
      <c r="A168" s="78"/>
      <c r="B168" s="92"/>
      <c r="C168" s="52"/>
      <c r="D168" s="52"/>
      <c r="E168" s="52"/>
      <c r="F168" s="83"/>
      <c r="G168" s="83"/>
      <c r="H168" s="97"/>
      <c r="I168" s="97"/>
      <c r="J168" s="97"/>
      <c r="K168" s="114"/>
      <c r="L168" s="114"/>
    </row>
    <row r="169" spans="1:12" s="5" customFormat="1" ht="15">
      <c r="A169" s="78"/>
      <c r="B169" s="92"/>
      <c r="C169" s="52"/>
      <c r="D169" s="52"/>
      <c r="E169" s="52"/>
      <c r="F169" s="83"/>
      <c r="G169" s="83"/>
      <c r="H169" s="97"/>
      <c r="I169" s="97"/>
      <c r="J169" s="97"/>
    </row>
    <row r="170" spans="1:12" s="5" customFormat="1" ht="15">
      <c r="A170" s="78"/>
      <c r="B170" s="92"/>
      <c r="C170" s="52"/>
      <c r="D170" s="52"/>
      <c r="E170" s="52"/>
      <c r="F170" s="83"/>
      <c r="G170" s="83"/>
      <c r="H170" s="97"/>
      <c r="I170" s="97"/>
      <c r="J170" s="97"/>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108"/>
      <c r="G175" s="83"/>
      <c r="H175" s="97"/>
      <c r="I175" s="97"/>
      <c r="J175" s="97"/>
    </row>
    <row r="176" spans="1:12" s="5" customFormat="1" ht="15">
      <c r="A176" s="78"/>
      <c r="B176" s="92"/>
      <c r="C176" s="52"/>
      <c r="D176" s="52"/>
      <c r="E176" s="52"/>
      <c r="F176" s="108"/>
      <c r="G176" s="83"/>
      <c r="H176" s="97"/>
      <c r="I176" s="97"/>
      <c r="J176" s="97"/>
    </row>
    <row r="177" spans="1:10" s="5" customFormat="1" ht="15">
      <c r="A177" s="78"/>
      <c r="B177" s="92"/>
      <c r="C177" s="52"/>
      <c r="D177" s="52"/>
      <c r="E177" s="52"/>
      <c r="F177" s="83"/>
      <c r="G177" s="83"/>
      <c r="H177" s="97"/>
      <c r="I177" s="97"/>
      <c r="J177" s="97"/>
    </row>
    <row r="178" spans="1:10" s="5" customFormat="1" ht="15">
      <c r="A178" s="78"/>
      <c r="B178" s="92"/>
      <c r="C178" s="52"/>
      <c r="D178" s="52"/>
      <c r="E178" s="52"/>
      <c r="F178" s="83"/>
      <c r="G178" s="83"/>
      <c r="H178" s="97"/>
      <c r="I178" s="97"/>
      <c r="J178" s="97"/>
    </row>
    <row r="179" spans="1:10" s="5" customFormat="1" ht="15">
      <c r="A179" s="78"/>
      <c r="B179" s="92"/>
      <c r="C179" s="52"/>
      <c r="D179" s="52"/>
      <c r="E179" s="52"/>
      <c r="F179" s="83"/>
      <c r="G179" s="108"/>
      <c r="H179" s="97"/>
      <c r="I179" s="97"/>
      <c r="J179" s="97"/>
    </row>
    <row r="180" spans="1:10" s="5" customFormat="1" ht="15">
      <c r="A180" s="78"/>
      <c r="B180" s="92"/>
      <c r="C180" s="52"/>
      <c r="D180" s="52"/>
      <c r="E180" s="52"/>
      <c r="F180" s="83"/>
      <c r="G180" s="108"/>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83"/>
      <c r="H182" s="97"/>
      <c r="I182" s="97"/>
      <c r="J182" s="97"/>
    </row>
    <row r="183" spans="1:10" s="5" customFormat="1" ht="15">
      <c r="A183" s="78"/>
      <c r="B183" s="92"/>
      <c r="C183" s="52"/>
      <c r="D183" s="52"/>
      <c r="E183" s="52"/>
      <c r="F183" s="83"/>
      <c r="G183" s="83"/>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ht="15">
      <c r="B203" s="92"/>
      <c r="C203" s="52"/>
      <c r="D203" s="52"/>
      <c r="E203" s="52"/>
      <c r="F203" s="83"/>
      <c r="G203" s="83"/>
      <c r="H203" s="112"/>
      <c r="I203" s="112"/>
      <c r="J203" s="112"/>
    </row>
    <row r="204" spans="1:10" ht="15">
      <c r="B204" s="92"/>
      <c r="C204" s="52"/>
      <c r="D204" s="52"/>
      <c r="E204" s="52"/>
      <c r="F204" s="83"/>
      <c r="G204" s="83"/>
      <c r="H204" s="112"/>
      <c r="I204" s="112"/>
      <c r="J204" s="112"/>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c r="H217" s="112"/>
      <c r="I217" s="112"/>
      <c r="J217" s="112"/>
    </row>
    <row r="218" spans="2:10">
      <c r="H218" s="112"/>
      <c r="I218" s="112"/>
      <c r="J218" s="112"/>
    </row>
    <row r="219" spans="2:10">
      <c r="H219" s="112"/>
      <c r="I219" s="112"/>
      <c r="J219" s="112"/>
    </row>
    <row r="220" spans="2:10">
      <c r="B220" s="145" t="s">
        <v>610</v>
      </c>
      <c r="C220" s="145"/>
      <c r="D220" s="145"/>
      <c r="E220" s="145"/>
      <c r="F220" s="145"/>
      <c r="G220" s="145"/>
      <c r="H220" s="112"/>
      <c r="I220" s="112"/>
      <c r="J220" s="112"/>
    </row>
    <row r="221" spans="2:10">
      <c r="B221" s="78"/>
      <c r="C221" s="78"/>
      <c r="D221" s="78"/>
      <c r="E221" s="78"/>
      <c r="F221" s="78"/>
      <c r="G221" s="78"/>
      <c r="H221" s="112"/>
      <c r="I221" s="112"/>
      <c r="J221" s="112"/>
    </row>
    <row r="222" spans="2:10">
      <c r="B222" s="78"/>
      <c r="C222" s="78"/>
      <c r="D222" s="78"/>
      <c r="E222" s="78"/>
      <c r="F222" s="78"/>
      <c r="G222" s="78"/>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H250" s="112"/>
      <c r="I250" s="112"/>
      <c r="J250" s="112"/>
    </row>
    <row r="251" spans="2:10">
      <c r="H251" s="112"/>
      <c r="I251" s="112"/>
      <c r="J251" s="112"/>
    </row>
    <row r="252" spans="2:10">
      <c r="H252" s="112"/>
      <c r="I252" s="112"/>
      <c r="J252" s="112"/>
    </row>
  </sheetData>
  <phoneticPr fontId="1" type="noConversion"/>
  <conditionalFormatting sqref="A1:A133">
    <cfRule type="duplicateValues" dxfId="1"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workbookViewId="0">
      <pane xSplit="3" ySplit="5" topLeftCell="W171" activePane="bottomRight" state="frozen"/>
      <selection activeCell="A192" sqref="A192:XFD265"/>
      <selection pane="topRight" activeCell="A192" sqref="A192:XFD265"/>
      <selection pane="bottomLeft" activeCell="A192" sqref="A192:XFD265"/>
      <selection pane="bottomRight" activeCell="D1" sqref="D1:Y1048576"/>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5.25" style="118" customWidth="1"/>
    <col min="32" max="16384" width="9" style="118"/>
  </cols>
  <sheetData>
    <row r="1" spans="1:31">
      <c r="E1" s="119"/>
      <c r="G1" s="119"/>
      <c r="AE1" s="118" t="s">
        <v>213</v>
      </c>
    </row>
    <row r="2" spans="1:31">
      <c r="E2" s="119"/>
      <c r="R2" s="119"/>
      <c r="S2" s="119"/>
      <c r="T2" s="119"/>
      <c r="U2" s="119"/>
      <c r="V2" s="119"/>
      <c r="W2" s="119"/>
      <c r="X2" s="119"/>
      <c r="Y2" s="119"/>
      <c r="AD2" s="120" t="s">
        <v>490</v>
      </c>
      <c r="AE2" s="121">
        <f>AC69-AC124</f>
        <v>0</v>
      </c>
    </row>
    <row r="3" spans="1:31" ht="14.25" thickBot="1">
      <c r="C3" s="122">
        <v>1</v>
      </c>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8" t="s">
        <v>747</v>
      </c>
      <c r="C4" s="81"/>
      <c r="D4" s="81"/>
      <c r="E4" s="81"/>
      <c r="F4" s="81"/>
      <c r="G4" s="81"/>
      <c r="H4" s="81"/>
      <c r="I4" s="81"/>
      <c r="J4" s="81"/>
      <c r="K4" s="81"/>
      <c r="L4" s="81"/>
      <c r="M4" s="81"/>
      <c r="N4" s="81"/>
      <c r="O4" s="81"/>
      <c r="P4" s="81"/>
      <c r="Q4" s="81"/>
      <c r="R4" s="81"/>
      <c r="S4" s="81"/>
      <c r="T4" s="81"/>
      <c r="U4" s="81"/>
      <c r="V4" s="81"/>
      <c r="W4" s="81"/>
      <c r="X4" s="81"/>
      <c r="Y4" s="81"/>
      <c r="Z4" s="300" t="s">
        <v>493</v>
      </c>
      <c r="AA4" s="300" t="s">
        <v>130</v>
      </c>
      <c r="AB4" s="300"/>
      <c r="AC4" s="302" t="s">
        <v>494</v>
      </c>
    </row>
    <row r="5" spans="1:31">
      <c r="B5" s="299"/>
      <c r="C5" s="80" t="s">
        <v>756</v>
      </c>
      <c r="D5" s="80"/>
      <c r="E5" s="80"/>
      <c r="F5" s="80"/>
      <c r="G5" s="80"/>
      <c r="H5" s="80"/>
      <c r="I5" s="80"/>
      <c r="J5" s="80"/>
      <c r="K5" s="80"/>
      <c r="L5" s="80"/>
      <c r="M5" s="80"/>
      <c r="N5" s="80"/>
      <c r="O5" s="80"/>
      <c r="P5" s="80"/>
      <c r="Q5" s="80"/>
      <c r="R5" s="80"/>
      <c r="S5" s="80"/>
      <c r="T5" s="80"/>
      <c r="U5" s="80"/>
      <c r="V5" s="80"/>
      <c r="W5" s="80"/>
      <c r="X5" s="80"/>
      <c r="Y5" s="80"/>
      <c r="Z5" s="301"/>
      <c r="AA5" s="116" t="s">
        <v>131</v>
      </c>
      <c r="AB5" s="116" t="s">
        <v>132</v>
      </c>
      <c r="AC5" s="303"/>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v>10000000</v>
      </c>
      <c r="D7" s="57"/>
      <c r="E7" s="57"/>
      <c r="F7" s="57"/>
      <c r="G7" s="57"/>
      <c r="H7" s="57"/>
      <c r="I7" s="57"/>
      <c r="J7" s="57"/>
      <c r="K7" s="57"/>
      <c r="L7" s="57"/>
      <c r="M7" s="57"/>
      <c r="N7" s="57"/>
      <c r="O7" s="57"/>
      <c r="P7" s="57"/>
      <c r="Q7" s="57"/>
      <c r="R7" s="57"/>
      <c r="S7" s="57"/>
      <c r="T7" s="57"/>
      <c r="U7" s="57"/>
      <c r="V7" s="57"/>
      <c r="W7" s="57"/>
      <c r="X7" s="57"/>
      <c r="Y7" s="57"/>
      <c r="Z7" s="57">
        <f t="shared" ref="Z7:Z42" si="0">SUM(C7:Y7)</f>
        <v>10000000</v>
      </c>
      <c r="AA7" s="58">
        <f>SUMIF('调整分录-上期'!$D:$D,$A7,'调整分录-上期'!F:F)</f>
        <v>0</v>
      </c>
      <c r="AB7" s="58">
        <f>SUMIF('调整分录-上期'!$D:$D,$A7,'调整分录-上期'!G:G)</f>
        <v>0</v>
      </c>
      <c r="AC7" s="59">
        <f>Z7+AA7-AB7</f>
        <v>10000000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SUMIF('调整分录-上期'!$D:$D,$A8,'调整分录-上期'!F:F)</f>
        <v>0</v>
      </c>
      <c r="AB8" s="58">
        <f>SUMIF('调整分录-上期'!$D:$D,$A8,'调整分录-上期'!G:G)</f>
        <v>0</v>
      </c>
      <c r="AC8" s="59">
        <f t="shared" ref="AC8:AC13" si="1">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SUMIF('调整分录-上期'!$D:$D,$A9,'调整分录-上期'!F:F)</f>
        <v>0</v>
      </c>
      <c r="AB9" s="58">
        <f>SUMIF('调整分录-上期'!$D:$D,$A9,'调整分录-上期'!G:G)</f>
        <v>0</v>
      </c>
      <c r="AC9" s="59">
        <f t="shared" si="1"/>
        <v>0</v>
      </c>
    </row>
    <row r="10" spans="1:31"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SUMIF('调整分录-上期'!$D:$D,$A10,'调整分录-上期'!F:F)</f>
        <v>0</v>
      </c>
      <c r="AB10" s="58">
        <f>SUMIF('调整分录-上期'!$D:$D,$A10,'调整分录-上期'!G:G)</f>
        <v>0</v>
      </c>
      <c r="AC10" s="59">
        <f t="shared" si="1"/>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SUMIF('调整分录-上期'!$D:$D,$A11,'调整分录-上期'!F:F)</f>
        <v>0</v>
      </c>
      <c r="AB11" s="58">
        <f>SUMIF('调整分录-上期'!$D:$D,$A11,'调整分录-上期'!G:G)</f>
        <v>0</v>
      </c>
      <c r="AC11" s="59">
        <f t="shared" si="1"/>
        <v>0</v>
      </c>
    </row>
    <row r="12" spans="1:31"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SUMIF('调整分录-上期'!$D:$D,$A12,'调整分录-上期'!F:F)</f>
        <v>0</v>
      </c>
      <c r="AB12" s="58">
        <f>SUMIF('调整分录-上期'!$D:$D,$A12,'调整分录-上期'!G:G)</f>
        <v>0</v>
      </c>
      <c r="AC12" s="59">
        <f t="shared" si="1"/>
        <v>0</v>
      </c>
    </row>
    <row r="13" spans="1:31" ht="15" customHeight="1">
      <c r="A13" s="123" t="s">
        <v>652</v>
      </c>
      <c r="B13" s="54" t="s">
        <v>506</v>
      </c>
      <c r="C13" s="57">
        <v>9000000</v>
      </c>
      <c r="D13" s="57"/>
      <c r="E13" s="57"/>
      <c r="F13" s="57"/>
      <c r="G13" s="57"/>
      <c r="H13" s="57"/>
      <c r="I13" s="57"/>
      <c r="J13" s="57"/>
      <c r="K13" s="57"/>
      <c r="L13" s="57"/>
      <c r="M13" s="57"/>
      <c r="N13" s="57"/>
      <c r="O13" s="57"/>
      <c r="P13" s="57"/>
      <c r="Q13" s="57"/>
      <c r="R13" s="57"/>
      <c r="S13" s="57"/>
      <c r="T13" s="57"/>
      <c r="U13" s="57"/>
      <c r="V13" s="57"/>
      <c r="W13" s="57"/>
      <c r="X13" s="57"/>
      <c r="Y13" s="57"/>
      <c r="Z13" s="57">
        <f t="shared" si="0"/>
        <v>9000000</v>
      </c>
      <c r="AA13" s="58">
        <f>SUMIF('调整分录-上期'!$D:$D,$A13,'调整分录-上期'!F:F)</f>
        <v>0</v>
      </c>
      <c r="AB13" s="58">
        <f>SUMIF('调整分录-上期'!$D:$D,$A13,'调整分录-上期'!G:G)</f>
        <v>0</v>
      </c>
      <c r="AC13" s="59">
        <f t="shared" si="1"/>
        <v>9000000</v>
      </c>
    </row>
    <row r="14" spans="1:31" ht="15" customHeight="1">
      <c r="A14" s="123" t="s">
        <v>729</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 t="shared" si="0"/>
        <v>0</v>
      </c>
      <c r="AA14" s="58">
        <f>SUMIF('调整分录-上期'!$D:$D,$A14,'调整分录-上期'!F:F)</f>
        <v>0</v>
      </c>
      <c r="AB14" s="58">
        <f>SUMIF('调整分录-上期'!$D:$D,$A14,'调整分录-上期'!G:G)</f>
        <v>0</v>
      </c>
      <c r="AC14" s="59">
        <f>Z14+AB14-AA14</f>
        <v>0</v>
      </c>
    </row>
    <row r="15" spans="1:31" ht="15" customHeight="1">
      <c r="A15" s="123"/>
      <c r="B15" s="60" t="s">
        <v>511</v>
      </c>
      <c r="C15" s="61">
        <f>C13-C14</f>
        <v>9000000</v>
      </c>
      <c r="D15" s="61"/>
      <c r="E15" s="61"/>
      <c r="F15" s="61"/>
      <c r="G15" s="61"/>
      <c r="H15" s="61"/>
      <c r="I15" s="61"/>
      <c r="J15" s="61"/>
      <c r="K15" s="61"/>
      <c r="L15" s="61"/>
      <c r="M15" s="61"/>
      <c r="N15" s="61"/>
      <c r="O15" s="61"/>
      <c r="P15" s="61"/>
      <c r="Q15" s="61"/>
      <c r="R15" s="61"/>
      <c r="S15" s="61"/>
      <c r="T15" s="61"/>
      <c r="U15" s="61"/>
      <c r="V15" s="61"/>
      <c r="W15" s="61"/>
      <c r="X15" s="61"/>
      <c r="Y15" s="61"/>
      <c r="Z15" s="61">
        <f t="shared" si="0"/>
        <v>9000000</v>
      </c>
      <c r="AA15" s="62"/>
      <c r="AB15" s="62"/>
      <c r="AC15" s="63">
        <f>AC13-AC14</f>
        <v>9000000</v>
      </c>
    </row>
    <row r="16" spans="1:31"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 t="shared" si="0"/>
        <v>0</v>
      </c>
      <c r="AA16" s="58">
        <f>SUMIF('调整分录-上期'!$D:$D,$A16,'调整分录-上期'!F:F)</f>
        <v>0</v>
      </c>
      <c r="AB16" s="58">
        <f>SUMIF('调整分录-上期'!$D:$D,$A16,'调整分录-上期'!G:G)</f>
        <v>0</v>
      </c>
      <c r="AC16" s="59">
        <f>Z16+AA16-AB16</f>
        <v>0</v>
      </c>
    </row>
    <row r="17" spans="1:29" ht="15" customHeight="1">
      <c r="A17" s="123" t="s">
        <v>135</v>
      </c>
      <c r="B17" s="54" t="s">
        <v>5</v>
      </c>
      <c r="C17" s="57">
        <v>300000</v>
      </c>
      <c r="D17" s="57"/>
      <c r="E17" s="57"/>
      <c r="F17" s="57"/>
      <c r="G17" s="57"/>
      <c r="H17" s="57"/>
      <c r="I17" s="57"/>
      <c r="J17" s="57"/>
      <c r="K17" s="57"/>
      <c r="L17" s="57"/>
      <c r="M17" s="57"/>
      <c r="N17" s="57"/>
      <c r="O17" s="57"/>
      <c r="P17" s="57"/>
      <c r="Q17" s="57"/>
      <c r="R17" s="57"/>
      <c r="S17" s="57"/>
      <c r="T17" s="57"/>
      <c r="U17" s="57"/>
      <c r="V17" s="57"/>
      <c r="W17" s="57"/>
      <c r="X17" s="57"/>
      <c r="Y17" s="57"/>
      <c r="Z17" s="57">
        <f t="shared" si="0"/>
        <v>300000</v>
      </c>
      <c r="AA17" s="58">
        <f>SUMIF('调整分录-上期'!$D:$D,$A17,'调整分录-上期'!F:F)</f>
        <v>0</v>
      </c>
      <c r="AB17" s="58">
        <f>SUMIF('调整分录-上期'!$D:$D,$A17,'调整分录-上期'!G:G)</f>
        <v>0</v>
      </c>
      <c r="AC17" s="59">
        <f t="shared" ref="AC17:AC67" si="2">Z17+AA17-AB17</f>
        <v>300000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 t="shared" si="0"/>
        <v>0</v>
      </c>
      <c r="AA18" s="58">
        <f>SUMIF('调整分录-上期'!$D:$D,$A18,'调整分录-上期'!F:F)</f>
        <v>0</v>
      </c>
      <c r="AB18" s="58">
        <f>SUMIF('调整分录-上期'!$D:$D,$A18,'调整分录-上期'!G:G)</f>
        <v>0</v>
      </c>
      <c r="AC18" s="59">
        <f t="shared" si="2"/>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 t="shared" si="0"/>
        <v>0</v>
      </c>
      <c r="AA19" s="58">
        <f>SUMIF('调整分录-上期'!$D:$D,$A19,'调整分录-上期'!F:F)</f>
        <v>0</v>
      </c>
      <c r="AB19" s="58">
        <f>SUMIF('调整分录-上期'!$D:$D,$A19,'调整分录-上期'!G:G)</f>
        <v>0</v>
      </c>
      <c r="AC19" s="59">
        <f t="shared" si="2"/>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 t="shared" si="0"/>
        <v>0</v>
      </c>
      <c r="AA20" s="58">
        <f>SUMIF('调整分录-上期'!$D:$D,$A20,'调整分录-上期'!F:F)</f>
        <v>0</v>
      </c>
      <c r="AB20" s="58">
        <f>SUMIF('调整分录-上期'!$D:$D,$A20,'调整分录-上期'!G:G)</f>
        <v>0</v>
      </c>
      <c r="AC20" s="59">
        <f t="shared" si="2"/>
        <v>0</v>
      </c>
    </row>
    <row r="21" spans="1:29" ht="15" customHeight="1">
      <c r="A21" s="123" t="s">
        <v>136</v>
      </c>
      <c r="B21" s="54" t="s">
        <v>7</v>
      </c>
      <c r="C21" s="57">
        <v>500000</v>
      </c>
      <c r="D21" s="57"/>
      <c r="E21" s="57"/>
      <c r="F21" s="57"/>
      <c r="G21" s="57"/>
      <c r="H21" s="57"/>
      <c r="I21" s="57"/>
      <c r="J21" s="57"/>
      <c r="K21" s="57"/>
      <c r="L21" s="57"/>
      <c r="M21" s="57"/>
      <c r="N21" s="57"/>
      <c r="O21" s="57"/>
      <c r="P21" s="57"/>
      <c r="Q21" s="57"/>
      <c r="R21" s="57"/>
      <c r="S21" s="57"/>
      <c r="T21" s="57"/>
      <c r="U21" s="57"/>
      <c r="V21" s="57"/>
      <c r="W21" s="57"/>
      <c r="X21" s="57"/>
      <c r="Y21" s="57"/>
      <c r="Z21" s="57">
        <f t="shared" si="0"/>
        <v>500000</v>
      </c>
      <c r="AA21" s="58">
        <f>SUMIF('调整分录-上期'!$D:$D,$A21,'调整分录-上期'!F:F)</f>
        <v>0</v>
      </c>
      <c r="AB21" s="58">
        <f>SUMIF('调整分录-上期'!$D:$D,$A21,'调整分录-上期'!G:G)</f>
        <v>0</v>
      </c>
      <c r="AC21" s="59">
        <f t="shared" si="2"/>
        <v>500000</v>
      </c>
    </row>
    <row r="22" spans="1:29" ht="15" customHeight="1">
      <c r="A22" s="123" t="s">
        <v>727</v>
      </c>
      <c r="B22" s="54" t="s">
        <v>9</v>
      </c>
      <c r="C22" s="57">
        <v>50000</v>
      </c>
      <c r="D22" s="57"/>
      <c r="E22" s="57"/>
      <c r="F22" s="57"/>
      <c r="G22" s="57"/>
      <c r="H22" s="57"/>
      <c r="I22" s="57"/>
      <c r="J22" s="57"/>
      <c r="K22" s="57"/>
      <c r="L22" s="57"/>
      <c r="M22" s="57"/>
      <c r="N22" s="57"/>
      <c r="O22" s="57"/>
      <c r="P22" s="57"/>
      <c r="Q22" s="57"/>
      <c r="R22" s="57"/>
      <c r="S22" s="57"/>
      <c r="T22" s="57"/>
      <c r="U22" s="57"/>
      <c r="V22" s="57"/>
      <c r="W22" s="57"/>
      <c r="X22" s="57"/>
      <c r="Y22" s="57"/>
      <c r="Z22" s="57">
        <f t="shared" si="0"/>
        <v>50000</v>
      </c>
      <c r="AA22" s="58">
        <f>SUMIF('调整分录-上期'!$D:$D,$A22,'调整分录-上期'!F:F)</f>
        <v>0</v>
      </c>
      <c r="AB22" s="58">
        <f>SUMIF('调整分录-上期'!$D:$D,$A22,'调整分录-上期'!G:G)</f>
        <v>0</v>
      </c>
      <c r="AC22" s="59">
        <f>Z22+AB22-AA22</f>
        <v>50000</v>
      </c>
    </row>
    <row r="23" spans="1:29" ht="15" customHeight="1">
      <c r="A23" s="123"/>
      <c r="B23" s="60" t="s">
        <v>11</v>
      </c>
      <c r="C23" s="64">
        <f>C21-C22</f>
        <v>450000</v>
      </c>
      <c r="D23" s="64"/>
      <c r="E23" s="64"/>
      <c r="F23" s="64"/>
      <c r="G23" s="64"/>
      <c r="H23" s="64"/>
      <c r="I23" s="64"/>
      <c r="J23" s="64"/>
      <c r="K23" s="64"/>
      <c r="L23" s="64"/>
      <c r="M23" s="64"/>
      <c r="N23" s="64"/>
      <c r="O23" s="64"/>
      <c r="P23" s="64"/>
      <c r="Q23" s="64"/>
      <c r="R23" s="64"/>
      <c r="S23" s="64"/>
      <c r="T23" s="64"/>
      <c r="U23" s="64"/>
      <c r="V23" s="64"/>
      <c r="W23" s="64"/>
      <c r="X23" s="64"/>
      <c r="Y23" s="64"/>
      <c r="Z23" s="61">
        <f t="shared" si="0"/>
        <v>450000</v>
      </c>
      <c r="AA23" s="64"/>
      <c r="AB23" s="64"/>
      <c r="AC23" s="65">
        <f>AC21-AC22</f>
        <v>450000</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SUMIF('调整分录-上期'!$D:$D,$A24,'调整分录-上期'!F:F)</f>
        <v>0</v>
      </c>
      <c r="AB24" s="58">
        <f>SUMIF('调整分录-上期'!$D:$D,$A24,'调整分录-上期'!G:G)</f>
        <v>0</v>
      </c>
      <c r="AC24" s="59">
        <f t="shared" si="2"/>
        <v>0</v>
      </c>
    </row>
    <row r="25" spans="1:29" ht="15" customHeight="1">
      <c r="A25" s="123" t="s">
        <v>137</v>
      </c>
      <c r="B25" s="54" t="s">
        <v>12</v>
      </c>
      <c r="C25" s="57">
        <v>6900000</v>
      </c>
      <c r="D25" s="57"/>
      <c r="E25" s="57"/>
      <c r="F25" s="57"/>
      <c r="G25" s="57"/>
      <c r="H25" s="57"/>
      <c r="I25" s="57"/>
      <c r="J25" s="57"/>
      <c r="K25" s="57"/>
      <c r="L25" s="57"/>
      <c r="M25" s="57"/>
      <c r="N25" s="57"/>
      <c r="O25" s="57"/>
      <c r="P25" s="57"/>
      <c r="Q25" s="57"/>
      <c r="R25" s="57"/>
      <c r="S25" s="57"/>
      <c r="T25" s="57"/>
      <c r="U25" s="57"/>
      <c r="V25" s="57"/>
      <c r="W25" s="57"/>
      <c r="X25" s="57"/>
      <c r="Y25" s="57"/>
      <c r="Z25" s="57">
        <f t="shared" si="0"/>
        <v>6900000</v>
      </c>
      <c r="AA25" s="58">
        <f>SUMIF('调整分录-上期'!$D:$D,$A25,'调整分录-上期'!F:F)</f>
        <v>0</v>
      </c>
      <c r="AB25" s="58">
        <f>SUMIF('调整分录-上期'!$D:$D,$A25,'调整分录-上期'!G:G)</f>
        <v>0</v>
      </c>
      <c r="AC25" s="59">
        <f t="shared" si="2"/>
        <v>6900000</v>
      </c>
    </row>
    <row r="26" spans="1:29" ht="15" customHeight="1">
      <c r="A26" s="123" t="s">
        <v>725</v>
      </c>
      <c r="B26" s="54" t="s">
        <v>13</v>
      </c>
      <c r="C26" s="57">
        <v>800000</v>
      </c>
      <c r="D26" s="57"/>
      <c r="E26" s="57"/>
      <c r="F26" s="57"/>
      <c r="G26" s="57"/>
      <c r="H26" s="57"/>
      <c r="I26" s="57"/>
      <c r="J26" s="57"/>
      <c r="K26" s="57"/>
      <c r="L26" s="57"/>
      <c r="M26" s="57"/>
      <c r="N26" s="57"/>
      <c r="O26" s="57"/>
      <c r="P26" s="57"/>
      <c r="Q26" s="57"/>
      <c r="R26" s="57"/>
      <c r="S26" s="57"/>
      <c r="T26" s="57"/>
      <c r="U26" s="57"/>
      <c r="V26" s="57"/>
      <c r="W26" s="57"/>
      <c r="X26" s="57"/>
      <c r="Y26" s="57"/>
      <c r="Z26" s="57">
        <f t="shared" si="0"/>
        <v>800000</v>
      </c>
      <c r="AA26" s="58">
        <f>SUMIF('调整分录-上期'!$D:$D,$A26,'调整分录-上期'!F:F)</f>
        <v>0</v>
      </c>
      <c r="AB26" s="58">
        <f>SUMIF('调整分录-上期'!$D:$D,$A26,'调整分录-上期'!G:G)</f>
        <v>0</v>
      </c>
      <c r="AC26" s="59">
        <f>Z26+AB26-AA26</f>
        <v>800000</v>
      </c>
    </row>
    <row r="27" spans="1:29" ht="15" customHeight="1">
      <c r="A27" s="123"/>
      <c r="B27" s="60" t="s">
        <v>14</v>
      </c>
      <c r="C27" s="64">
        <f>C25-C26</f>
        <v>6100000</v>
      </c>
      <c r="D27" s="64"/>
      <c r="E27" s="64"/>
      <c r="F27" s="64"/>
      <c r="G27" s="64"/>
      <c r="H27" s="64"/>
      <c r="I27" s="64"/>
      <c r="J27" s="64"/>
      <c r="K27" s="64"/>
      <c r="L27" s="64"/>
      <c r="M27" s="64"/>
      <c r="N27" s="64"/>
      <c r="O27" s="64"/>
      <c r="P27" s="64"/>
      <c r="Q27" s="64"/>
      <c r="R27" s="64"/>
      <c r="S27" s="64"/>
      <c r="T27" s="64"/>
      <c r="U27" s="64"/>
      <c r="V27" s="64"/>
      <c r="W27" s="64"/>
      <c r="X27" s="64"/>
      <c r="Y27" s="64"/>
      <c r="Z27" s="61">
        <f t="shared" si="0"/>
        <v>6100000</v>
      </c>
      <c r="AA27" s="64"/>
      <c r="AB27" s="64"/>
      <c r="AC27" s="65">
        <f>AC25-AC26</f>
        <v>6100000</v>
      </c>
    </row>
    <row r="28" spans="1:29"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SUMIF('调整分录-上期'!$D:$D,$A28,'调整分录-上期'!F:F)</f>
        <v>0</v>
      </c>
      <c r="AB28" s="58">
        <f>SUMIF('调整分录-上期'!$D:$D,$A28,'调整分录-上期'!G:G)</f>
        <v>0</v>
      </c>
      <c r="AC28" s="59">
        <f t="shared" si="2"/>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SUMIF('调整分录-上期'!$D:$D,$A29,'调整分录-上期'!F:F)</f>
        <v>0</v>
      </c>
      <c r="AB29" s="58">
        <f>SUMIF('调整分录-上期'!$D:$D,$A29,'调整分录-上期'!G:G)</f>
        <v>0</v>
      </c>
      <c r="AC29" s="59">
        <f t="shared" si="2"/>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SUMIF('调整分录-上期'!$D:$D,$A30,'调整分录-上期'!F:F)</f>
        <v>0</v>
      </c>
      <c r="AB30" s="58">
        <f>SUMIF('调整分录-上期'!$D:$D,$A30,'调整分录-上期'!G:G)</f>
        <v>0</v>
      </c>
      <c r="AC30" s="59">
        <f t="shared" si="2"/>
        <v>0</v>
      </c>
    </row>
    <row r="31" spans="1:29" ht="15" customHeight="1">
      <c r="A31" s="123" t="s">
        <v>139</v>
      </c>
      <c r="B31" s="54" t="s">
        <v>18</v>
      </c>
      <c r="C31" s="57">
        <v>678000</v>
      </c>
      <c r="D31" s="57"/>
      <c r="E31" s="57"/>
      <c r="F31" s="57"/>
      <c r="G31" s="57"/>
      <c r="H31" s="57"/>
      <c r="I31" s="57"/>
      <c r="J31" s="57"/>
      <c r="K31" s="57"/>
      <c r="L31" s="57"/>
      <c r="M31" s="57"/>
      <c r="N31" s="57"/>
      <c r="O31" s="57"/>
      <c r="P31" s="57"/>
      <c r="Q31" s="57"/>
      <c r="R31" s="57"/>
      <c r="S31" s="57"/>
      <c r="T31" s="57"/>
      <c r="U31" s="57"/>
      <c r="V31" s="57"/>
      <c r="W31" s="57"/>
      <c r="X31" s="57"/>
      <c r="Y31" s="57"/>
      <c r="Z31" s="57">
        <f t="shared" si="0"/>
        <v>678000</v>
      </c>
      <c r="AA31" s="58">
        <f>SUMIF('调整分录-上期'!$D:$D,$A31,'调整分录-上期'!F:F)</f>
        <v>0</v>
      </c>
      <c r="AB31" s="58">
        <f>SUMIF('调整分录-上期'!$D:$D,$A31,'调整分录-上期'!G:G)</f>
        <v>0</v>
      </c>
      <c r="AC31" s="59">
        <f t="shared" si="2"/>
        <v>678000</v>
      </c>
    </row>
    <row r="32" spans="1:29" ht="15" customHeight="1">
      <c r="A32" s="123"/>
      <c r="B32" s="60" t="s">
        <v>19</v>
      </c>
      <c r="C32" s="64">
        <f>SUM(C7:C31)-SUM(C13:C14)-SUM(C21:C22)-SUM(C25:C26)</f>
        <v>26528000</v>
      </c>
      <c r="D32" s="64"/>
      <c r="E32" s="64"/>
      <c r="F32" s="64"/>
      <c r="G32" s="64"/>
      <c r="H32" s="64"/>
      <c r="I32" s="64"/>
      <c r="J32" s="64"/>
      <c r="K32" s="64"/>
      <c r="L32" s="64"/>
      <c r="M32" s="64"/>
      <c r="N32" s="64"/>
      <c r="O32" s="64"/>
      <c r="P32" s="64"/>
      <c r="Q32" s="64"/>
      <c r="R32" s="64"/>
      <c r="S32" s="64"/>
      <c r="T32" s="64"/>
      <c r="U32" s="64"/>
      <c r="V32" s="64"/>
      <c r="W32" s="64"/>
      <c r="X32" s="64"/>
      <c r="Y32" s="64"/>
      <c r="Z32" s="61">
        <f t="shared" si="0"/>
        <v>26528000</v>
      </c>
      <c r="AA32" s="64">
        <f>SUM(AA7:AA31)</f>
        <v>0</v>
      </c>
      <c r="AB32" s="64">
        <f>SUM(AB7:AB31)</f>
        <v>0</v>
      </c>
      <c r="AC32" s="65">
        <f>SUM(AC7:AC31)-SUM(AC13:AC14)-SUM(AC21:AC22)-SUM(AC25:AC26)</f>
        <v>26528000</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SUMIF('调整分录-上期'!$D:$D,$A33,'调整分录-上期'!F:F)</f>
        <v>0</v>
      </c>
      <c r="AB33" s="58">
        <f>SUMIF('调整分录-上期'!$D:$D,$A33,'调整分录-上期'!G:G)</f>
        <v>0</v>
      </c>
      <c r="AC33" s="59">
        <f t="shared" si="2"/>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SUMIF('调整分录-上期'!$D:$D,$A34,'调整分录-上期'!F:F)</f>
        <v>0</v>
      </c>
      <c r="AB34" s="58">
        <f>SUMIF('调整分录-上期'!$D:$D,$A34,'调整分录-上期'!G:G)</f>
        <v>0</v>
      </c>
      <c r="AC34" s="59">
        <f t="shared" si="2"/>
        <v>0</v>
      </c>
    </row>
    <row r="35" spans="1:30"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SUMIF('调整分录-上期'!$D:$D,$A35,'调整分录-上期'!F:F)</f>
        <v>0</v>
      </c>
      <c r="AB35" s="58">
        <f>SUMIF('调整分录-上期'!$D:$D,$A35,'调整分录-上期'!G:G)</f>
        <v>0</v>
      </c>
      <c r="AC35" s="59">
        <f t="shared" si="2"/>
        <v>0</v>
      </c>
    </row>
    <row r="36" spans="1:30"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SUMIF('调整分录-上期'!$D:$D,$A36,'调整分录-上期'!F:F)</f>
        <v>0</v>
      </c>
      <c r="AB36" s="58">
        <f>SUMIF('调整分录-上期'!$D:$D,$A36,'调整分录-上期'!G:G)</f>
        <v>0</v>
      </c>
      <c r="AC36" s="59">
        <f t="shared" si="2"/>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SUMIF('调整分录-上期'!$D:$D,$A37,'调整分录-上期'!F:F)</f>
        <v>0</v>
      </c>
      <c r="AB37" s="58">
        <f>SUMIF('调整分录-上期'!$D:$D,$A37,'调整分录-上期'!G:G)</f>
        <v>0</v>
      </c>
      <c r="AC37" s="59">
        <f t="shared" si="2"/>
        <v>0</v>
      </c>
    </row>
    <row r="38" spans="1:30" ht="15" customHeight="1">
      <c r="A38" s="123" t="s">
        <v>141</v>
      </c>
      <c r="B38" s="54" t="s">
        <v>28</v>
      </c>
      <c r="C38" s="57">
        <v>362733000</v>
      </c>
      <c r="D38" s="57"/>
      <c r="E38" s="57"/>
      <c r="F38" s="57"/>
      <c r="G38" s="57"/>
      <c r="H38" s="57"/>
      <c r="I38" s="57"/>
      <c r="J38" s="57"/>
      <c r="K38" s="57"/>
      <c r="L38" s="57"/>
      <c r="M38" s="57"/>
      <c r="N38" s="57"/>
      <c r="O38" s="57"/>
      <c r="P38" s="57"/>
      <c r="Q38" s="57"/>
      <c r="R38" s="57"/>
      <c r="S38" s="57"/>
      <c r="T38" s="57"/>
      <c r="U38" s="57"/>
      <c r="V38" s="57"/>
      <c r="W38" s="57"/>
      <c r="X38" s="57"/>
      <c r="Y38" s="57"/>
      <c r="Z38" s="57">
        <f t="shared" si="0"/>
        <v>362733000</v>
      </c>
      <c r="AA38" s="58">
        <f>SUMIF('调整分录-上期'!$D:$D,$A38,'调整分录-上期'!F:F)</f>
        <v>0</v>
      </c>
      <c r="AB38" s="58">
        <f>SUMIF('调整分录-上期'!$D:$D,$A38,'调整分录-上期'!G:G)</f>
        <v>0</v>
      </c>
      <c r="AC38" s="59">
        <f t="shared" si="2"/>
        <v>362733000</v>
      </c>
    </row>
    <row r="39" spans="1:30" ht="15" customHeight="1">
      <c r="A39" s="123" t="s">
        <v>723</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si="0"/>
        <v>0</v>
      </c>
      <c r="AA39" s="58">
        <f>SUMIF('调整分录-上期'!$D:$D,$A39,'调整分录-上期'!F:F)</f>
        <v>0</v>
      </c>
      <c r="AB39" s="58">
        <f>SUMIF('调整分录-上期'!$D:$D,$A39,'调整分录-上期'!G:G)</f>
        <v>0</v>
      </c>
      <c r="AC39" s="59">
        <f>Z39+AB39-AA39</f>
        <v>0</v>
      </c>
    </row>
    <row r="40" spans="1:30" ht="15" customHeight="1">
      <c r="A40" s="123"/>
      <c r="B40" s="60" t="s">
        <v>31</v>
      </c>
      <c r="C40" s="64">
        <f>C38-C39</f>
        <v>362733000</v>
      </c>
      <c r="D40" s="64"/>
      <c r="E40" s="64"/>
      <c r="F40" s="64"/>
      <c r="G40" s="64"/>
      <c r="H40" s="64"/>
      <c r="I40" s="64"/>
      <c r="J40" s="64"/>
      <c r="K40" s="64"/>
      <c r="L40" s="64"/>
      <c r="M40" s="64"/>
      <c r="N40" s="64"/>
      <c r="O40" s="64"/>
      <c r="P40" s="64"/>
      <c r="Q40" s="64"/>
      <c r="R40" s="64"/>
      <c r="S40" s="64"/>
      <c r="T40" s="64"/>
      <c r="U40" s="64"/>
      <c r="V40" s="64"/>
      <c r="W40" s="64"/>
      <c r="X40" s="64"/>
      <c r="Y40" s="64"/>
      <c r="Z40" s="61">
        <f t="shared" si="0"/>
        <v>362733000</v>
      </c>
      <c r="AA40" s="64"/>
      <c r="AB40" s="64"/>
      <c r="AC40" s="65">
        <f>AC38-AC39</f>
        <v>362733000</v>
      </c>
    </row>
    <row r="41" spans="1:30" s="125" customFormat="1" ht="15" customHeight="1">
      <c r="A41" s="129" t="s">
        <v>681</v>
      </c>
      <c r="B41" s="106" t="s">
        <v>660</v>
      </c>
      <c r="C41" s="261">
        <v>6789000</v>
      </c>
      <c r="D41" s="261"/>
      <c r="E41" s="261"/>
      <c r="F41" s="261"/>
      <c r="G41" s="261"/>
      <c r="H41" s="261"/>
      <c r="I41" s="261"/>
      <c r="J41" s="261"/>
      <c r="K41" s="261"/>
      <c r="L41" s="261"/>
      <c r="M41" s="261"/>
      <c r="N41" s="261"/>
      <c r="O41" s="261"/>
      <c r="P41" s="261"/>
      <c r="Q41" s="261"/>
      <c r="R41" s="261"/>
      <c r="S41" s="261"/>
      <c r="T41" s="261"/>
      <c r="U41" s="261"/>
      <c r="V41" s="261"/>
      <c r="W41" s="261"/>
      <c r="X41" s="261"/>
      <c r="Y41" s="261"/>
      <c r="Z41" s="57">
        <f t="shared" si="0"/>
        <v>6789000</v>
      </c>
      <c r="AA41" s="58">
        <f>SUMIF('调整分录-上期'!$D:$D,$A41,'调整分录-上期'!F:F)</f>
        <v>0</v>
      </c>
      <c r="AB41" s="58">
        <f>SUMIF('调整分录-上期'!$D:$D,$A41,'调整分录-上期'!G:G)</f>
        <v>0</v>
      </c>
      <c r="AC41" s="59">
        <f t="shared" si="2"/>
        <v>6789000</v>
      </c>
    </row>
    <row r="42" spans="1:30"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0"/>
        <v>0</v>
      </c>
      <c r="AA42" s="58">
        <f>SUMIF('调整分录-上期'!$D:$D,$A42,'调整分录-上期'!F:F)</f>
        <v>0</v>
      </c>
      <c r="AB42" s="58">
        <f>SUMIF('调整分录-上期'!$D:$D,$A42,'调整分录-上期'!G:G)</f>
        <v>0</v>
      </c>
      <c r="AC42" s="59">
        <f t="shared" si="2"/>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ref="Z43:Z74" si="3">SUM(C43:Y43)</f>
        <v>0</v>
      </c>
      <c r="AA43" s="58">
        <f>SUMIF('调整分录-上期'!$D:$D,$A43,'调整分录-上期'!F:F)</f>
        <v>0</v>
      </c>
      <c r="AB43" s="58">
        <f>SUMIF('调整分录-上期'!$D:$D,$A43,'调整分录-上期'!G:G)</f>
        <v>0</v>
      </c>
      <c r="AC43" s="59">
        <f t="shared" si="2"/>
        <v>0</v>
      </c>
    </row>
    <row r="44" spans="1:30" ht="15" customHeight="1">
      <c r="A44" s="123" t="s">
        <v>721</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SUMIF('调整分录-上期'!$D:$D,$A44,'调整分录-上期'!F:F)</f>
        <v>0</v>
      </c>
      <c r="AB44" s="58">
        <f>SUMIF('调整分录-上期'!$D:$D,$A44,'调整分录-上期'!G:G)</f>
        <v>0</v>
      </c>
      <c r="AC44" s="59">
        <f t="shared" ref="AC44:AC45" si="4">Z44+AB44-AA44</f>
        <v>0</v>
      </c>
      <c r="AD44" s="119">
        <f>AA43-AB43</f>
        <v>0</v>
      </c>
    </row>
    <row r="45" spans="1:30" ht="15" customHeight="1">
      <c r="A45" s="123" t="s">
        <v>719</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SUMIF('调整分录-上期'!$D:$D,$A45,'调整分录-上期'!F:F)</f>
        <v>0</v>
      </c>
      <c r="AB45" s="58">
        <f>SUMIF('调整分录-上期'!$D:$D,$A45,'调整分录-上期'!G:G)</f>
        <v>0</v>
      </c>
      <c r="AC45" s="59">
        <f t="shared" si="4"/>
        <v>0</v>
      </c>
    </row>
    <row r="46" spans="1:30"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row>
    <row r="47" spans="1:30" ht="15" customHeight="1">
      <c r="A47" s="123" t="s">
        <v>143</v>
      </c>
      <c r="B47" s="54" t="s">
        <v>41</v>
      </c>
      <c r="C47" s="57">
        <v>9000000</v>
      </c>
      <c r="D47" s="57"/>
      <c r="E47" s="57"/>
      <c r="F47" s="57"/>
      <c r="G47" s="57"/>
      <c r="H47" s="57"/>
      <c r="I47" s="57"/>
      <c r="J47" s="57"/>
      <c r="K47" s="57"/>
      <c r="L47" s="57"/>
      <c r="M47" s="57"/>
      <c r="N47" s="57"/>
      <c r="O47" s="57"/>
      <c r="P47" s="57"/>
      <c r="Q47" s="57"/>
      <c r="R47" s="57"/>
      <c r="S47" s="57"/>
      <c r="T47" s="57"/>
      <c r="U47" s="57"/>
      <c r="V47" s="57"/>
      <c r="W47" s="57"/>
      <c r="X47" s="57"/>
      <c r="Y47" s="57"/>
      <c r="Z47" s="57">
        <f t="shared" si="3"/>
        <v>9000000</v>
      </c>
      <c r="AA47" s="58">
        <f>SUMIF('调整分录-上期'!$D:$D,$A47,'调整分录-上期'!F:F)</f>
        <v>0</v>
      </c>
      <c r="AB47" s="58">
        <f>SUMIF('调整分录-上期'!$D:$D,$A47,'调整分录-上期'!G:G)</f>
        <v>0</v>
      </c>
      <c r="AC47" s="59">
        <f t="shared" si="2"/>
        <v>9000000</v>
      </c>
    </row>
    <row r="48" spans="1:30" ht="15" customHeight="1">
      <c r="A48" s="123" t="s">
        <v>717</v>
      </c>
      <c r="B48" s="54" t="s">
        <v>42</v>
      </c>
      <c r="C48" s="57">
        <v>600000</v>
      </c>
      <c r="D48" s="57"/>
      <c r="E48" s="57"/>
      <c r="F48" s="57"/>
      <c r="G48" s="57"/>
      <c r="H48" s="57"/>
      <c r="I48" s="57"/>
      <c r="J48" s="57"/>
      <c r="K48" s="57"/>
      <c r="L48" s="57"/>
      <c r="M48" s="57"/>
      <c r="N48" s="57"/>
      <c r="O48" s="57"/>
      <c r="P48" s="57"/>
      <c r="Q48" s="57"/>
      <c r="R48" s="57"/>
      <c r="S48" s="57"/>
      <c r="T48" s="57"/>
      <c r="U48" s="57"/>
      <c r="V48" s="57"/>
      <c r="W48" s="57"/>
      <c r="X48" s="57"/>
      <c r="Y48" s="57"/>
      <c r="Z48" s="57">
        <f t="shared" si="3"/>
        <v>600000</v>
      </c>
      <c r="AA48" s="58">
        <f>SUMIF('调整分录-上期'!$D:$D,$A48,'调整分录-上期'!F:F)</f>
        <v>0</v>
      </c>
      <c r="AB48" s="58">
        <f>SUMIF('调整分录-上期'!$D:$D,$A48,'调整分录-上期'!G:G)</f>
        <v>0</v>
      </c>
      <c r="AC48" s="59">
        <f>Z48+AB48-AA48</f>
        <v>600000</v>
      </c>
    </row>
    <row r="49" spans="1:29" ht="15" customHeight="1">
      <c r="A49" s="123" t="s">
        <v>715</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SUMIF('调整分录-上期'!$D:$D,$A49,'调整分录-上期'!F:F)</f>
        <v>0</v>
      </c>
      <c r="AB49" s="58">
        <f>SUMIF('调整分录-上期'!$D:$D,$A49,'调整分录-上期'!G:G)</f>
        <v>0</v>
      </c>
      <c r="AC49" s="59">
        <f t="shared" ref="AC49" si="5">Z49+AB49-AA49</f>
        <v>0</v>
      </c>
    </row>
    <row r="50" spans="1:29" ht="15" customHeight="1">
      <c r="A50" s="123"/>
      <c r="B50" s="60" t="s">
        <v>44</v>
      </c>
      <c r="C50" s="64">
        <f>C47-C48-C49</f>
        <v>8400000</v>
      </c>
      <c r="D50" s="64"/>
      <c r="E50" s="64"/>
      <c r="F50" s="64"/>
      <c r="G50" s="64"/>
      <c r="H50" s="64"/>
      <c r="I50" s="64"/>
      <c r="J50" s="64"/>
      <c r="K50" s="64"/>
      <c r="L50" s="64"/>
      <c r="M50" s="64"/>
      <c r="N50" s="64"/>
      <c r="O50" s="64"/>
      <c r="P50" s="64"/>
      <c r="Q50" s="64"/>
      <c r="R50" s="64"/>
      <c r="S50" s="64"/>
      <c r="T50" s="64"/>
      <c r="U50" s="64"/>
      <c r="V50" s="64"/>
      <c r="W50" s="64"/>
      <c r="X50" s="64"/>
      <c r="Y50" s="64"/>
      <c r="Z50" s="61">
        <f t="shared" si="3"/>
        <v>8400000</v>
      </c>
      <c r="AA50" s="64"/>
      <c r="AB50" s="64"/>
      <c r="AC50" s="65">
        <f>AC47-AC48-AC49</f>
        <v>8400000</v>
      </c>
    </row>
    <row r="51" spans="1:29" ht="15" customHeight="1">
      <c r="A51" s="123" t="s">
        <v>144</v>
      </c>
      <c r="B51" s="54" t="s">
        <v>45</v>
      </c>
      <c r="C51" s="57">
        <v>0</v>
      </c>
      <c r="D51" s="57"/>
      <c r="E51" s="57"/>
      <c r="F51" s="57"/>
      <c r="G51" s="57"/>
      <c r="H51" s="57"/>
      <c r="I51" s="57"/>
      <c r="J51" s="57"/>
      <c r="K51" s="57"/>
      <c r="L51" s="57"/>
      <c r="M51" s="57"/>
      <c r="N51" s="57"/>
      <c r="O51" s="57"/>
      <c r="P51" s="57"/>
      <c r="Q51" s="57"/>
      <c r="R51" s="57"/>
      <c r="S51" s="57"/>
      <c r="T51" s="57"/>
      <c r="U51" s="57"/>
      <c r="V51" s="57"/>
      <c r="W51" s="57"/>
      <c r="X51" s="57"/>
      <c r="Y51" s="57"/>
      <c r="Z51" s="57">
        <f t="shared" si="3"/>
        <v>0</v>
      </c>
      <c r="AA51" s="58">
        <f>SUMIF('调整分录-上期'!$D:$D,$A51,'调整分录-上期'!F:F)</f>
        <v>0</v>
      </c>
      <c r="AB51" s="58">
        <f>SUMIF('调整分录-上期'!$D:$D,$A51,'调整分录-上期'!G:G)</f>
        <v>0</v>
      </c>
      <c r="AC51" s="59">
        <f t="shared" si="2"/>
        <v>0</v>
      </c>
    </row>
    <row r="52" spans="1:29" ht="15" customHeight="1">
      <c r="A52" s="123" t="s">
        <v>713</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SUMIF('调整分录-上期'!$D:$D,$A52,'调整分录-上期'!F:F)</f>
        <v>0</v>
      </c>
      <c r="AB52" s="58">
        <f>SUMIF('调整分录-上期'!$D:$D,$A52,'调整分录-上期'!G:G)</f>
        <v>0</v>
      </c>
      <c r="AC52" s="59">
        <f>Z52+AB52-AA52</f>
        <v>0</v>
      </c>
    </row>
    <row r="53" spans="1:29" ht="15" customHeight="1">
      <c r="A53" s="123"/>
      <c r="B53" s="60" t="s">
        <v>47</v>
      </c>
      <c r="C53" s="64">
        <f>C51-C52</f>
        <v>0</v>
      </c>
      <c r="D53" s="64"/>
      <c r="E53" s="64"/>
      <c r="F53" s="64"/>
      <c r="G53" s="64"/>
      <c r="H53" s="64"/>
      <c r="I53" s="64"/>
      <c r="J53" s="64"/>
      <c r="K53" s="64"/>
      <c r="L53" s="64"/>
      <c r="M53" s="64"/>
      <c r="N53" s="64"/>
      <c r="O53" s="64"/>
      <c r="P53" s="64"/>
      <c r="Q53" s="64"/>
      <c r="R53" s="64"/>
      <c r="S53" s="64"/>
      <c r="T53" s="64"/>
      <c r="U53" s="64"/>
      <c r="V53" s="64"/>
      <c r="W53" s="64"/>
      <c r="X53" s="64"/>
      <c r="Y53" s="64"/>
      <c r="Z53" s="61">
        <f t="shared" si="3"/>
        <v>0</v>
      </c>
      <c r="AA53" s="64"/>
      <c r="AB53" s="64"/>
      <c r="AC53" s="65">
        <f>AC51-AC52</f>
        <v>0</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SUMIF('调整分录-上期'!$D:$D,$A54,'调整分录-上期'!F:F)</f>
        <v>0</v>
      </c>
      <c r="AB54" s="58">
        <f>SUMIF('调整分录-上期'!$D:$D,$A54,'调整分录-上期'!G:G)</f>
        <v>0</v>
      </c>
      <c r="AC54" s="59">
        <f t="shared" si="2"/>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SUMIF('调整分录-上期'!$D:$D,$A55,'调整分录-上期'!F:F)</f>
        <v>0</v>
      </c>
      <c r="AB55" s="58">
        <f>SUMIF('调整分录-上期'!$D:$D,$A55,'调整分录-上期'!G:G)</f>
        <v>0</v>
      </c>
      <c r="AC55" s="59">
        <f t="shared" si="2"/>
        <v>0</v>
      </c>
    </row>
    <row r="56" spans="1:29"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 t="shared" ref="Z56" si="6">SUM(C56:Y56)</f>
        <v>0</v>
      </c>
      <c r="AA56" s="58">
        <f>SUMIF('调整分录-上期'!$D:$D,$A56,'调整分录-上期'!F:F)</f>
        <v>0</v>
      </c>
      <c r="AB56" s="58">
        <f>SUMIF('调整分录-上期'!$D:$D,$A56,'调整分录-上期'!G:G)</f>
        <v>0</v>
      </c>
      <c r="AC56" s="59">
        <f t="shared" ref="AC56" si="7">Z56+AA56-AB56</f>
        <v>0</v>
      </c>
    </row>
    <row r="57" spans="1:29" ht="15" customHeight="1">
      <c r="A57" s="123" t="s">
        <v>147</v>
      </c>
      <c r="B57" s="54" t="s">
        <v>52</v>
      </c>
      <c r="C57" s="57">
        <v>1000000</v>
      </c>
      <c r="D57" s="57"/>
      <c r="E57" s="57"/>
      <c r="F57" s="57"/>
      <c r="G57" s="57"/>
      <c r="H57" s="57"/>
      <c r="I57" s="57"/>
      <c r="J57" s="57"/>
      <c r="K57" s="57"/>
      <c r="L57" s="57"/>
      <c r="M57" s="57"/>
      <c r="N57" s="57"/>
      <c r="O57" s="57"/>
      <c r="P57" s="57"/>
      <c r="Q57" s="57"/>
      <c r="R57" s="57"/>
      <c r="S57" s="57"/>
      <c r="T57" s="57"/>
      <c r="U57" s="57"/>
      <c r="V57" s="57"/>
      <c r="W57" s="57"/>
      <c r="X57" s="57"/>
      <c r="Y57" s="57"/>
      <c r="Z57" s="57">
        <f t="shared" si="3"/>
        <v>1000000</v>
      </c>
      <c r="AA57" s="58">
        <f>SUMIF('调整分录-上期'!$D:$D,$A57,'调整分录-上期'!F:F)</f>
        <v>0</v>
      </c>
      <c r="AB57" s="58">
        <f>SUMIF('调整分录-上期'!$D:$D,$A57,'调整分录-上期'!G:G)</f>
        <v>0</v>
      </c>
      <c r="AC57" s="59">
        <f t="shared" si="2"/>
        <v>1000000</v>
      </c>
    </row>
    <row r="58" spans="1:29" ht="15" customHeight="1">
      <c r="A58" s="123" t="s">
        <v>711</v>
      </c>
      <c r="B58" s="54" t="s">
        <v>53</v>
      </c>
      <c r="C58" s="57">
        <v>700000</v>
      </c>
      <c r="D58" s="57"/>
      <c r="E58" s="57"/>
      <c r="F58" s="57"/>
      <c r="G58" s="57"/>
      <c r="H58" s="57"/>
      <c r="I58" s="57"/>
      <c r="J58" s="57"/>
      <c r="K58" s="57"/>
      <c r="L58" s="57"/>
      <c r="M58" s="57"/>
      <c r="N58" s="57"/>
      <c r="O58" s="57"/>
      <c r="P58" s="57"/>
      <c r="Q58" s="57"/>
      <c r="R58" s="57"/>
      <c r="S58" s="57"/>
      <c r="T58" s="57"/>
      <c r="U58" s="57"/>
      <c r="V58" s="57"/>
      <c r="W58" s="57"/>
      <c r="X58" s="57"/>
      <c r="Y58" s="57"/>
      <c r="Z58" s="57">
        <f t="shared" si="3"/>
        <v>700000</v>
      </c>
      <c r="AA58" s="58">
        <f>SUMIF('调整分录-上期'!$D:$D,$A58,'调整分录-上期'!F:F)</f>
        <v>0</v>
      </c>
      <c r="AB58" s="58">
        <f>SUMIF('调整分录-上期'!$D:$D,$A58,'调整分录-上期'!G:G)</f>
        <v>0</v>
      </c>
      <c r="AC58" s="59">
        <f t="shared" ref="AC58:AC59" si="8">Z58+AB58-AA58</f>
        <v>700000</v>
      </c>
    </row>
    <row r="59" spans="1:29" ht="15" customHeight="1">
      <c r="A59" s="123" t="s">
        <v>709</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SUMIF('调整分录-上期'!$D:$D,$A59,'调整分录-上期'!F:F)</f>
        <v>0</v>
      </c>
      <c r="AB59" s="58">
        <f>SUMIF('调整分录-上期'!$D:$D,$A59,'调整分录-上期'!G:G)</f>
        <v>0</v>
      </c>
      <c r="AC59" s="59">
        <f t="shared" si="8"/>
        <v>0</v>
      </c>
    </row>
    <row r="60" spans="1:29" ht="15" customHeight="1">
      <c r="A60" s="123"/>
      <c r="B60" s="60" t="s">
        <v>56</v>
      </c>
      <c r="C60" s="64">
        <f>C57-C58-C59</f>
        <v>300000</v>
      </c>
      <c r="D60" s="64"/>
      <c r="E60" s="64"/>
      <c r="F60" s="64"/>
      <c r="G60" s="64"/>
      <c r="H60" s="64"/>
      <c r="I60" s="64"/>
      <c r="J60" s="64"/>
      <c r="K60" s="64"/>
      <c r="L60" s="64"/>
      <c r="M60" s="64"/>
      <c r="N60" s="64"/>
      <c r="O60" s="64"/>
      <c r="P60" s="64"/>
      <c r="Q60" s="64"/>
      <c r="R60" s="64"/>
      <c r="S60" s="64"/>
      <c r="T60" s="64"/>
      <c r="U60" s="64"/>
      <c r="V60" s="64"/>
      <c r="W60" s="64"/>
      <c r="X60" s="64"/>
      <c r="Y60" s="64"/>
      <c r="Z60" s="61">
        <f t="shared" si="3"/>
        <v>300000</v>
      </c>
      <c r="AA60" s="64"/>
      <c r="AB60" s="64"/>
      <c r="AC60" s="65">
        <f>AC57-AC58-AC59</f>
        <v>300000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SUMIF('调整分录-上期'!$D:$D,$A61,'调整分录-上期'!F:F)</f>
        <v>0</v>
      </c>
      <c r="AB61" s="58">
        <f>SUMIF('调整分录-上期'!$D:$D,$A61,'调整分录-上期'!G:G)</f>
        <v>0</v>
      </c>
      <c r="AC61" s="59">
        <f t="shared" si="2"/>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SUMIF('调整分录-上期'!$D:$D,$A62,'调整分录-上期'!F:F)</f>
        <v>0</v>
      </c>
      <c r="AB62" s="58">
        <f>SUMIF('调整分录-上期'!$D:$D,$A62,'调整分录-上期'!G:G)</f>
        <v>0</v>
      </c>
      <c r="AC62" s="59">
        <f t="shared" si="2"/>
        <v>0</v>
      </c>
    </row>
    <row r="63" spans="1:29" ht="15" customHeight="1">
      <c r="A63" s="123" t="s">
        <v>707</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SUMIF('调整分录-上期'!$D:$D,$A63,'调整分录-上期'!F:F)</f>
        <v>0</v>
      </c>
      <c r="AB63" s="58">
        <f>SUMIF('调整分录-上期'!$D:$D,$A63,'调整分录-上期'!G:G)</f>
        <v>0</v>
      </c>
      <c r="AC63" s="59">
        <f>Z63+AB63-AA63</f>
        <v>0</v>
      </c>
    </row>
    <row r="64" spans="1:29"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SUMIF('调整分录-上期'!$D:$D,$A65,'调整分录-上期'!F:F)</f>
        <v>0</v>
      </c>
      <c r="AB65" s="58">
        <f>SUMIF('调整分录-上期'!$D:$D,$A65,'调整分录-上期'!G:G)</f>
        <v>0</v>
      </c>
      <c r="AC65" s="59">
        <f t="shared" si="2"/>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SUMIF('调整分录-上期'!$D:$D,$A66,'调整分录-上期'!F:F)</f>
        <v>0</v>
      </c>
      <c r="AB66" s="58">
        <f>SUMIF('调整分录-上期'!$D:$D,$A66,'调整分录-上期'!G:G)</f>
        <v>0</v>
      </c>
      <c r="AC66" s="59">
        <f t="shared" si="2"/>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SUMIF('调整分录-上期'!$D:$D,$A67,'调整分录-上期'!F:F)</f>
        <v>0</v>
      </c>
      <c r="AB67" s="58">
        <f>SUMIF('调整分录-上期'!$D:$D,$A67,'调整分录-上期'!G:G)</f>
        <v>0</v>
      </c>
      <c r="AC67" s="59">
        <f t="shared" si="2"/>
        <v>0</v>
      </c>
    </row>
    <row r="68" spans="1:29" ht="15" customHeight="1">
      <c r="A68" s="123"/>
      <c r="B68" s="60" t="s">
        <v>72</v>
      </c>
      <c r="C68" s="64">
        <f>SUM(C34:C67)-SUM(C38:C39)-SUM(C43:C45)-SUM(C47:C49)-SUM(C51:C52)-SUM(C57:C59)-SUM(C62:C63)</f>
        <v>378222000</v>
      </c>
      <c r="D68" s="64"/>
      <c r="E68" s="64"/>
      <c r="F68" s="64"/>
      <c r="G68" s="64"/>
      <c r="H68" s="64"/>
      <c r="I68" s="64"/>
      <c r="J68" s="64"/>
      <c r="K68" s="64"/>
      <c r="L68" s="64"/>
      <c r="M68" s="64"/>
      <c r="N68" s="64"/>
      <c r="O68" s="64"/>
      <c r="P68" s="64"/>
      <c r="Q68" s="64"/>
      <c r="R68" s="64"/>
      <c r="S68" s="64"/>
      <c r="T68" s="64"/>
      <c r="U68" s="64"/>
      <c r="V68" s="64"/>
      <c r="W68" s="64"/>
      <c r="X68" s="64"/>
      <c r="Y68" s="64"/>
      <c r="Z68" s="61">
        <f t="shared" si="3"/>
        <v>378222000</v>
      </c>
      <c r="AA68" s="64">
        <f>SUM(AA34:AA67)</f>
        <v>0</v>
      </c>
      <c r="AB68" s="64">
        <f>SUM(AB34:AB67)</f>
        <v>0</v>
      </c>
      <c r="AC68" s="65">
        <f>SUM(AC34:AC67)-SUM(AC38:AC39)-SUM(AC43:AC45)-SUM(AC47:AC49)-SUM(AC51:AC52)-SUM(AC57:AC59)-SUM(AC62:AC63)</f>
        <v>378222000</v>
      </c>
    </row>
    <row r="69" spans="1:29" ht="15" customHeight="1">
      <c r="A69" s="123"/>
      <c r="B69" s="60" t="s">
        <v>74</v>
      </c>
      <c r="C69" s="64">
        <f>C32+C68</f>
        <v>404750000</v>
      </c>
      <c r="D69" s="64"/>
      <c r="E69" s="64"/>
      <c r="F69" s="64"/>
      <c r="G69" s="64"/>
      <c r="H69" s="64"/>
      <c r="I69" s="64"/>
      <c r="J69" s="64"/>
      <c r="K69" s="64"/>
      <c r="L69" s="64"/>
      <c r="M69" s="64"/>
      <c r="N69" s="64"/>
      <c r="O69" s="64"/>
      <c r="P69" s="64"/>
      <c r="Q69" s="64"/>
      <c r="R69" s="64"/>
      <c r="S69" s="64"/>
      <c r="T69" s="64"/>
      <c r="U69" s="64"/>
      <c r="V69" s="64"/>
      <c r="W69" s="64"/>
      <c r="X69" s="64"/>
      <c r="Y69" s="64"/>
      <c r="Z69" s="61">
        <f t="shared" si="3"/>
        <v>404750000</v>
      </c>
      <c r="AA69" s="64">
        <f>AA32+AA68</f>
        <v>0</v>
      </c>
      <c r="AB69" s="64">
        <f>AB32+AB68</f>
        <v>0</v>
      </c>
      <c r="AC69" s="65">
        <f>AC32+AC68</f>
        <v>404750000</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SUMIF('调整分录-上期'!$D:$D,$A70,'调整分录-上期'!F:F)</f>
        <v>0</v>
      </c>
      <c r="AB70" s="58">
        <f>SUMIF('调整分录-上期'!$D:$D,$A70,'调整分录-上期'!G:G)</f>
        <v>0</v>
      </c>
      <c r="AC70" s="59"/>
    </row>
    <row r="71" spans="1:29" ht="15" customHeight="1">
      <c r="A71" s="123" t="s">
        <v>153</v>
      </c>
      <c r="B71" s="54" t="s">
        <v>3</v>
      </c>
      <c r="C71" s="57">
        <v>80000000</v>
      </c>
      <c r="D71" s="57"/>
      <c r="E71" s="57"/>
      <c r="F71" s="57"/>
      <c r="G71" s="57"/>
      <c r="H71" s="57"/>
      <c r="I71" s="57"/>
      <c r="J71" s="57"/>
      <c r="K71" s="57"/>
      <c r="L71" s="57"/>
      <c r="M71" s="57"/>
      <c r="N71" s="57"/>
      <c r="O71" s="57"/>
      <c r="P71" s="57"/>
      <c r="Q71" s="57"/>
      <c r="R71" s="57"/>
      <c r="S71" s="57"/>
      <c r="T71" s="57"/>
      <c r="U71" s="57"/>
      <c r="V71" s="57"/>
      <c r="W71" s="57"/>
      <c r="X71" s="57"/>
      <c r="Y71" s="57"/>
      <c r="Z71" s="57">
        <f t="shared" si="3"/>
        <v>80000000</v>
      </c>
      <c r="AA71" s="58">
        <f>SUMIF('调整分录-上期'!$D:$D,$A71,'调整分录-上期'!F:F)</f>
        <v>0</v>
      </c>
      <c r="AB71" s="58">
        <f>SUMIF('调整分录-上期'!$D:$D,$A71,'调整分录-上期'!G:G)</f>
        <v>0</v>
      </c>
      <c r="AC71" s="59">
        <f t="shared" ref="AC71:AC120" si="9">Z71+AB71-AA71</f>
        <v>80000000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3"/>
        <v>0</v>
      </c>
      <c r="AA72" s="58">
        <f>SUMIF('调整分录-上期'!$D:$D,$A72,'调整分录-上期'!F:F)</f>
        <v>0</v>
      </c>
      <c r="AB72" s="58">
        <f>SUMIF('调整分录-上期'!$D:$D,$A72,'调整分录-上期'!G:G)</f>
        <v>0</v>
      </c>
      <c r="AC72" s="59">
        <f t="shared" si="9"/>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3"/>
        <v>0</v>
      </c>
      <c r="AA73" s="58">
        <f>SUMIF('调整分录-上期'!$D:$D,$A73,'调整分录-上期'!F:F)</f>
        <v>0</v>
      </c>
      <c r="AB73" s="58">
        <f>SUMIF('调整分录-上期'!$D:$D,$A73,'调整分录-上期'!G:G)</f>
        <v>0</v>
      </c>
      <c r="AC73" s="59">
        <f t="shared" si="9"/>
        <v>0</v>
      </c>
    </row>
    <row r="74" spans="1:29"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3"/>
        <v>0</v>
      </c>
      <c r="AA74" s="58">
        <f>SUMIF('调整分录-上期'!$D:$D,$A74,'调整分录-上期'!F:F)</f>
        <v>0</v>
      </c>
      <c r="AB74" s="58">
        <f>SUMIF('调整分录-上期'!$D:$D,$A74,'调整分录-上期'!G:G)</f>
        <v>0</v>
      </c>
      <c r="AC74" s="59">
        <f t="shared" si="9"/>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ref="Z75:Z108" si="10">SUM(C75:Y75)</f>
        <v>0</v>
      </c>
      <c r="AA75" s="58">
        <f>SUMIF('调整分录-上期'!$D:$D,$A75,'调整分录-上期'!F:F)</f>
        <v>0</v>
      </c>
      <c r="AB75" s="58">
        <f>SUMIF('调整分录-上期'!$D:$D,$A75,'调整分录-上期'!G:G)</f>
        <v>0</v>
      </c>
      <c r="AC75" s="59">
        <f t="shared" si="9"/>
        <v>0</v>
      </c>
    </row>
    <row r="76" spans="1:29"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10"/>
        <v>0</v>
      </c>
      <c r="AA76" s="58">
        <f>SUMIF('调整分录-上期'!$D:$D,$A76,'调整分录-上期'!F:F)</f>
        <v>0</v>
      </c>
      <c r="AB76" s="58">
        <f>SUMIF('调整分录-上期'!$D:$D,$A76,'调整分录-上期'!G:G)</f>
        <v>0</v>
      </c>
      <c r="AC76" s="59">
        <f t="shared" si="9"/>
        <v>0</v>
      </c>
    </row>
    <row r="77" spans="1:29" ht="15" customHeight="1">
      <c r="A77" s="123" t="s">
        <v>654</v>
      </c>
      <c r="B77" s="54" t="s">
        <v>509</v>
      </c>
      <c r="C77" s="57">
        <v>5000000</v>
      </c>
      <c r="D77" s="57"/>
      <c r="E77" s="57"/>
      <c r="F77" s="57"/>
      <c r="G77" s="57"/>
      <c r="H77" s="57"/>
      <c r="I77" s="57"/>
      <c r="J77" s="57"/>
      <c r="K77" s="57"/>
      <c r="L77" s="57"/>
      <c r="M77" s="57"/>
      <c r="N77" s="57"/>
      <c r="O77" s="57"/>
      <c r="P77" s="57"/>
      <c r="Q77" s="57"/>
      <c r="R77" s="57"/>
      <c r="S77" s="57"/>
      <c r="T77" s="57"/>
      <c r="U77" s="57"/>
      <c r="V77" s="57"/>
      <c r="W77" s="57"/>
      <c r="X77" s="57"/>
      <c r="Y77" s="57"/>
      <c r="Z77" s="57">
        <f t="shared" si="10"/>
        <v>5000000</v>
      </c>
      <c r="AA77" s="58">
        <f>SUMIF('调整分录-上期'!$D:$D,$A77,'调整分录-上期'!F:F)</f>
        <v>0</v>
      </c>
      <c r="AB77" s="58">
        <f>SUMIF('调整分录-上期'!$D:$D,$A77,'调整分录-上期'!G:G)</f>
        <v>0</v>
      </c>
      <c r="AC77" s="59">
        <f t="shared" si="9"/>
        <v>5000000</v>
      </c>
    </row>
    <row r="78" spans="1:29" ht="15" customHeight="1">
      <c r="A78" s="123" t="s">
        <v>154</v>
      </c>
      <c r="B78" s="54" t="s">
        <v>4</v>
      </c>
      <c r="C78" s="57"/>
      <c r="D78" s="57"/>
      <c r="E78" s="57"/>
      <c r="F78" s="57"/>
      <c r="G78" s="57"/>
      <c r="H78" s="57"/>
      <c r="I78" s="57"/>
      <c r="J78" s="57"/>
      <c r="K78" s="57"/>
      <c r="L78" s="57"/>
      <c r="M78" s="57"/>
      <c r="N78" s="57"/>
      <c r="O78" s="57"/>
      <c r="P78" s="57"/>
      <c r="Q78" s="57"/>
      <c r="R78" s="57"/>
      <c r="S78" s="57"/>
      <c r="T78" s="57"/>
      <c r="U78" s="57"/>
      <c r="V78" s="57"/>
      <c r="W78" s="57"/>
      <c r="X78" s="57"/>
      <c r="Y78" s="57"/>
      <c r="Z78" s="57">
        <f>SUM(C78:Y78)</f>
        <v>0</v>
      </c>
      <c r="AA78" s="58">
        <f>SUMIF('调整分录-上期'!$D:$D,$A78,'调整分录-上期'!F:F)</f>
        <v>0</v>
      </c>
      <c r="AB78" s="58">
        <f>SUMIF('调整分录-上期'!$D:$D,$A78,'调整分录-上期'!G:G)</f>
        <v>0</v>
      </c>
      <c r="AC78" s="59">
        <f t="shared" si="9"/>
        <v>0</v>
      </c>
    </row>
    <row r="79" spans="1:29"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 t="shared" ref="Z79" si="11">SUM(C79:Y79)</f>
        <v>0</v>
      </c>
      <c r="AA79" s="58">
        <f>SUMIF('调整分录-上期'!$D:$D,$A79,'调整分录-上期'!F:F)</f>
        <v>0</v>
      </c>
      <c r="AB79" s="58">
        <f>SUMIF('调整分录-上期'!$D:$D,$A79,'调整分录-上期'!G:G)</f>
        <v>0</v>
      </c>
      <c r="AC79" s="59">
        <f t="shared" si="9"/>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SUM(C80:Y80)</f>
        <v>0</v>
      </c>
      <c r="AA80" s="58">
        <f>SUMIF('调整分录-上期'!$D:$D,$A80,'调整分录-上期'!F:F)</f>
        <v>0</v>
      </c>
      <c r="AB80" s="58">
        <f>SUMIF('调整分录-上期'!$D:$D,$A80,'调整分录-上期'!G:G)</f>
        <v>0</v>
      </c>
      <c r="AC80" s="59">
        <f t="shared" si="9"/>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SUM(C81:Y81)</f>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10"/>
        <v>0</v>
      </c>
      <c r="AA82" s="58">
        <f>SUMIF('调整分录-上期'!$D:$D,$A82,'调整分录-上期'!F:F)</f>
        <v>0</v>
      </c>
      <c r="AB82" s="58">
        <f>SUMIF('调整分录-上期'!$D:$D,$A82,'调整分录-上期'!G:G)</f>
        <v>0</v>
      </c>
      <c r="AC82" s="59">
        <f t="shared" si="9"/>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SUM(C83:Y83)</f>
        <v>0</v>
      </c>
      <c r="AA83" s="58">
        <f>SUMIF('调整分录-上期'!$D:$D,$A83,'调整分录-上期'!F:F)</f>
        <v>0</v>
      </c>
      <c r="AB83" s="58">
        <f>SUMIF('调整分录-上期'!$D:$D,$A83,'调整分录-上期'!G:G)</f>
        <v>0</v>
      </c>
      <c r="AC83" s="59">
        <f t="shared" si="9"/>
        <v>0</v>
      </c>
    </row>
    <row r="84" spans="1:29" ht="15" customHeight="1">
      <c r="A84" s="123" t="s">
        <v>155</v>
      </c>
      <c r="B84" s="54" t="s">
        <v>6</v>
      </c>
      <c r="C84" s="57">
        <v>4000000</v>
      </c>
      <c r="D84" s="57"/>
      <c r="E84" s="57"/>
      <c r="F84" s="57"/>
      <c r="G84" s="57"/>
      <c r="H84" s="57"/>
      <c r="I84" s="57"/>
      <c r="J84" s="57"/>
      <c r="K84" s="57"/>
      <c r="L84" s="57"/>
      <c r="M84" s="57"/>
      <c r="N84" s="57"/>
      <c r="O84" s="57"/>
      <c r="P84" s="57"/>
      <c r="Q84" s="57"/>
      <c r="R84" s="57"/>
      <c r="S84" s="57"/>
      <c r="T84" s="57"/>
      <c r="U84" s="57"/>
      <c r="V84" s="57"/>
      <c r="W84" s="57"/>
      <c r="X84" s="57"/>
      <c r="Y84" s="57"/>
      <c r="Z84" s="57">
        <f t="shared" si="10"/>
        <v>4000000</v>
      </c>
      <c r="AA84" s="58">
        <f>SUMIF('调整分录-上期'!$D:$D,$A84,'调整分录-上期'!F:F)</f>
        <v>0</v>
      </c>
      <c r="AB84" s="58">
        <f>SUMIF('调整分录-上期'!$D:$D,$A84,'调整分录-上期'!G:G)</f>
        <v>0</v>
      </c>
      <c r="AC84" s="59">
        <f t="shared" si="9"/>
        <v>4000000</v>
      </c>
    </row>
    <row r="85" spans="1:29" ht="15" customHeight="1">
      <c r="A85" s="123" t="s">
        <v>156</v>
      </c>
      <c r="B85" s="54" t="s">
        <v>8</v>
      </c>
      <c r="C85" s="57">
        <v>3000000</v>
      </c>
      <c r="D85" s="57"/>
      <c r="E85" s="57"/>
      <c r="F85" s="57"/>
      <c r="G85" s="57"/>
      <c r="H85" s="57"/>
      <c r="I85" s="57"/>
      <c r="J85" s="57"/>
      <c r="K85" s="57"/>
      <c r="L85" s="57"/>
      <c r="M85" s="57"/>
      <c r="N85" s="57"/>
      <c r="O85" s="57"/>
      <c r="P85" s="57"/>
      <c r="Q85" s="57"/>
      <c r="R85" s="57"/>
      <c r="S85" s="57"/>
      <c r="T85" s="57"/>
      <c r="U85" s="57"/>
      <c r="V85" s="57"/>
      <c r="W85" s="57"/>
      <c r="X85" s="57"/>
      <c r="Y85" s="57"/>
      <c r="Z85" s="57">
        <f t="shared" si="10"/>
        <v>3000000</v>
      </c>
      <c r="AA85" s="58">
        <f>SUMIF('调整分录-上期'!$D:$D,$A85,'调整分录-上期'!F:F)</f>
        <v>0</v>
      </c>
      <c r="AB85" s="58">
        <f>SUMIF('调整分录-上期'!$D:$D,$A85,'调整分录-上期'!G:G)</f>
        <v>0</v>
      </c>
      <c r="AC85" s="59">
        <f t="shared" si="9"/>
        <v>3000000</v>
      </c>
    </row>
    <row r="86" spans="1:29" ht="15" customHeight="1">
      <c r="A86" s="123" t="s">
        <v>157</v>
      </c>
      <c r="B86" s="54" t="s">
        <v>10</v>
      </c>
      <c r="C86" s="57">
        <v>8000000</v>
      </c>
      <c r="D86" s="57"/>
      <c r="E86" s="57"/>
      <c r="F86" s="57"/>
      <c r="G86" s="57"/>
      <c r="H86" s="57"/>
      <c r="I86" s="57"/>
      <c r="J86" s="57"/>
      <c r="K86" s="57"/>
      <c r="L86" s="57"/>
      <c r="M86" s="57"/>
      <c r="N86" s="57"/>
      <c r="O86" s="57"/>
      <c r="P86" s="57"/>
      <c r="Q86" s="57"/>
      <c r="R86" s="57"/>
      <c r="S86" s="57"/>
      <c r="T86" s="57"/>
      <c r="U86" s="57"/>
      <c r="V86" s="57"/>
      <c r="W86" s="57"/>
      <c r="X86" s="57"/>
      <c r="Y86" s="57"/>
      <c r="Z86" s="57">
        <f t="shared" si="10"/>
        <v>8000000</v>
      </c>
      <c r="AA86" s="58">
        <f>SUMIF('调整分录-上期'!$D:$D,$A86,'调整分录-上期'!F:F)</f>
        <v>0</v>
      </c>
      <c r="AB86" s="58">
        <f>SUMIF('调整分录-上期'!$D:$D,$A86,'调整分录-上期'!G:G)</f>
        <v>0</v>
      </c>
      <c r="AC86" s="59">
        <f t="shared" si="9"/>
        <v>8000000</v>
      </c>
    </row>
    <row r="87" spans="1:29"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 t="shared" ref="Z87" si="12">SUM(C87:Y87)</f>
        <v>0</v>
      </c>
      <c r="AA87" s="58">
        <f>SUMIF('调整分录-上期'!$D:$D,$A87,'调整分录-上期'!F:F)</f>
        <v>0</v>
      </c>
      <c r="AB87" s="58">
        <f>SUMIF('调整分录-上期'!$D:$D,$A87,'调整分录-上期'!G:G)</f>
        <v>0</v>
      </c>
      <c r="AC87" s="59">
        <f t="shared" si="9"/>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10"/>
        <v>0</v>
      </c>
      <c r="AA88" s="58">
        <f>SUMIF('调整分录-上期'!$D:$D,$A88,'调整分录-上期'!F:F)</f>
        <v>0</v>
      </c>
      <c r="AB88" s="58">
        <f>SUMIF('调整分录-上期'!$D:$D,$A88,'调整分录-上期'!G:G)</f>
        <v>0</v>
      </c>
      <c r="AC88" s="59">
        <f t="shared" si="9"/>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10"/>
        <v>0</v>
      </c>
      <c r="AA89" s="58">
        <f>SUMIF('调整分录-上期'!$D:$D,$A89,'调整分录-上期'!F:F)</f>
        <v>0</v>
      </c>
      <c r="AB89" s="58">
        <f>SUMIF('调整分录-上期'!$D:$D,$A89,'调整分录-上期'!G:G)</f>
        <v>0</v>
      </c>
      <c r="AC89" s="59">
        <f t="shared" si="9"/>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10"/>
        <v>0</v>
      </c>
      <c r="AA90" s="58">
        <f>SUMIF('调整分录-上期'!$D:$D,$A90,'调整分录-上期'!F:F)</f>
        <v>0</v>
      </c>
      <c r="AB90" s="58">
        <f>SUMIF('调整分录-上期'!$D:$D,$A90,'调整分录-上期'!G:G)</f>
        <v>0</v>
      </c>
      <c r="AC90" s="59">
        <f t="shared" si="9"/>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10"/>
        <v>0</v>
      </c>
      <c r="AA91" s="58">
        <f>SUMIF('调整分录-上期'!$D:$D,$A91,'调整分录-上期'!F:F)</f>
        <v>0</v>
      </c>
      <c r="AB91" s="58">
        <f>SUMIF('调整分录-上期'!$D:$D,$A91,'调整分录-上期'!G:G)</f>
        <v>0</v>
      </c>
      <c r="AC91" s="59">
        <f t="shared" si="9"/>
        <v>0</v>
      </c>
    </row>
    <row r="92" spans="1:29" ht="15" customHeight="1">
      <c r="B92" s="60" t="s">
        <v>20</v>
      </c>
      <c r="C92" s="64">
        <f>SUM(C71:C91)</f>
        <v>100000000</v>
      </c>
      <c r="D92" s="64"/>
      <c r="E92" s="64"/>
      <c r="F92" s="64"/>
      <c r="G92" s="64"/>
      <c r="H92" s="64"/>
      <c r="I92" s="64"/>
      <c r="J92" s="64"/>
      <c r="K92" s="64"/>
      <c r="L92" s="64"/>
      <c r="M92" s="64"/>
      <c r="N92" s="64"/>
      <c r="O92" s="64"/>
      <c r="P92" s="64"/>
      <c r="Q92" s="64"/>
      <c r="R92" s="64"/>
      <c r="S92" s="64"/>
      <c r="T92" s="64"/>
      <c r="U92" s="64"/>
      <c r="V92" s="64"/>
      <c r="W92" s="64"/>
      <c r="X92" s="64"/>
      <c r="Y92" s="64"/>
      <c r="Z92" s="61">
        <f t="shared" si="10"/>
        <v>100000000</v>
      </c>
      <c r="AA92" s="64">
        <f>SUM(AA71:AA91)</f>
        <v>0</v>
      </c>
      <c r="AB92" s="64">
        <f>SUM(AB71:AB91)</f>
        <v>0</v>
      </c>
      <c r="AC92" s="65">
        <f>SUM(AC71:AC91)</f>
        <v>100000000</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SUM(C96:Y96)</f>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SUMIF('调整分录-上期'!$D:$D,$A97,'调整分录-上期'!F:F)</f>
        <v>0</v>
      </c>
      <c r="AB97" s="58">
        <f>SUMIF('调整分录-上期'!$D:$D,$A97,'调整分录-上期'!G:G)</f>
        <v>0</v>
      </c>
      <c r="AC97" s="59">
        <f t="shared" si="9"/>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SUMIF('调整分录-上期'!$D:$D,$A98,'调整分录-上期'!F:F)</f>
        <v>0</v>
      </c>
      <c r="AB98" s="58">
        <f>SUMIF('调整分录-上期'!$D:$D,$A98,'调整分录-上期'!G:G)</f>
        <v>0</v>
      </c>
      <c r="AC98" s="59">
        <f t="shared" si="9"/>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SUMIF('调整分录-上期'!$D:$D,$A99,'调整分录-上期'!F:F)</f>
        <v>0</v>
      </c>
      <c r="AB99" s="58">
        <f>SUMIF('调整分录-上期'!$D:$D,$A99,'调整分录-上期'!G:G)</f>
        <v>0</v>
      </c>
      <c r="AC99" s="59">
        <f t="shared" si="9"/>
        <v>0</v>
      </c>
    </row>
    <row r="100" spans="1:29"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ref="Z100" si="13">SUM(C100:Y100)</f>
        <v>0</v>
      </c>
      <c r="AA100" s="58"/>
      <c r="AB100" s="58"/>
      <c r="AC100" s="59">
        <f t="shared" si="9"/>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SUMIF('调整分录-上期'!$D:$D,$A101,'调整分录-上期'!F:F)</f>
        <v>0</v>
      </c>
      <c r="AB101" s="58">
        <f>SUMIF('调整分录-上期'!$D:$D,$A101,'调整分录-上期'!G:G)</f>
        <v>0</v>
      </c>
      <c r="AC101" s="59">
        <f t="shared" si="9"/>
        <v>0</v>
      </c>
    </row>
    <row r="102" spans="1:29" ht="15" customHeight="1">
      <c r="A102" s="118" t="s">
        <v>163</v>
      </c>
      <c r="B102" s="54" t="s">
        <v>32</v>
      </c>
      <c r="C102" s="57">
        <v>1000000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1000000</v>
      </c>
      <c r="AA102" s="58">
        <f>SUMIF('调整分录-上期'!$D:$D,$A102,'调整分录-上期'!F:F)</f>
        <v>0</v>
      </c>
      <c r="AB102" s="58">
        <f>SUMIF('调整分录-上期'!$D:$D,$A102,'调整分录-上期'!G:G)</f>
        <v>0</v>
      </c>
      <c r="AC102" s="59">
        <f t="shared" si="9"/>
        <v>1000000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SUMIF('调整分录-上期'!$D:$D,$A103,'调整分录-上期'!F:F)</f>
        <v>0</v>
      </c>
      <c r="AB103" s="58">
        <f>SUMIF('调整分录-上期'!$D:$D,$A103,'调整分录-上期'!G:G)</f>
        <v>0</v>
      </c>
      <c r="AC103" s="59">
        <f t="shared" si="9"/>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SUMIF('调整分录-上期'!$D:$D,$A104,'调整分录-上期'!F:F)</f>
        <v>0</v>
      </c>
      <c r="AB104" s="58">
        <f>SUMIF('调整分录-上期'!$D:$D,$A104,'调整分录-上期'!G:G)</f>
        <v>0</v>
      </c>
      <c r="AC104" s="59">
        <f t="shared" si="9"/>
        <v>0</v>
      </c>
    </row>
    <row r="105" spans="1:29"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SUMIF('调整分录-上期'!$D:$D,$A105,'调整分录-上期'!F:F)</f>
        <v>0</v>
      </c>
      <c r="AB105" s="58">
        <f>SUMIF('调整分录-上期'!$D:$D,$A105,'调整分录-上期'!G:G)</f>
        <v>0</v>
      </c>
      <c r="AC105" s="59">
        <f t="shared" si="9"/>
        <v>0</v>
      </c>
    </row>
    <row r="106" spans="1:29" ht="15" customHeight="1">
      <c r="B106" s="60" t="s">
        <v>37</v>
      </c>
      <c r="C106" s="64">
        <f>SUM(C95:C105)-SUM(C98:C99)</f>
        <v>1000000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1000000</v>
      </c>
      <c r="AA106" s="64">
        <f>SUM(AA95:AA105)-SUM(AA98:AA99)</f>
        <v>0</v>
      </c>
      <c r="AB106" s="64">
        <f>SUM(AB95:AB105)-SUM(AB98:AB99)</f>
        <v>0</v>
      </c>
      <c r="AC106" s="65">
        <f>SUM(AC95:AC105)-SUM(AC98:AC99)</f>
        <v>1000000</v>
      </c>
    </row>
    <row r="107" spans="1:29" ht="15" customHeight="1">
      <c r="B107" s="60" t="s">
        <v>39</v>
      </c>
      <c r="C107" s="66">
        <f>C92+C106</f>
        <v>101000000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101000000</v>
      </c>
      <c r="AA107" s="66">
        <f>AA92+AA106</f>
        <v>0</v>
      </c>
      <c r="AB107" s="66">
        <f>AB92+AB106</f>
        <v>0</v>
      </c>
      <c r="AC107" s="67">
        <f>AC92+AC106</f>
        <v>101000000</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SUMIF('调整分录-上期'!$D:$D,$A108,'调整分录-上期'!F:F)</f>
        <v>0</v>
      </c>
      <c r="AB108" s="58">
        <f>SUMIF('调整分录-上期'!$D:$D,$A108,'调整分录-上期'!G:G)</f>
        <v>0</v>
      </c>
      <c r="AC108" s="59">
        <f t="shared" si="9"/>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ref="Z109:Z139" si="14">SUM(C109:Y109)</f>
        <v>0</v>
      </c>
      <c r="AA109" s="58">
        <f>SUMIF('调整分录-上期'!$D:$D,$A109,'调整分录-上期'!F:F)</f>
        <v>0</v>
      </c>
      <c r="AB109" s="58">
        <f>SUMIF('调整分录-上期'!$D:$D,$A109,'调整分录-上期'!G:G)</f>
        <v>0</v>
      </c>
      <c r="AC109" s="59">
        <f t="shared" si="9"/>
        <v>0</v>
      </c>
    </row>
    <row r="110" spans="1:29" ht="15" customHeight="1">
      <c r="A110" s="118" t="s">
        <v>705</v>
      </c>
      <c r="B110" s="54" t="s">
        <v>49</v>
      </c>
      <c r="C110" s="57">
        <v>100000000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4"/>
        <v>100000000</v>
      </c>
      <c r="AA110" s="58">
        <f>SUMIF('调整分录-上期'!$D:$D,$A110,'调整分录-上期'!F:F)</f>
        <v>0</v>
      </c>
      <c r="AB110" s="58">
        <f>SUMIF('调整分录-上期'!$D:$D,$A110,'调整分录-上期'!G:G)</f>
        <v>0</v>
      </c>
      <c r="AC110" s="59">
        <f t="shared" si="9"/>
        <v>100000000</v>
      </c>
    </row>
    <row r="111" spans="1:29"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4"/>
        <v>0</v>
      </c>
      <c r="AA111" s="58">
        <f>SUMIF('调整分录-上期'!$D:$D,$A111,'调整分录-上期'!F:F)</f>
        <v>0</v>
      </c>
      <c r="AB111" s="58">
        <f>SUMIF('调整分录-上期'!$D:$D,$A111,'调整分录-上期'!G:G)</f>
        <v>0</v>
      </c>
      <c r="AC111" s="59">
        <f t="shared" si="9"/>
        <v>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4"/>
        <v>0</v>
      </c>
      <c r="AA112" s="58">
        <f>SUMIF('调整分录-上期'!$D:$D,$A112,'调整分录-上期'!F:F)</f>
        <v>0</v>
      </c>
      <c r="AB112" s="58">
        <f>SUMIF('调整分录-上期'!$D:$D,$A112,'调整分录-上期'!G:G)</f>
        <v>0</v>
      </c>
      <c r="AC112" s="59">
        <f t="shared" si="9"/>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4"/>
        <v>0</v>
      </c>
      <c r="AA113" s="58">
        <f>SUMIF('调整分录-上期'!$D:$D,$A113,'调整分录-上期'!F:F)</f>
        <v>0</v>
      </c>
      <c r="AB113" s="58">
        <f>SUMIF('调整分录-上期'!$D:$D,$A113,'调整分录-上期'!G:G)</f>
        <v>0</v>
      </c>
      <c r="AC113" s="59">
        <f t="shared" si="9"/>
        <v>0</v>
      </c>
    </row>
    <row r="114" spans="1:30" ht="15" customHeight="1">
      <c r="A114" s="118" t="s">
        <v>168</v>
      </c>
      <c r="B114" s="54" t="s">
        <v>55</v>
      </c>
      <c r="C114" s="57">
        <v>60000000</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4"/>
        <v>60000000</v>
      </c>
      <c r="AA114" s="58">
        <f>SUMIF('调整分录-上期'!$D:$D,$A114,'调整分录-上期'!F:F)</f>
        <v>0</v>
      </c>
      <c r="AB114" s="58">
        <f>SUMIF('调整分录-上期'!$D:$D,$A114,'调整分录-上期'!G:G)</f>
        <v>0</v>
      </c>
      <c r="AC114" s="59">
        <f t="shared" si="9"/>
        <v>60000000</v>
      </c>
    </row>
    <row r="115" spans="1:30"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4"/>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4"/>
        <v>0</v>
      </c>
      <c r="AA116" s="58">
        <f>SUMIF('调整分录-上期'!$D:$D,$A116,'调整分录-上期'!F:F)</f>
        <v>0</v>
      </c>
      <c r="AB116" s="58">
        <f>SUMIF('调整分录-上期'!$D:$D,$A116,'调整分录-上期'!G:G)</f>
        <v>0</v>
      </c>
      <c r="AC116" s="59">
        <f t="shared" si="9"/>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4"/>
        <v>0</v>
      </c>
      <c r="AA117" s="58">
        <f>SUMIF('调整分录-上期'!$D:$D,$A117,'调整分录-上期'!F:F)</f>
        <v>0</v>
      </c>
      <c r="AB117" s="58">
        <f>SUMIF('调整分录-上期'!$D:$D,$A117,'调整分录-上期'!G:G)</f>
        <v>0</v>
      </c>
      <c r="AC117" s="59">
        <f t="shared" si="9"/>
        <v>0</v>
      </c>
    </row>
    <row r="118" spans="1:30" ht="15" customHeight="1">
      <c r="A118" s="118" t="s">
        <v>171</v>
      </c>
      <c r="B118" s="54" t="s">
        <v>63</v>
      </c>
      <c r="C118" s="57">
        <v>80000000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4"/>
        <v>80000000</v>
      </c>
      <c r="AA118" s="58">
        <f>SUMIF('调整分录-上期'!$D:$D,$A118,'调整分录-上期'!F:F)</f>
        <v>0</v>
      </c>
      <c r="AB118" s="58">
        <f>SUMIF('调整分录-上期'!$D:$D,$A118,'调整分录-上期'!G:G)</f>
        <v>0</v>
      </c>
      <c r="AC118" s="59">
        <f t="shared" si="9"/>
        <v>80000000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4"/>
        <v>0</v>
      </c>
      <c r="AA119" s="58">
        <f>SUMIF('调整分录-上期'!$D:$D,$A119,'调整分录-上期'!F:F)</f>
        <v>0</v>
      </c>
      <c r="AB119" s="58">
        <f>SUMIF('调整分录-上期'!$D:$D,$A119,'调整分录-上期'!G:G)</f>
        <v>0</v>
      </c>
      <c r="AC119" s="59">
        <f t="shared" si="9"/>
        <v>0</v>
      </c>
    </row>
    <row r="120" spans="1:30" ht="15" customHeight="1">
      <c r="A120" s="118" t="s">
        <v>173</v>
      </c>
      <c r="B120" s="54" t="s">
        <v>67</v>
      </c>
      <c r="C120" s="57">
        <v>63750000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4"/>
        <v>63750000</v>
      </c>
      <c r="AA120" s="58">
        <f>AA187</f>
        <v>0</v>
      </c>
      <c r="AB120" s="58">
        <f>AB187</f>
        <v>0</v>
      </c>
      <c r="AC120" s="59">
        <f t="shared" si="9"/>
        <v>63750000</v>
      </c>
    </row>
    <row r="121" spans="1:30" ht="15" customHeight="1">
      <c r="B121" s="60" t="s">
        <v>69</v>
      </c>
      <c r="C121" s="64">
        <f>SUM(C110:C120)-SUM(C112:C113)-2*C115</f>
        <v>303750000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4"/>
        <v>303750000</v>
      </c>
      <c r="AA121" s="64">
        <f>SUM(AA110:AA120)</f>
        <v>0</v>
      </c>
      <c r="AB121" s="64">
        <f>SUM(AB110:AB120)</f>
        <v>0</v>
      </c>
      <c r="AC121" s="65">
        <f>SUM(AC110:AC120)-SUM(AC112:AC113)-AC115</f>
        <v>303750000</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4"/>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C121+C122</f>
        <v>303750000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4"/>
        <v>303750000</v>
      </c>
      <c r="AA123" s="64">
        <f t="shared" ref="AA123" si="15">AA121+AA122</f>
        <v>0</v>
      </c>
      <c r="AB123" s="64">
        <f>AB121+AB122</f>
        <v>0</v>
      </c>
      <c r="AC123" s="65">
        <f>AC121+AC122</f>
        <v>303750000</v>
      </c>
    </row>
    <row r="124" spans="1:30" ht="15" customHeight="1">
      <c r="B124" s="68" t="s">
        <v>75</v>
      </c>
      <c r="C124" s="64">
        <f>C107+C123</f>
        <v>404750000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4"/>
        <v>404750000</v>
      </c>
      <c r="AA124" s="64">
        <f t="shared" ref="AA124:AB124" si="16">AA107+AA123</f>
        <v>0</v>
      </c>
      <c r="AB124" s="64">
        <f t="shared" si="16"/>
        <v>0</v>
      </c>
      <c r="AC124" s="65">
        <f>AC107+AC123</f>
        <v>404750000</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4"/>
        <v>0</v>
      </c>
      <c r="AA125" s="58">
        <f>SUMIF('调整分录-上期'!$D:$D,$A125,'调整分录-上期'!F:F)</f>
        <v>0</v>
      </c>
      <c r="AB125" s="58">
        <f>SUMIF('调整分录-上期'!$D:$D,$A125,'调整分录-上期'!G:G)</f>
        <v>0</v>
      </c>
      <c r="AC125" s="59"/>
    </row>
    <row r="126" spans="1:30" ht="15" customHeight="1">
      <c r="B126" s="60" t="s">
        <v>76</v>
      </c>
      <c r="C126" s="64">
        <f>SUM(C127:C130)</f>
        <v>850000000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4"/>
        <v>850000000</v>
      </c>
      <c r="AA126" s="64"/>
      <c r="AB126" s="64"/>
      <c r="AC126" s="65">
        <f>SUM(AC127:AC130)</f>
        <v>850000000</v>
      </c>
      <c r="AD126" s="119"/>
    </row>
    <row r="127" spans="1:30" ht="15" customHeight="1">
      <c r="A127" s="118" t="s">
        <v>699</v>
      </c>
      <c r="B127" s="54" t="s">
        <v>478</v>
      </c>
      <c r="C127" s="57">
        <v>850000000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si="14"/>
        <v>850000000</v>
      </c>
      <c r="AA127" s="58">
        <f>SUMIF('调整分录-上期'!$D:$D,$A127,'调整分录-上期'!F:F)</f>
        <v>0</v>
      </c>
      <c r="AB127" s="58">
        <f>SUMIF('调整分录-上期'!$D:$D,$A127,'调整分录-上期'!G:G)</f>
        <v>0</v>
      </c>
      <c r="AC127" s="59">
        <f>Z127+AB127-AA127</f>
        <v>850000000</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4"/>
        <v>0</v>
      </c>
      <c r="AA128" s="58">
        <f>SUMIF('调整分录-上期'!$D:$D,$A128,'调整分录-上期'!F:F)</f>
        <v>0</v>
      </c>
      <c r="AB128" s="58">
        <f>SUMIF('调整分录-上期'!$D:$D,$A128,'调整分录-上期'!G:G)</f>
        <v>0</v>
      </c>
      <c r="AC128" s="59">
        <f t="shared" ref="AC128:AC130" si="17">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4"/>
        <v>0</v>
      </c>
      <c r="AA129" s="58">
        <f>SUMIF('调整分录-上期'!$D:$D,$A129,'调整分录-上期'!F:F)</f>
        <v>0</v>
      </c>
      <c r="AB129" s="58">
        <f>SUMIF('调整分录-上期'!$D:$D,$A129,'调整分录-上期'!G:G)</f>
        <v>0</v>
      </c>
      <c r="AC129" s="59">
        <f t="shared" si="17"/>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4"/>
        <v>0</v>
      </c>
      <c r="AA130" s="58">
        <f>SUMIF('调整分录-上期'!$D:$D,$A130,'调整分录-上期'!F:F)</f>
        <v>0</v>
      </c>
      <c r="AB130" s="58">
        <f>SUMIF('调整分录-上期'!$D:$D,$A130,'调整分录-上期'!G:G)</f>
        <v>0</v>
      </c>
      <c r="AC130" s="59">
        <f t="shared" si="17"/>
        <v>0</v>
      </c>
      <c r="AD130" s="119"/>
    </row>
    <row r="131" spans="1:30" ht="15" customHeight="1">
      <c r="B131" s="60" t="s">
        <v>86</v>
      </c>
      <c r="C131" s="64">
        <f>SUM(C132:C146)-SUM(C145:C146)</f>
        <v>776000000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SUM(C131:Y131)</f>
        <v>776000000</v>
      </c>
      <c r="AA131" s="64"/>
      <c r="AB131" s="64"/>
      <c r="AC131" s="65">
        <f>SUM(AC132:AC146)-SUM(AC145:AC146)</f>
        <v>776000000</v>
      </c>
    </row>
    <row r="132" spans="1:30" ht="15" customHeight="1">
      <c r="A132" s="118" t="s">
        <v>700</v>
      </c>
      <c r="B132" s="54" t="s">
        <v>479</v>
      </c>
      <c r="C132" s="70">
        <v>750000000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4"/>
        <v>750000000</v>
      </c>
      <c r="AA132" s="58">
        <f>SUMIF('调整分录-上期'!$D:$D,$A132,'调整分录-上期'!F:F)</f>
        <v>0</v>
      </c>
      <c r="AB132" s="58">
        <f>SUMIF('调整分录-上期'!$D:$D,$A132,'调整分录-上期'!G:G)</f>
        <v>0</v>
      </c>
      <c r="AC132" s="71">
        <f t="shared" ref="AC132:AC146" si="18">Z132+AA132-AB132</f>
        <v>750000000</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4"/>
        <v>0</v>
      </c>
      <c r="AA133" s="58">
        <f>SUMIF('调整分录-上期'!$D:$D,$A133,'调整分录-上期'!F:F)</f>
        <v>0</v>
      </c>
      <c r="AB133" s="58">
        <f>SUMIF('调整分录-上期'!$D:$D,$A133,'调整分录-上期'!G:G)</f>
        <v>0</v>
      </c>
      <c r="AC133" s="71">
        <f t="shared" si="18"/>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4"/>
        <v>0</v>
      </c>
      <c r="AA134" s="58">
        <f>SUMIF('调整分录-上期'!$D:$D,$A134,'调整分录-上期'!F:F)</f>
        <v>0</v>
      </c>
      <c r="AB134" s="58">
        <f>SUMIF('调整分录-上期'!$D:$D,$A134,'调整分录-上期'!G:G)</f>
        <v>0</v>
      </c>
      <c r="AC134" s="71">
        <f t="shared" si="18"/>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4"/>
        <v>0</v>
      </c>
      <c r="AA135" s="58">
        <f>SUMIF('调整分录-上期'!$D:$D,$A135,'调整分录-上期'!F:F)</f>
        <v>0</v>
      </c>
      <c r="AB135" s="58">
        <f>SUMIF('调整分录-上期'!$D:$D,$A135,'调整分录-上期'!G:G)</f>
        <v>0</v>
      </c>
      <c r="AC135" s="71">
        <f t="shared" si="18"/>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4"/>
        <v>0</v>
      </c>
      <c r="AA136" s="58">
        <f>SUMIF('调整分录-上期'!$D:$D,$A136,'调整分录-上期'!F:F)</f>
        <v>0</v>
      </c>
      <c r="AB136" s="58">
        <f>SUMIF('调整分录-上期'!$D:$D,$A136,'调整分录-上期'!G:G)</f>
        <v>0</v>
      </c>
      <c r="AC136" s="71">
        <f t="shared" si="18"/>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4"/>
        <v>0</v>
      </c>
      <c r="AA137" s="58">
        <f>SUMIF('调整分录-上期'!$D:$D,$A137,'调整分录-上期'!F:F)</f>
        <v>0</v>
      </c>
      <c r="AB137" s="58">
        <f>SUMIF('调整分录-上期'!$D:$D,$A137,'调整分录-上期'!G:G)</f>
        <v>0</v>
      </c>
      <c r="AC137" s="71">
        <f t="shared" si="18"/>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4"/>
        <v>0</v>
      </c>
      <c r="AA138" s="58">
        <f>SUMIF('调整分录-上期'!$D:$D,$A138,'调整分录-上期'!F:F)</f>
        <v>0</v>
      </c>
      <c r="AB138" s="58">
        <f>SUMIF('调整分录-上期'!$D:$D,$A138,'调整分录-上期'!G:G)</f>
        <v>0</v>
      </c>
      <c r="AC138" s="71">
        <f t="shared" si="18"/>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4"/>
        <v>0</v>
      </c>
      <c r="AA139" s="58">
        <f>SUMIF('调整分录-上期'!$D:$D,$A139,'调整分录-上期'!F:F)</f>
        <v>0</v>
      </c>
      <c r="AB139" s="58">
        <f>SUMIF('调整分录-上期'!$D:$D,$A139,'调整分录-上期'!G:G)</f>
        <v>0</v>
      </c>
      <c r="AC139" s="71">
        <f t="shared" si="18"/>
        <v>0</v>
      </c>
    </row>
    <row r="140" spans="1:30" ht="15" customHeight="1">
      <c r="A140" s="118" t="s">
        <v>185</v>
      </c>
      <c r="B140" s="54" t="s">
        <v>104</v>
      </c>
      <c r="C140" s="57">
        <v>4000000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ref="Z140:Z173" si="19">SUM(C140:Y140)</f>
        <v>4000000</v>
      </c>
      <c r="AA140" s="58">
        <f>SUMIF('调整分录-上期'!$D:$D,$A140,'调整分录-上期'!F:F)</f>
        <v>0</v>
      </c>
      <c r="AB140" s="58">
        <f>SUMIF('调整分录-上期'!$D:$D,$A140,'调整分录-上期'!G:G)</f>
        <v>0</v>
      </c>
      <c r="AC140" s="71">
        <f t="shared" si="18"/>
        <v>4000000</v>
      </c>
    </row>
    <row r="141" spans="1:30" ht="15" customHeight="1">
      <c r="A141" s="118" t="s">
        <v>186</v>
      </c>
      <c r="B141" s="54" t="s">
        <v>105</v>
      </c>
      <c r="C141" s="57">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9"/>
        <v>0</v>
      </c>
      <c r="AA141" s="58">
        <f>SUMIF('调整分录-上期'!$D:$D,$A141,'调整分录-上期'!F:F)</f>
        <v>0</v>
      </c>
      <c r="AB141" s="58">
        <f>SUMIF('调整分录-上期'!$D:$D,$A141,'调整分录-上期'!G:G)</f>
        <v>0</v>
      </c>
      <c r="AC141" s="71">
        <f t="shared" si="18"/>
        <v>0</v>
      </c>
    </row>
    <row r="142" spans="1:30" ht="15" customHeight="1">
      <c r="A142" s="118" t="s">
        <v>187</v>
      </c>
      <c r="B142" s="54" t="s">
        <v>107</v>
      </c>
      <c r="C142" s="57">
        <v>20000000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9"/>
        <v>20000000</v>
      </c>
      <c r="AA142" s="58">
        <f>SUMIF('调整分录-上期'!$D:$D,$A142,'调整分录-上期'!F:F)</f>
        <v>0</v>
      </c>
      <c r="AB142" s="58">
        <f>SUMIF('调整分录-上期'!$D:$D,$A142,'调整分录-上期'!G:G)</f>
        <v>0</v>
      </c>
      <c r="AC142" s="71">
        <f t="shared" si="18"/>
        <v>20000000</v>
      </c>
    </row>
    <row r="143" spans="1:30" ht="15" customHeight="1">
      <c r="A143" s="118" t="s">
        <v>188</v>
      </c>
      <c r="B143" s="54" t="s">
        <v>108</v>
      </c>
      <c r="C143" s="57">
        <v>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9"/>
        <v>0</v>
      </c>
      <c r="AA143" s="58">
        <f>SUMIF('调整分录-上期'!$D:$D,$A143,'调整分录-上期'!F:F)</f>
        <v>0</v>
      </c>
      <c r="AB143" s="58">
        <f>SUMIF('调整分录-上期'!$D:$D,$A143,'调整分录-上期'!G:G)</f>
        <v>0</v>
      </c>
      <c r="AC143" s="71">
        <f t="shared" si="18"/>
        <v>0</v>
      </c>
    </row>
    <row r="144" spans="1:30" ht="15" customHeight="1">
      <c r="A144" s="118" t="s">
        <v>189</v>
      </c>
      <c r="B144" s="54" t="s">
        <v>109</v>
      </c>
      <c r="C144" s="57">
        <v>2000000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9"/>
        <v>2000000</v>
      </c>
      <c r="AA144" s="58">
        <f>SUMIF('调整分录-上期'!$D:$D,$A144,'调整分录-上期'!F:F)</f>
        <v>0</v>
      </c>
      <c r="AB144" s="58">
        <f>SUMIF('调整分录-上期'!$D:$D,$A144,'调整分录-上期'!G:G)</f>
        <v>0</v>
      </c>
      <c r="AC144" s="71">
        <f t="shared" si="18"/>
        <v>2000000</v>
      </c>
    </row>
    <row r="145" spans="1:31" ht="15" customHeight="1">
      <c r="B145" s="54" t="s">
        <v>110</v>
      </c>
      <c r="C145" s="57">
        <v>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9"/>
        <v>0</v>
      </c>
      <c r="AA145" s="58">
        <f>SUMIF('调整分录-上期'!$D:$D,$A145,'调整分录-上期'!F:F)</f>
        <v>0</v>
      </c>
      <c r="AB145" s="58">
        <f>SUMIF('调整分录-上期'!$D:$D,$A145,'调整分录-上期'!G:G)</f>
        <v>0</v>
      </c>
      <c r="AC145" s="71">
        <f t="shared" si="18"/>
        <v>0</v>
      </c>
      <c r="AE145" s="119"/>
    </row>
    <row r="146" spans="1:31" ht="15" customHeight="1">
      <c r="B146" s="54" t="s">
        <v>480</v>
      </c>
      <c r="C146" s="57">
        <v>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9"/>
        <v>0</v>
      </c>
      <c r="AA146" s="58">
        <f>SUMIF('调整分录-上期'!$D:$D,$A146,'调整分录-上期'!F:F)</f>
        <v>0</v>
      </c>
      <c r="AB146" s="58">
        <f>SUMIF('调整分录-上期'!$D:$D,$A146,'调整分录-上期'!G:G)</f>
        <v>0</v>
      </c>
      <c r="AC146" s="71">
        <f t="shared" si="18"/>
        <v>0</v>
      </c>
    </row>
    <row r="147" spans="1:31" ht="15" customHeight="1">
      <c r="A147" s="118" t="s">
        <v>702</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9"/>
        <v>0</v>
      </c>
      <c r="AA147" s="58">
        <f>SUMIF('调整分录-上期'!$D:$D,$A147,'调整分录-上期'!F:F)</f>
        <v>0</v>
      </c>
      <c r="AB147" s="58">
        <f>SUMIF('调整分录-上期'!$D:$D,$A147,'调整分录-上期'!G:G)</f>
        <v>0</v>
      </c>
      <c r="AC147" s="59">
        <f>Z147+AB147-AA147</f>
        <v>0</v>
      </c>
    </row>
    <row r="148" spans="1:31" ht="15" customHeight="1">
      <c r="A148" s="118" t="s">
        <v>686</v>
      </c>
      <c r="B148" s="54" t="s">
        <v>669</v>
      </c>
      <c r="C148" s="57">
        <v>30000000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9"/>
        <v>30000000</v>
      </c>
      <c r="AA148" s="58">
        <f>SUMIF('调整分录-上期'!$D:$D,$A148,'调整分录-上期'!F:F)</f>
        <v>0</v>
      </c>
      <c r="AB148" s="58">
        <f>SUMIF('调整分录-上期'!$D:$D,$A148,'调整分录-上期'!G:G)</f>
        <v>0</v>
      </c>
      <c r="AC148" s="59">
        <f t="shared" ref="AC148:AC155" si="20">Z148+AB148-AA148</f>
        <v>30000000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9"/>
        <v>0</v>
      </c>
      <c r="AA149" s="58"/>
      <c r="AB149" s="58"/>
      <c r="AC149" s="59">
        <f t="shared" si="20"/>
        <v>0</v>
      </c>
    </row>
    <row r="150" spans="1:31"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9"/>
        <v>0</v>
      </c>
      <c r="AA150" s="58">
        <f>SUMIF('调整分录-上期'!$D:$D,$A150,'调整分录-上期'!F:F)</f>
        <v>0</v>
      </c>
      <c r="AB150" s="58">
        <f>SUMIF('调整分录-上期'!$D:$D,$A150,'调整分录-上期'!G:G)</f>
        <v>0</v>
      </c>
      <c r="AC150" s="59">
        <f t="shared" si="20"/>
        <v>0</v>
      </c>
    </row>
    <row r="151" spans="1:31"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9"/>
        <v>0</v>
      </c>
      <c r="AA151" s="58">
        <f>SUMIF('调整分录-上期'!$D:$D,$A151,'调整分录-上期'!F:F)</f>
        <v>0</v>
      </c>
      <c r="AB151" s="58">
        <f>SUMIF('调整分录-上期'!$D:$D,$A151,'调整分录-上期'!G:G)</f>
        <v>0</v>
      </c>
      <c r="AC151" s="59">
        <f t="shared" si="20"/>
        <v>0</v>
      </c>
    </row>
    <row r="152" spans="1:31"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9"/>
        <v>0</v>
      </c>
      <c r="AA152" s="58">
        <f>SUMIF('调整分录-上期'!$D:$D,$A152,'调整分录-上期'!F:F)</f>
        <v>0</v>
      </c>
      <c r="AB152" s="58">
        <f>SUMIF('调整分录-上期'!$D:$D,$A152,'调整分录-上期'!G:G)</f>
        <v>0</v>
      </c>
      <c r="AC152" s="59">
        <f t="shared" si="20"/>
        <v>0</v>
      </c>
    </row>
    <row r="153" spans="1:31" ht="15" customHeight="1">
      <c r="A153" s="118" t="s">
        <v>698</v>
      </c>
      <c r="B153" s="54" t="s">
        <v>673</v>
      </c>
      <c r="C153" s="57">
        <v>-400000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ref="Z153" si="21">SUM(C153:Y153)</f>
        <v>-400000</v>
      </c>
      <c r="AA153" s="58">
        <f>SUMIF('调整分录-上期'!$D:$D,$A153,'调整分录-上期'!F:F)</f>
        <v>0</v>
      </c>
      <c r="AB153" s="58">
        <f>SUMIF('调整分录-上期'!$D:$D,$A153,'调整分录-上期'!G:G)</f>
        <v>0</v>
      </c>
      <c r="AC153" s="59">
        <f t="shared" si="20"/>
        <v>-400000</v>
      </c>
    </row>
    <row r="154" spans="1:31"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SUM(C154:Y154)</f>
        <v>0</v>
      </c>
      <c r="AA154" s="58">
        <f>SUMIF('调整分录-上期'!$D:$D,$A154,'调整分录-上期'!F:F)</f>
        <v>0</v>
      </c>
      <c r="AB154" s="58">
        <f>SUMIF('调整分录-上期'!$D:$D,$A154,'调整分录-上期'!G:G)</f>
        <v>0</v>
      </c>
      <c r="AC154" s="59">
        <f t="shared" si="20"/>
        <v>0</v>
      </c>
    </row>
    <row r="155" spans="1:31"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9"/>
        <v>0</v>
      </c>
      <c r="AA155" s="58">
        <f>SUMIF('调整分录-上期'!$D:$D,$A155,'调整分录-上期'!F:F)</f>
        <v>0</v>
      </c>
      <c r="AB155" s="58">
        <f>SUMIF('调整分录-上期'!$D:$D,$A155,'调整分录-上期'!G:G)</f>
        <v>0</v>
      </c>
      <c r="AC155" s="59">
        <f t="shared" si="20"/>
        <v>0</v>
      </c>
    </row>
    <row r="156" spans="1:31" ht="15" customHeight="1">
      <c r="B156" s="60" t="s">
        <v>113</v>
      </c>
      <c r="C156" s="64">
        <f>C126-C131+SUM(C147:C155)-C149</f>
        <v>103600000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9"/>
        <v>103600000</v>
      </c>
      <c r="AA156" s="64"/>
      <c r="AB156" s="64"/>
      <c r="AC156" s="65">
        <f>AC126-AC131+SUM(AC147:AC155)-AC149</f>
        <v>103600000</v>
      </c>
    </row>
    <row r="157" spans="1:31" ht="15" customHeight="1">
      <c r="A157" s="118" t="s">
        <v>693</v>
      </c>
      <c r="B157" s="54" t="s">
        <v>114</v>
      </c>
      <c r="C157" s="57">
        <v>200000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9"/>
        <v>200000</v>
      </c>
      <c r="AA157" s="58">
        <f>SUMIF('调整分录-上期'!$D:$D,$A157,'调整分录-上期'!F:F)</f>
        <v>0</v>
      </c>
      <c r="AB157" s="58">
        <f>SUMIF('调整分录-上期'!$D:$D,$A157,'调整分录-上期'!G:G)</f>
        <v>0</v>
      </c>
      <c r="AC157" s="59">
        <f>Z157+AB157-AA157</f>
        <v>200000</v>
      </c>
    </row>
    <row r="158" spans="1:31" ht="15" customHeight="1">
      <c r="A158" s="118" t="s">
        <v>694</v>
      </c>
      <c r="B158" s="54" t="s">
        <v>115</v>
      </c>
      <c r="C158" s="57">
        <v>300000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9"/>
        <v>300000</v>
      </c>
      <c r="AA158" s="58">
        <f>SUMIF('调整分录-上期'!$D:$D,$A158,'调整分录-上期'!F:F)</f>
        <v>0</v>
      </c>
      <c r="AB158" s="58">
        <f>SUMIF('调整分录-上期'!$D:$D,$A158,'调整分录-上期'!G:G)</f>
        <v>0</v>
      </c>
      <c r="AC158" s="59">
        <f>Z158+AA158-AB158</f>
        <v>300000</v>
      </c>
    </row>
    <row r="159" spans="1:31" ht="15" customHeight="1">
      <c r="B159" s="60" t="s">
        <v>116</v>
      </c>
      <c r="C159" s="64">
        <f>C156+C157-C158</f>
        <v>103500000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si="19"/>
        <v>103500000</v>
      </c>
      <c r="AA159" s="64"/>
      <c r="AB159" s="64"/>
      <c r="AC159" s="65">
        <f>AC156+AC157-AC158</f>
        <v>103500000</v>
      </c>
    </row>
    <row r="160" spans="1:31" ht="15" customHeight="1">
      <c r="A160" s="118" t="s">
        <v>696</v>
      </c>
      <c r="B160" s="54" t="s">
        <v>117</v>
      </c>
      <c r="C160" s="57">
        <v>26000000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9"/>
        <v>26000000</v>
      </c>
      <c r="AA160" s="58">
        <f>SUMIF('调整分录-上期'!$D:$D,$A160,'调整分录-上期'!F:F)</f>
        <v>0</v>
      </c>
      <c r="AB160" s="58">
        <f>SUMIF('调整分录-上期'!$D:$D,$A160,'调整分录-上期'!G:G)</f>
        <v>0</v>
      </c>
      <c r="AC160" s="59">
        <f>Z160+AA160-AB160</f>
        <v>26000000</v>
      </c>
    </row>
    <row r="161" spans="1:31" ht="15" customHeight="1">
      <c r="B161" s="60" t="s">
        <v>118</v>
      </c>
      <c r="C161" s="64">
        <f t="shared" ref="C161" si="22">C159-C160</f>
        <v>77500000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9"/>
        <v>77500000</v>
      </c>
      <c r="AA161" s="64">
        <f>SUM(AA127:AA160)</f>
        <v>0</v>
      </c>
      <c r="AB161" s="64">
        <f>SUM(AB127:AB160)</f>
        <v>0</v>
      </c>
      <c r="AC161" s="65">
        <f t="shared" ref="AC161" si="23">AC159-AC160</f>
        <v>77500000</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9"/>
        <v>0</v>
      </c>
      <c r="AA162" s="58">
        <f>SUMIF('调整分录-上期'!$D:$D,$A162,'调整分录-上期'!F:F)</f>
        <v>0</v>
      </c>
      <c r="AB162" s="58">
        <f>SUMIF('调整分录-上期'!$D:$D,$A162,'调整分录-上期'!G:G)</f>
        <v>0</v>
      </c>
      <c r="AC162" s="59"/>
    </row>
    <row r="163" spans="1:31" ht="15" customHeight="1">
      <c r="B163" s="60" t="s">
        <v>120</v>
      </c>
      <c r="C163" s="64">
        <f>C161-C164</f>
        <v>77500000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9"/>
        <v>77500000</v>
      </c>
      <c r="AA163" s="62"/>
      <c r="AB163" s="62"/>
      <c r="AC163" s="65">
        <f>AC161-AC164</f>
        <v>77500000</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9"/>
        <v>0</v>
      </c>
      <c r="AA164" s="58"/>
      <c r="AB164" s="58"/>
      <c r="AC164" s="71">
        <f t="shared" ref="AC164:AC165" si="24">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9"/>
        <v>0</v>
      </c>
      <c r="AA165" s="58">
        <f>SUMIF('调整分录-上期'!$D:$D,$A165,'调整分录-上期'!F:F)</f>
        <v>0</v>
      </c>
      <c r="AB165" s="58">
        <f>SUMIF('调整分录-上期'!$D:$D,$A165,'调整分录-上期'!G:G)</f>
        <v>0</v>
      </c>
      <c r="AC165" s="71">
        <f t="shared" si="24"/>
        <v>0</v>
      </c>
    </row>
    <row r="166" spans="1:31" ht="15" customHeight="1">
      <c r="B166" s="60" t="s">
        <v>211</v>
      </c>
      <c r="C166" s="64">
        <f>C161-C167</f>
        <v>77500000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9"/>
        <v>77500000</v>
      </c>
      <c r="AA166" s="62"/>
      <c r="AB166" s="62"/>
      <c r="AC166" s="65">
        <f>AC161-AC167</f>
        <v>77500000</v>
      </c>
    </row>
    <row r="167" spans="1:31" ht="15" customHeight="1">
      <c r="A167" s="118" t="s">
        <v>691</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9"/>
        <v>0</v>
      </c>
      <c r="AA167" s="58">
        <f>SUMIF('调整分录-上期'!$D:$D,$A167,'调整分录-上期'!F:F)</f>
        <v>0</v>
      </c>
      <c r="AB167" s="58">
        <f>SUMIF('调整分录-上期'!$D:$D,$A167,'调整分录-上期'!G:G)</f>
        <v>0</v>
      </c>
      <c r="AC167" s="71">
        <f>Z167+AA167-AB167</f>
        <v>0</v>
      </c>
    </row>
    <row r="168" spans="1:31" ht="15" customHeight="1">
      <c r="A168" s="118" t="s">
        <v>692</v>
      </c>
      <c r="B168" s="73" t="s">
        <v>77</v>
      </c>
      <c r="C168" s="57">
        <v>14000000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9"/>
        <v>14000000</v>
      </c>
      <c r="AA168" s="58">
        <f>SUMIF('调整分录-上期'!$D:$D,$A168,'调整分录-上期'!F:F)</f>
        <v>0</v>
      </c>
      <c r="AB168" s="58">
        <f>SUMIF('调整分录-上期'!$D:$D,$A168,'调整分录-上期'!G:G)</f>
        <v>0</v>
      </c>
      <c r="AC168" s="71">
        <f>Z168+AB168-AA168</f>
        <v>14000000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9"/>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9"/>
        <v>0</v>
      </c>
      <c r="AA170" s="58">
        <f>SUMIF('调整分录-上期'!$D:$D,$A170,'调整分录-上期'!F:F)</f>
        <v>0</v>
      </c>
      <c r="AB170" s="58">
        <f>SUMIF('调整分录-上期'!$D:$D,$A170,'调整分录-上期'!G:G)</f>
        <v>0</v>
      </c>
      <c r="AC170" s="59"/>
    </row>
    <row r="171" spans="1:31" ht="15" customHeight="1">
      <c r="B171" s="74" t="s">
        <v>79</v>
      </c>
      <c r="C171" s="64">
        <f>C166+C168+C169</f>
        <v>91500000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9"/>
        <v>91500000</v>
      </c>
      <c r="AA171" s="64"/>
      <c r="AB171" s="64"/>
      <c r="AC171" s="65">
        <f>AC166+AC168+AC169</f>
        <v>91500000</v>
      </c>
    </row>
    <row r="172" spans="1:31" ht="15" customHeight="1">
      <c r="A172" s="118" t="s">
        <v>690</v>
      </c>
      <c r="B172" s="73" t="s">
        <v>81</v>
      </c>
      <c r="C172" s="57">
        <v>7750000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9"/>
        <v>7750000</v>
      </c>
      <c r="AA172" s="58">
        <f>SUMIF('调整分录-上期'!$D:$D,$A172,'调整分录-上期'!F:F)</f>
        <v>0</v>
      </c>
      <c r="AB172" s="58">
        <f>SUMIF('调整分录-上期'!$D:$D,$A172,'调整分录-上期'!G:G)</f>
        <v>0</v>
      </c>
      <c r="AC172" s="59">
        <f>Z172+AA172-AB172</f>
        <v>7750000</v>
      </c>
      <c r="AD172" s="119">
        <f>AC172-C172</f>
        <v>0</v>
      </c>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9"/>
        <v>0</v>
      </c>
      <c r="AA173" s="58">
        <f>SUMIF('调整分录-上期'!$D:$D,$A173,'调整分录-上期'!F:F)</f>
        <v>0</v>
      </c>
      <c r="AB173" s="58">
        <f>SUMIF('调整分录-上期'!$D:$D,$A173,'调整分录-上期'!G:G)</f>
        <v>0</v>
      </c>
      <c r="AC173" s="59">
        <f t="shared" ref="AC173:AC178" si="25">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ref="Z174:Z186" si="26">SUM(C174:Y174)</f>
        <v>0</v>
      </c>
      <c r="AA174" s="58">
        <f>SUMIF('调整分录-上期'!$D:$D,$A174,'调整分录-上期'!F:F)</f>
        <v>0</v>
      </c>
      <c r="AB174" s="58">
        <f>SUMIF('调整分录-上期'!$D:$D,$A174,'调整分录-上期'!G:G)</f>
        <v>0</v>
      </c>
      <c r="AC174" s="59">
        <f t="shared" si="25"/>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26"/>
        <v>0</v>
      </c>
      <c r="AA175" s="58">
        <f>SUMIF('调整分录-上期'!$D:$D,$A175,'调整分录-上期'!F:F)</f>
        <v>0</v>
      </c>
      <c r="AB175" s="58">
        <f>SUMIF('调整分录-上期'!$D:$D,$A175,'调整分录-上期'!G:G)</f>
        <v>0</v>
      </c>
      <c r="AC175" s="59">
        <f t="shared" si="25"/>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26"/>
        <v>0</v>
      </c>
      <c r="AA176" s="58">
        <f>SUMIF('调整分录-上期'!$D:$D,$A176,'调整分录-上期'!F:F)</f>
        <v>0</v>
      </c>
      <c r="AB176" s="58">
        <f>SUMIF('调整分录-上期'!$D:$D,$A176,'调整分录-上期'!G:G)</f>
        <v>0</v>
      </c>
      <c r="AC176" s="59">
        <f t="shared" si="25"/>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26"/>
        <v>0</v>
      </c>
      <c r="AA177" s="58">
        <f>SUMIF('调整分录-上期'!$D:$D,$A177,'调整分录-上期'!F:F)</f>
        <v>0</v>
      </c>
      <c r="AB177" s="58">
        <f>SUMIF('调整分录-上期'!$D:$D,$A177,'调整分录-上期'!G:G)</f>
        <v>0</v>
      </c>
      <c r="AC177" s="59">
        <f t="shared" si="25"/>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26"/>
        <v>0</v>
      </c>
      <c r="AA178" s="58">
        <f>SUMIF('调整分录-上期'!$D:$D,$A178,'调整分录-上期'!F:F)</f>
        <v>0</v>
      </c>
      <c r="AB178" s="58">
        <f>SUMIF('调整分录-上期'!$D:$D,$A178,'调整分录-上期'!G:G)</f>
        <v>0</v>
      </c>
      <c r="AC178" s="59">
        <f t="shared" si="25"/>
        <v>0</v>
      </c>
    </row>
    <row r="179" spans="1:30" ht="15" customHeight="1">
      <c r="B179" s="74" t="s">
        <v>91</v>
      </c>
      <c r="C179" s="64">
        <f>C171-SUM(C172:C178)</f>
        <v>83750000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26"/>
        <v>83750000</v>
      </c>
      <c r="AA179" s="64"/>
      <c r="AB179" s="64"/>
      <c r="AC179" s="65">
        <f>AC171-SUM(AC172:AC178)</f>
        <v>83750000</v>
      </c>
    </row>
    <row r="180" spans="1:30" ht="15" customHeight="1">
      <c r="A180" s="118" t="s">
        <v>688</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26"/>
        <v>0</v>
      </c>
      <c r="AA180" s="58">
        <f>SUMIF('调整分录-上期'!$D:$D,$A180,'调整分录-上期'!F:F)</f>
        <v>0</v>
      </c>
      <c r="AB180" s="58">
        <f>SUMIF('调整分录-上期'!$D:$D,$A180,'调整分录-上期'!G:G)</f>
        <v>0</v>
      </c>
      <c r="AC180" s="59">
        <f t="shared" ref="AC180:AC186" si="27">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26"/>
        <v>0</v>
      </c>
      <c r="AA181" s="58">
        <f>SUMIF('调整分录-上期'!$D:$D,$A181,'调整分录-上期'!F:F)</f>
        <v>0</v>
      </c>
      <c r="AB181" s="58">
        <f>SUMIF('调整分录-上期'!$D:$D,$A181,'调整分录-上期'!G:G)</f>
        <v>0</v>
      </c>
      <c r="AC181" s="59">
        <f t="shared" si="27"/>
        <v>0</v>
      </c>
    </row>
    <row r="182" spans="1:30" s="125" customFormat="1" ht="15" customHeight="1">
      <c r="A182" s="125" t="s">
        <v>201</v>
      </c>
      <c r="B182" s="93" t="s">
        <v>97</v>
      </c>
      <c r="C182" s="94">
        <v>20000000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26"/>
        <v>20000000</v>
      </c>
      <c r="AA182" s="95">
        <f>SUMIF('调整分录-上期'!$D:$D,$A182,'调整分录-上期'!F:F)</f>
        <v>0</v>
      </c>
      <c r="AB182" s="95">
        <f>SUMIF('调整分录-上期'!$D:$D,$A182,'调整分录-上期'!G:G)</f>
        <v>0</v>
      </c>
      <c r="AC182" s="96">
        <f t="shared" si="27"/>
        <v>20000000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26"/>
        <v>0</v>
      </c>
      <c r="AA183" s="58">
        <f>SUMIF('调整分录-上期'!$D:$D,$A183,'调整分录-上期'!F:F)</f>
        <v>0</v>
      </c>
      <c r="AB183" s="58">
        <f>SUMIF('调整分录-上期'!$D:$D,$A183,'调整分录-上期'!G:G)</f>
        <v>0</v>
      </c>
      <c r="AC183" s="59">
        <f t="shared" si="27"/>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26"/>
        <v>0</v>
      </c>
      <c r="AA184" s="58">
        <f>SUMIF('调整分录-上期'!$D:$D,$A184,'调整分录-上期'!F:F)</f>
        <v>0</v>
      </c>
      <c r="AB184" s="58">
        <f>SUMIF('调整分录-上期'!$D:$D,$A184,'调整分录-上期'!G:G)</f>
        <v>0</v>
      </c>
      <c r="AC184" s="59">
        <f t="shared" si="27"/>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26"/>
        <v>0</v>
      </c>
      <c r="AA185" s="58">
        <f>SUMIF('调整分录-上期'!$D:$D,$A185,'调整分录-上期'!F:F)</f>
        <v>0</v>
      </c>
      <c r="AB185" s="58">
        <f>SUMIF('调整分录-上期'!$D:$D,$A185,'调整分录-上期'!G:G)</f>
        <v>0</v>
      </c>
      <c r="AC185" s="59">
        <f t="shared" si="27"/>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26"/>
        <v>0</v>
      </c>
      <c r="AA186" s="58">
        <f>SUMIF('调整分录-上期'!$D:$D,$A186,'调整分录-上期'!F:F)</f>
        <v>0</v>
      </c>
      <c r="AB186" s="58">
        <f>SUMIF('调整分录-上期'!$D:$D,$A186,'调整分录-上期'!G:G)</f>
        <v>0</v>
      </c>
      <c r="AC186" s="59">
        <f t="shared" si="27"/>
        <v>0</v>
      </c>
    </row>
    <row r="187" spans="1:30" ht="15" customHeight="1" thickBot="1">
      <c r="A187" s="118" t="s">
        <v>173</v>
      </c>
      <c r="B187" s="75" t="s">
        <v>106</v>
      </c>
      <c r="C187" s="76">
        <f>C179-SUM(C180:C186)</f>
        <v>63750000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63750000</v>
      </c>
      <c r="AA187" s="76">
        <f>AA161+SUM(AA167:AA185)+SUMIF('调整分录-上期'!$D:$D,$A187,'调整分录-上期'!F:F)</f>
        <v>0</v>
      </c>
      <c r="AB187" s="76">
        <f>AB161+SUM(AB167:AB185)+SUMIF('调整分录-上期'!$D:$D,$A187,'调整分录-上期'!G:G)</f>
        <v>0</v>
      </c>
      <c r="AC187" s="77">
        <f>AC179-SUM(AC180:AC186)</f>
        <v>63750000</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 si="28">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 si="29">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19"/>
      <c r="D191" s="119"/>
      <c r="F191" s="127"/>
      <c r="G191" s="127"/>
      <c r="H191" s="127"/>
      <c r="I191" s="127"/>
      <c r="J191" s="127"/>
      <c r="K191" s="127"/>
      <c r="L191" s="127"/>
      <c r="M191" s="127"/>
      <c r="N191" s="127"/>
      <c r="O191" s="127"/>
      <c r="P191" s="127"/>
      <c r="Q191" s="127"/>
      <c r="R191" s="121"/>
      <c r="S191" s="121"/>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 t="shared" ref="Z194:Z256" si="30">SUM(C194:Y194)</f>
        <v>0</v>
      </c>
      <c r="AA194" s="83">
        <f>SUMIF('调整分录-上期'!$D:$D,$A194,'调整分录-上期'!F:F)</f>
        <v>0</v>
      </c>
      <c r="AB194" s="83">
        <f>SUMIF('调整分录-上期'!$D:$D,$A194,'调整分录-上期'!G:G)</f>
        <v>0</v>
      </c>
      <c r="AC194" s="83">
        <f>Z194+AA194-AB194</f>
        <v>0</v>
      </c>
    </row>
    <row r="195" spans="1:29" ht="15" hidden="1">
      <c r="A195" s="118" t="s">
        <v>515</v>
      </c>
      <c r="B195" s="134" t="s">
        <v>573</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 t="shared" si="30"/>
        <v>0</v>
      </c>
      <c r="AA195" s="83">
        <f>SUMIF('调整分录-上期'!$D:$D,$A195,'调整分录-上期'!F:F)</f>
        <v>0</v>
      </c>
      <c r="AB195" s="83">
        <f>SUMIF('调整分录-上期'!$D:$D,$A195,'调整分录-上期'!G:G)</f>
        <v>0</v>
      </c>
      <c r="AC195" s="83">
        <f t="shared" ref="AC195:AC196" si="31">Z195+AA195-AB195</f>
        <v>0</v>
      </c>
    </row>
    <row r="196" spans="1:29" ht="15"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 t="shared" si="30"/>
        <v>0</v>
      </c>
      <c r="AA196" s="83">
        <f>SUMIF('调整分录-上期'!$D:$D,$A196,'调整分录-上期'!F:F)</f>
        <v>0</v>
      </c>
      <c r="AB196" s="83">
        <f>SUMIF('调整分录-上期'!$D:$D,$A196,'调整分录-上期'!G:G)</f>
        <v>0</v>
      </c>
      <c r="AC196" s="83">
        <f t="shared" si="31"/>
        <v>0</v>
      </c>
    </row>
    <row r="197" spans="1:29" ht="15" hidden="1">
      <c r="B197" s="135" t="s">
        <v>516</v>
      </c>
      <c r="C197" s="139">
        <f>SUM(C194:C196)</f>
        <v>0</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32">SUM(AB194:AB196)</f>
        <v>0</v>
      </c>
      <c r="AC197" s="139">
        <f>SUM(AC194:AC196)</f>
        <v>0</v>
      </c>
    </row>
    <row r="198" spans="1:29" ht="15" hidden="1">
      <c r="A198" s="118" t="s">
        <v>517</v>
      </c>
      <c r="B198" s="134" t="s">
        <v>574</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 t="shared" si="30"/>
        <v>0</v>
      </c>
      <c r="AA198" s="83">
        <f>SUMIF('调整分录-上期'!$D:$D,$A198,'调整分录-上期'!F:F)</f>
        <v>0</v>
      </c>
      <c r="AB198" s="83">
        <f>SUMIF('调整分录-上期'!$D:$D,$A198,'调整分录-上期'!G:G)</f>
        <v>0</v>
      </c>
      <c r="AC198" s="83">
        <f>Z198+AB198-AA198</f>
        <v>0</v>
      </c>
    </row>
    <row r="199" spans="1:29" ht="15"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30"/>
        <v>0</v>
      </c>
      <c r="AA199" s="83">
        <f>SUMIF('调整分录-上期'!$D:$D,$A199,'调整分录-上期'!F:F)</f>
        <v>0</v>
      </c>
      <c r="AB199" s="83">
        <f>SUMIF('调整分录-上期'!$D:$D,$A199,'调整分录-上期'!G:G)</f>
        <v>0</v>
      </c>
      <c r="AC199" s="83">
        <f t="shared" ref="AC199:AC201" si="33">Z199+AB199-AA199</f>
        <v>0</v>
      </c>
    </row>
    <row r="200" spans="1:29" ht="15"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30"/>
        <v>0</v>
      </c>
      <c r="AA200" s="83">
        <f>SUMIF('调整分录-上期'!$D:$D,$A200,'调整分录-上期'!F:F)</f>
        <v>0</v>
      </c>
      <c r="AB200" s="83">
        <f>SUMIF('调整分录-上期'!$D:$D,$A200,'调整分录-上期'!G:G)</f>
        <v>0</v>
      </c>
      <c r="AC200" s="83">
        <f t="shared" si="33"/>
        <v>0</v>
      </c>
    </row>
    <row r="201" spans="1:29" ht="15"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30"/>
        <v>0</v>
      </c>
      <c r="AA201" s="83">
        <f>SUMIF('调整分录-上期'!$D:$D,$A201,'调整分录-上期'!F:F)</f>
        <v>0</v>
      </c>
      <c r="AB201" s="83">
        <f>SUMIF('调整分录-上期'!$D:$D,$A201,'调整分录-上期'!G:G)</f>
        <v>0</v>
      </c>
      <c r="AC201" s="83">
        <f t="shared" si="33"/>
        <v>0</v>
      </c>
    </row>
    <row r="202" spans="1:29" ht="15" hidden="1">
      <c r="B202" s="135" t="s">
        <v>521</v>
      </c>
      <c r="C202" s="139">
        <f>SUM(C198:C201)</f>
        <v>0</v>
      </c>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SUM(C202:Y202)</f>
        <v>0</v>
      </c>
      <c r="AA202" s="139">
        <f t="shared" ref="AA202:AB202" si="34">SUM(AA198:AA201)</f>
        <v>0</v>
      </c>
      <c r="AB202" s="139">
        <f t="shared" si="34"/>
        <v>0</v>
      </c>
      <c r="AC202" s="139">
        <f>SUM(AC198:AC201)</f>
        <v>0</v>
      </c>
    </row>
    <row r="203" spans="1:29" ht="15" hidden="1">
      <c r="B203" s="135" t="s">
        <v>522</v>
      </c>
      <c r="C203" s="139">
        <f>C197-C202</f>
        <v>0</v>
      </c>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30"/>
        <v>0</v>
      </c>
      <c r="AA203" s="139">
        <f>AA197+AA202</f>
        <v>0</v>
      </c>
      <c r="AB203" s="139">
        <f t="shared" ref="AB203" si="35">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30"/>
        <v>0</v>
      </c>
      <c r="AA204" s="109"/>
      <c r="AB204" s="109"/>
      <c r="AC204" s="109"/>
    </row>
    <row r="205" spans="1:29" ht="15"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30"/>
        <v>0</v>
      </c>
      <c r="AA205" s="83">
        <f>SUMIF('调整分录-上期'!$D:$D,$A205,'调整分录-上期'!F:F)</f>
        <v>0</v>
      </c>
      <c r="AB205" s="83">
        <f>SUMIF('调整分录-上期'!$D:$D,$A205,'调整分录-上期'!G:G)</f>
        <v>0</v>
      </c>
      <c r="AC205" s="83">
        <f>Z205+AA205-AB205</f>
        <v>0</v>
      </c>
    </row>
    <row r="206" spans="1:29" ht="15"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30"/>
        <v>0</v>
      </c>
      <c r="AA206" s="83">
        <f>SUMIF('调整分录-上期'!$D:$D,$A206,'调整分录-上期'!F:F)</f>
        <v>0</v>
      </c>
      <c r="AB206" s="83">
        <f>SUMIF('调整分录-上期'!$D:$D,$A206,'调整分录-上期'!G:G)</f>
        <v>0</v>
      </c>
      <c r="AC206" s="83">
        <f t="shared" ref="AC206:AC209" si="36">Z206+AA206-AB206</f>
        <v>0</v>
      </c>
    </row>
    <row r="207" spans="1:29" ht="15"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30"/>
        <v>0</v>
      </c>
      <c r="AA207" s="83">
        <f>SUMIF('调整分录-上期'!$D:$D,$A207,'调整分录-上期'!F:F)</f>
        <v>0</v>
      </c>
      <c r="AB207" s="83">
        <f>SUMIF('调整分录-上期'!$D:$D,$A207,'调整分录-上期'!G:G)</f>
        <v>0</v>
      </c>
      <c r="AC207" s="83">
        <f t="shared" si="36"/>
        <v>0</v>
      </c>
    </row>
    <row r="208" spans="1:29" ht="15"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30"/>
        <v>0</v>
      </c>
      <c r="AA208" s="83">
        <f>SUMIF('调整分录-上期'!$D:$D,$A208,'调整分录-上期'!F:F)</f>
        <v>0</v>
      </c>
      <c r="AB208" s="83">
        <f>SUMIF('调整分录-上期'!$D:$D,$A208,'调整分录-上期'!G:G)</f>
        <v>0</v>
      </c>
      <c r="AC208" s="83">
        <f t="shared" si="36"/>
        <v>0</v>
      </c>
    </row>
    <row r="209" spans="1:29" ht="15"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30"/>
        <v>0</v>
      </c>
      <c r="AA209" s="83">
        <f>SUMIF('调整分录-上期'!$D:$D,$A209,'调整分录-上期'!F:F)</f>
        <v>0</v>
      </c>
      <c r="AB209" s="83">
        <f>SUMIF('调整分录-上期'!$D:$D,$A209,'调整分录-上期'!G:G)</f>
        <v>0</v>
      </c>
      <c r="AC209" s="83">
        <f t="shared" si="36"/>
        <v>0</v>
      </c>
    </row>
    <row r="210" spans="1:29" ht="15" hidden="1">
      <c r="B210" s="135" t="s">
        <v>516</v>
      </c>
      <c r="C210" s="139">
        <f>SUM(C205:C209)</f>
        <v>0</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30"/>
        <v>0</v>
      </c>
      <c r="AA210" s="139">
        <f t="shared" ref="AA210:AB210" si="37">SUM(AA205:AA209)</f>
        <v>0</v>
      </c>
      <c r="AB210" s="139">
        <f t="shared" si="37"/>
        <v>0</v>
      </c>
      <c r="AC210" s="139">
        <f>SUM(AC205:AC209)</f>
        <v>0</v>
      </c>
    </row>
    <row r="211" spans="1:29" ht="15"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30"/>
        <v>0</v>
      </c>
      <c r="AA211" s="83">
        <f>SUMIF('调整分录-上期'!$D:$D,$A211,'调整分录-上期'!F:F)</f>
        <v>0</v>
      </c>
      <c r="AB211" s="83">
        <f>SUMIF('调整分录-上期'!$D:$D,$A211,'调整分录-上期'!G:G)</f>
        <v>0</v>
      </c>
      <c r="AC211" s="83">
        <f>Z211+AB211-AA211</f>
        <v>0</v>
      </c>
    </row>
    <row r="212" spans="1:29" ht="15"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30"/>
        <v>0</v>
      </c>
      <c r="AA212" s="83">
        <f>SUMIF('调整分录-上期'!$D:$D,$A212,'调整分录-上期'!F:F)</f>
        <v>0</v>
      </c>
      <c r="AB212" s="83">
        <f>SUMIF('调整分录-上期'!$D:$D,$A212,'调整分录-上期'!G:G)</f>
        <v>0</v>
      </c>
      <c r="AC212" s="83">
        <f t="shared" ref="AC212:AC214" si="38">Z212+AB212-AA212</f>
        <v>0</v>
      </c>
    </row>
    <row r="213" spans="1:29" ht="15"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30"/>
        <v>0</v>
      </c>
      <c r="AA213" s="83">
        <f>SUMIF('调整分录-上期'!$D:$D,$A213,'调整分录-上期'!F:F)</f>
        <v>0</v>
      </c>
      <c r="AB213" s="83">
        <f>SUMIF('调整分录-上期'!$D:$D,$A213,'调整分录-上期'!G:G)</f>
        <v>0</v>
      </c>
      <c r="AC213" s="83">
        <f t="shared" si="38"/>
        <v>0</v>
      </c>
    </row>
    <row r="214" spans="1:29" ht="15"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30"/>
        <v>0</v>
      </c>
      <c r="AA214" s="83">
        <f>SUMIF('调整分录-上期'!$D:$D,$A214,'调整分录-上期'!F:F)</f>
        <v>0</v>
      </c>
      <c r="AB214" s="83">
        <f>SUMIF('调整分录-上期'!$D:$D,$A214,'调整分录-上期'!G:G)</f>
        <v>0</v>
      </c>
      <c r="AC214" s="83">
        <f t="shared" si="38"/>
        <v>0</v>
      </c>
    </row>
    <row r="215" spans="1:29" ht="15" hidden="1">
      <c r="B215" s="135" t="s">
        <v>521</v>
      </c>
      <c r="C215" s="139">
        <f>SUM(C211:C214)</f>
        <v>0</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30"/>
        <v>0</v>
      </c>
      <c r="AA215" s="139">
        <f t="shared" ref="AA215:AB215" si="39">SUM(AA211:AA214)</f>
        <v>0</v>
      </c>
      <c r="AB215" s="139">
        <f t="shared" si="39"/>
        <v>0</v>
      </c>
      <c r="AC215" s="139">
        <f>SUM(AC211:AC214)</f>
        <v>0</v>
      </c>
    </row>
    <row r="216" spans="1:29" ht="15" hidden="1">
      <c r="B216" s="135" t="s">
        <v>533</v>
      </c>
      <c r="C216" s="139">
        <f>C210-C215</f>
        <v>0</v>
      </c>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30"/>
        <v>0</v>
      </c>
      <c r="AA216" s="139">
        <f t="shared" ref="AA216:AB216" si="40">AA210-AA215</f>
        <v>0</v>
      </c>
      <c r="AB216" s="139">
        <f t="shared" si="40"/>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30"/>
        <v>0</v>
      </c>
      <c r="AA217" s="109"/>
      <c r="AB217" s="109"/>
      <c r="AC217" s="109"/>
    </row>
    <row r="218" spans="1:29" ht="15"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30"/>
        <v>0</v>
      </c>
      <c r="AA218" s="83">
        <f>SUMIF('调整分录-上期'!$D:$D,$A218,'调整分录-上期'!F:F)</f>
        <v>0</v>
      </c>
      <c r="AB218" s="83">
        <f>SUMIF('调整分录-上期'!$D:$D,$A218,'调整分录-上期'!G:G)</f>
        <v>0</v>
      </c>
      <c r="AC218" s="83">
        <f>Z218+AA218-AB218</f>
        <v>0</v>
      </c>
    </row>
    <row r="219" spans="1:29" ht="15"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30"/>
        <v>0</v>
      </c>
      <c r="AA219" s="83">
        <f>SUMIF('调整分录-上期'!$D:$D,$A219,'调整分录-上期'!F:F)</f>
        <v>0</v>
      </c>
      <c r="AB219" s="83">
        <f>SUMIF('调整分录-上期'!$D:$D,$A219,'调整分录-上期'!G:G)</f>
        <v>0</v>
      </c>
      <c r="AC219" s="83">
        <f t="shared" ref="AC219:AC220" si="41">Z219+AA219-AB219</f>
        <v>0</v>
      </c>
    </row>
    <row r="220" spans="1:29" ht="15"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30"/>
        <v>0</v>
      </c>
      <c r="AA220" s="83">
        <f>SUMIF('调整分录-上期'!$D:$D,$A220,'调整分录-上期'!F:F)</f>
        <v>0</v>
      </c>
      <c r="AB220" s="83">
        <f>SUMIF('调整分录-上期'!$D:$D,$A220,'调整分录-上期'!G:G)</f>
        <v>0</v>
      </c>
      <c r="AC220" s="83">
        <f t="shared" si="41"/>
        <v>0</v>
      </c>
    </row>
    <row r="221" spans="1:29" ht="15" hidden="1">
      <c r="B221" s="135" t="s">
        <v>516</v>
      </c>
      <c r="C221" s="139">
        <f>SUM(C218:C220)</f>
        <v>0</v>
      </c>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30"/>
        <v>0</v>
      </c>
      <c r="AA221" s="139">
        <f t="shared" ref="AA221:AB221" si="42">SUM(AA218:AA220)</f>
        <v>0</v>
      </c>
      <c r="AB221" s="139">
        <f t="shared" si="42"/>
        <v>0</v>
      </c>
      <c r="AC221" s="139">
        <f>SUM(AC218:AC220)</f>
        <v>0</v>
      </c>
    </row>
    <row r="222" spans="1:29" ht="15"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30"/>
        <v>0</v>
      </c>
      <c r="AA222" s="83">
        <f>SUMIF('调整分录-上期'!$D:$D,$A222,'调整分录-上期'!F:F)</f>
        <v>0</v>
      </c>
      <c r="AB222" s="83">
        <f>SUMIF('调整分录-上期'!$D:$D,$A222,'调整分录-上期'!G:G)</f>
        <v>0</v>
      </c>
      <c r="AC222" s="83">
        <f>Z222+AB222-AA222</f>
        <v>0</v>
      </c>
    </row>
    <row r="223" spans="1:29" ht="15"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30"/>
        <v>0</v>
      </c>
      <c r="AA223" s="83">
        <f>SUMIF('调整分录-上期'!$D:$D,$A223,'调整分录-上期'!F:F)</f>
        <v>0</v>
      </c>
      <c r="AB223" s="83">
        <f>SUMIF('调整分录-上期'!$D:$D,$A223,'调整分录-上期'!G:G)</f>
        <v>0</v>
      </c>
      <c r="AC223" s="83">
        <f t="shared" ref="AC223:AC224" si="43">Z223+AB223-AA223</f>
        <v>0</v>
      </c>
    </row>
    <row r="224" spans="1:29" ht="15"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30"/>
        <v>0</v>
      </c>
      <c r="AA224" s="83">
        <f>SUMIF('调整分录-上期'!$D:$D,$A224,'调整分录-上期'!F:F)</f>
        <v>0</v>
      </c>
      <c r="AB224" s="83">
        <f>SUMIF('调整分录-上期'!$D:$D,$A224,'调整分录-上期'!G:G)</f>
        <v>0</v>
      </c>
      <c r="AC224" s="83">
        <f t="shared" si="43"/>
        <v>0</v>
      </c>
    </row>
    <row r="225" spans="1:29" ht="15" hidden="1">
      <c r="B225" s="135" t="s">
        <v>521</v>
      </c>
      <c r="C225" s="139">
        <f>SUM(C222:C224)</f>
        <v>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30"/>
        <v>0</v>
      </c>
      <c r="AA225" s="139">
        <f>SUM(AA222:AA224)</f>
        <v>0</v>
      </c>
      <c r="AB225" s="139">
        <f>SUM(AB222:AB224)</f>
        <v>0</v>
      </c>
      <c r="AC225" s="139">
        <f>SUM(AC222:AC224)</f>
        <v>0</v>
      </c>
    </row>
    <row r="226" spans="1:29" ht="15" hidden="1">
      <c r="B226" s="135" t="s">
        <v>541</v>
      </c>
      <c r="C226" s="139">
        <f>C221-C225</f>
        <v>0</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30"/>
        <v>0</v>
      </c>
      <c r="AA226" s="139">
        <f>AA221-AA225</f>
        <v>0</v>
      </c>
      <c r="AB226" s="139">
        <f>AB221-AB225</f>
        <v>0</v>
      </c>
      <c r="AC226" s="139">
        <f>AC221-AC225</f>
        <v>0</v>
      </c>
    </row>
    <row r="227" spans="1:29" ht="15"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30"/>
        <v>0</v>
      </c>
      <c r="AA227" s="83">
        <f>SUMIF('调整分录-上期'!$D:$D,$A227,'调整分录-上期'!F:F)</f>
        <v>0</v>
      </c>
      <c r="AB227" s="83">
        <f>SUMIF('调整分录-上期'!$D:$D,$A227,'调整分录-上期'!G:G)</f>
        <v>0</v>
      </c>
      <c r="AC227" s="83">
        <f>Z227+AA227-AB227</f>
        <v>0</v>
      </c>
    </row>
    <row r="228" spans="1:29" ht="15" hidden="1">
      <c r="B228" s="135" t="s">
        <v>594</v>
      </c>
      <c r="C228" s="139">
        <f>C203+C216+C226+C227</f>
        <v>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30"/>
        <v>0</v>
      </c>
      <c r="AA228" s="139">
        <f>AA203+AA216+AA226+AA227</f>
        <v>0</v>
      </c>
      <c r="AB228" s="139">
        <f>AB203+AB216+AB226+AB227</f>
        <v>0</v>
      </c>
      <c r="AC228" s="139">
        <f>AC203+AC216+AC226+AC227</f>
        <v>0</v>
      </c>
    </row>
    <row r="229" spans="1:29" ht="15"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30"/>
        <v>0</v>
      </c>
      <c r="AA229" s="83">
        <f>SUMIF('调整分录-上期'!$D:$D,$A229,'调整分录-上期'!F:F)</f>
        <v>0</v>
      </c>
      <c r="AB229" s="83">
        <f>SUMIF('调整分录-上期'!$D:$D,$A229,'调整分录-上期'!G:G)</f>
        <v>0</v>
      </c>
      <c r="AC229" s="83"/>
    </row>
    <row r="230" spans="1:29" ht="15" hidden="1">
      <c r="B230" s="135" t="s">
        <v>543</v>
      </c>
      <c r="C230" s="139">
        <f>C228+C229</f>
        <v>0</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si="30"/>
        <v>0</v>
      </c>
      <c r="AA230" s="139">
        <f t="shared" ref="AA230" si="44">AA228+AA229</f>
        <v>0</v>
      </c>
      <c r="AB230" s="139">
        <f t="shared" ref="AB230" si="45">AB228+AB229</f>
        <v>0</v>
      </c>
      <c r="AC230" s="139">
        <f t="shared" ref="AC230" si="46">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 t="shared" si="30"/>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 t="shared" si="30"/>
        <v>0</v>
      </c>
      <c r="AA232" s="109">
        <f>SUMIF('调整分录-上期'!$D:$D,$A232,'调整分录-上期'!F:F)</f>
        <v>0</v>
      </c>
      <c r="AB232" s="109">
        <f>SUMIF('调整分录-上期'!$D:$D,$A232,'调整分录-上期'!G:G)</f>
        <v>0</v>
      </c>
      <c r="AC232" s="109"/>
    </row>
    <row r="233" spans="1:29" ht="15"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si="30"/>
        <v>0</v>
      </c>
      <c r="AA233" s="83">
        <f>SUMIF('调整分录-上期'!$D:$D,$A233,'调整分录-上期'!F:F)</f>
        <v>0</v>
      </c>
      <c r="AB233" s="83">
        <f>SUMIF('调整分录-上期'!$D:$D,$A233,'调整分录-上期'!G:G)</f>
        <v>0</v>
      </c>
      <c r="AC233" s="83">
        <f>Z233+AA233-AB233</f>
        <v>0</v>
      </c>
    </row>
    <row r="234" spans="1:29" ht="15"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30"/>
        <v>0</v>
      </c>
      <c r="AA234" s="83">
        <f>SUMIF('调整分录-上期'!$D:$D,$A234,'调整分录-上期'!F:F)</f>
        <v>0</v>
      </c>
      <c r="AB234" s="83">
        <f>SUMIF('调整分录-上期'!$D:$D,$A234,'调整分录-上期'!G:G)</f>
        <v>0</v>
      </c>
      <c r="AC234" s="83">
        <f t="shared" ref="AC234:AC249" si="47">Z234+AA234-AB234</f>
        <v>0</v>
      </c>
    </row>
    <row r="235" spans="1:29" ht="15"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30"/>
        <v>0</v>
      </c>
      <c r="AA235" s="83">
        <f>SUMIF('调整分录-上期'!$D:$D,$A235,'调整分录-上期'!F:F)</f>
        <v>0</v>
      </c>
      <c r="AB235" s="83">
        <f>SUMIF('调整分录-上期'!$D:$D,$A235,'调整分录-上期'!G:G)</f>
        <v>0</v>
      </c>
      <c r="AC235" s="83">
        <f t="shared" ref="AC235" si="48">Z235+AA235-AB235</f>
        <v>0</v>
      </c>
    </row>
    <row r="236" spans="1:29" ht="15"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30"/>
        <v>0</v>
      </c>
      <c r="AA236" s="83">
        <f>SUMIF('调整分录-上期'!$D:$D,$A236,'调整分录-上期'!F:F)</f>
        <v>0</v>
      </c>
      <c r="AB236" s="83">
        <f>SUMIF('调整分录-上期'!$D:$D,$A236,'调整分录-上期'!G:G)</f>
        <v>0</v>
      </c>
      <c r="AC236" s="83">
        <f t="shared" si="47"/>
        <v>0</v>
      </c>
    </row>
    <row r="237" spans="1:29" ht="15" hidden="1">
      <c r="A237" s="118" t="s">
        <v>598</v>
      </c>
      <c r="B237" s="134" t="s">
        <v>614</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30"/>
        <v>0</v>
      </c>
      <c r="AA237" s="83">
        <f>SUMIF('调整分录-上期'!$D:$D,$A237,'调整分录-上期'!F:F)</f>
        <v>0</v>
      </c>
      <c r="AB237" s="83">
        <f>SUMIF('调整分录-上期'!$D:$D,$A237,'调整分录-上期'!G:G)</f>
        <v>0</v>
      </c>
      <c r="AC237" s="83">
        <f t="shared" si="47"/>
        <v>0</v>
      </c>
    </row>
    <row r="238" spans="1:29" ht="15"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30"/>
        <v>0</v>
      </c>
      <c r="AA238" s="83">
        <f>SUMIF('调整分录-上期'!$D:$D,$A238,'调整分录-上期'!F:F)</f>
        <v>0</v>
      </c>
      <c r="AB238" s="83">
        <f>SUMIF('调整分录-上期'!$D:$D,$A238,'调整分录-上期'!G:G)</f>
        <v>0</v>
      </c>
      <c r="AC238" s="83">
        <f t="shared" si="47"/>
        <v>0</v>
      </c>
    </row>
    <row r="239" spans="1:29" ht="15"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30"/>
        <v>0</v>
      </c>
      <c r="AA239" s="83">
        <f>SUMIF('调整分录-上期'!$D:$D,$A239,'调整分录-上期'!F:F)</f>
        <v>0</v>
      </c>
      <c r="AB239" s="83">
        <f>SUMIF('调整分录-上期'!$D:$D,$A239,'调整分录-上期'!G:G)</f>
        <v>0</v>
      </c>
      <c r="AC239" s="83">
        <f t="shared" si="47"/>
        <v>0</v>
      </c>
    </row>
    <row r="240" spans="1:29" ht="15"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30"/>
        <v>0</v>
      </c>
      <c r="AA240" s="83">
        <f>SUMIF('调整分录-上期'!$D:$D,$A240,'调整分录-上期'!F:F)</f>
        <v>0</v>
      </c>
      <c r="AB240" s="83">
        <f>SUMIF('调整分录-上期'!$D:$D,$A240,'调整分录-上期'!G:G)</f>
        <v>0</v>
      </c>
      <c r="AC240" s="83">
        <f t="shared" si="47"/>
        <v>0</v>
      </c>
    </row>
    <row r="241" spans="1:29" ht="15"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30"/>
        <v>0</v>
      </c>
      <c r="AA241" s="83">
        <f>SUMIF('调整分录-上期'!$D:$D,$A241,'调整分录-上期'!F:F)</f>
        <v>0</v>
      </c>
      <c r="AB241" s="83">
        <f>SUMIF('调整分录-上期'!$D:$D,$A241,'调整分录-上期'!G:G)</f>
        <v>0</v>
      </c>
      <c r="AC241" s="83">
        <f t="shared" si="47"/>
        <v>0</v>
      </c>
    </row>
    <row r="242" spans="1:29" ht="15"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30"/>
        <v>0</v>
      </c>
      <c r="AA242" s="83">
        <f>SUMIF('调整分录-上期'!$D:$D,$A242,'调整分录-上期'!F:F)</f>
        <v>0</v>
      </c>
      <c r="AB242" s="83">
        <f>SUMIF('调整分录-上期'!$D:$D,$A242,'调整分录-上期'!G:G)</f>
        <v>0</v>
      </c>
      <c r="AC242" s="83">
        <f t="shared" si="47"/>
        <v>0</v>
      </c>
    </row>
    <row r="243" spans="1:29" ht="15"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30"/>
        <v>0</v>
      </c>
      <c r="AA243" s="83">
        <f>SUMIF('调整分录-上期'!$D:$D,$A243,'调整分录-上期'!F:F)</f>
        <v>0</v>
      </c>
      <c r="AB243" s="83">
        <f>SUMIF('调整分录-上期'!$D:$D,$A243,'调整分录-上期'!G:G)</f>
        <v>0</v>
      </c>
      <c r="AC243" s="83">
        <f t="shared" si="47"/>
        <v>0</v>
      </c>
    </row>
    <row r="244" spans="1:29" ht="15"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30"/>
        <v>0</v>
      </c>
      <c r="AA244" s="83">
        <f>SUMIF('调整分录-上期'!$D:$D,$A244,'调整分录-上期'!F:F)</f>
        <v>0</v>
      </c>
      <c r="AB244" s="83">
        <f>SUMIF('调整分录-上期'!$D:$D,$A244,'调整分录-上期'!G:G)</f>
        <v>0</v>
      </c>
      <c r="AC244" s="83">
        <f t="shared" si="47"/>
        <v>0</v>
      </c>
    </row>
    <row r="245" spans="1:29" ht="15"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30"/>
        <v>0</v>
      </c>
      <c r="AA245" s="83">
        <f>SUMIF('调整分录-上期'!$D:$D,$A245,'调整分录-上期'!F:F)</f>
        <v>0</v>
      </c>
      <c r="AB245" s="83">
        <f>SUMIF('调整分录-上期'!$D:$D,$A245,'调整分录-上期'!G:G)</f>
        <v>0</v>
      </c>
      <c r="AC245" s="83">
        <f t="shared" si="47"/>
        <v>0</v>
      </c>
    </row>
    <row r="246" spans="1:29" ht="15"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30"/>
        <v>0</v>
      </c>
      <c r="AA246" s="83">
        <f>SUMIF('调整分录-上期'!$D:$D,$A246,'调整分录-上期'!F:F)</f>
        <v>0</v>
      </c>
      <c r="AB246" s="83">
        <f>SUMIF('调整分录-上期'!$D:$D,$A246,'调整分录-上期'!G:G)</f>
        <v>0</v>
      </c>
      <c r="AC246" s="83">
        <f t="shared" si="47"/>
        <v>0</v>
      </c>
    </row>
    <row r="247" spans="1:29" ht="15"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30"/>
        <v>0</v>
      </c>
      <c r="AA247" s="83">
        <f>SUMIF('调整分录-上期'!$D:$D,$A247,'调整分录-上期'!F:F)</f>
        <v>0</v>
      </c>
      <c r="AB247" s="83">
        <f>SUMIF('调整分录-上期'!$D:$D,$A247,'调整分录-上期'!G:G)</f>
        <v>0</v>
      </c>
      <c r="AC247" s="83">
        <f t="shared" si="47"/>
        <v>0</v>
      </c>
    </row>
    <row r="248" spans="1:29" ht="15"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30"/>
        <v>0</v>
      </c>
      <c r="AA248" s="83">
        <f>SUMIF('调整分录-上期'!$D:$D,$A248,'调整分录-上期'!F:F)</f>
        <v>0</v>
      </c>
      <c r="AB248" s="83">
        <f>SUMIF('调整分录-上期'!$D:$D,$A248,'调整分录-上期'!G:G)</f>
        <v>0</v>
      </c>
      <c r="AC248" s="83">
        <f t="shared" si="47"/>
        <v>0</v>
      </c>
    </row>
    <row r="249" spans="1:29" ht="15"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30"/>
        <v>0</v>
      </c>
      <c r="AA249" s="83">
        <f>SUMIF('调整分录-上期'!$D:$D,$A249,'调整分录-上期'!F:F)</f>
        <v>0</v>
      </c>
      <c r="AB249" s="83">
        <f>SUMIF('调整分录-上期'!$D:$D,$A249,'调整分录-上期'!G:G)</f>
        <v>0</v>
      </c>
      <c r="AC249" s="83">
        <f t="shared" si="47"/>
        <v>0</v>
      </c>
    </row>
    <row r="250" spans="1:29" ht="15" hidden="1">
      <c r="B250" s="135" t="s">
        <v>558</v>
      </c>
      <c r="C250" s="139">
        <f>SUM(C233:C249)</f>
        <v>0</v>
      </c>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30"/>
        <v>0</v>
      </c>
      <c r="AA250" s="139">
        <f>SUM(AA233:AA249)</f>
        <v>0</v>
      </c>
      <c r="AB250" s="139">
        <f>SUM(AB233:AB249)</f>
        <v>0</v>
      </c>
      <c r="AC250" s="139">
        <f>SUM(AC233:AC249)</f>
        <v>0</v>
      </c>
    </row>
    <row r="251" spans="1:29" ht="15" hidden="1">
      <c r="B251" s="138" t="s">
        <v>559</v>
      </c>
      <c r="C251" s="109">
        <f>C250-C203</f>
        <v>0</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30"/>
        <v>0</v>
      </c>
      <c r="AA251" s="109">
        <f>AA250-AA203</f>
        <v>0</v>
      </c>
      <c r="AB251" s="109">
        <f>AB250-AB203</f>
        <v>0</v>
      </c>
      <c r="AC251" s="109">
        <f>AC250-AC203</f>
        <v>0</v>
      </c>
    </row>
    <row r="252" spans="1:29" ht="15"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30"/>
        <v>0</v>
      </c>
      <c r="AA252" s="83">
        <f>SUMIF('调整分录-上期'!$D:$D,$A252,'调整分录-上期'!F:F)</f>
        <v>0</v>
      </c>
      <c r="AB252" s="83">
        <f>SUMIF('调整分录-上期'!$D:$D,$A252,'调整分录-上期'!G:G)</f>
        <v>0</v>
      </c>
      <c r="AC252" s="83">
        <f t="shared" ref="AC252:AC262" si="49">Z252+AA252-AB252</f>
        <v>0</v>
      </c>
    </row>
    <row r="253" spans="1:29" ht="15"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30"/>
        <v>0</v>
      </c>
      <c r="AA253" s="83">
        <f>SUMIF('调整分录-上期'!$D:$D,$A253,'调整分录-上期'!F:F)</f>
        <v>0</v>
      </c>
      <c r="AB253" s="83">
        <f>SUMIF('调整分录-上期'!$D:$D,$A253,'调整分录-上期'!G:G)</f>
        <v>0</v>
      </c>
      <c r="AC253" s="83">
        <f t="shared" si="49"/>
        <v>0</v>
      </c>
    </row>
    <row r="254" spans="1:29" ht="15"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30"/>
        <v>0</v>
      </c>
      <c r="AA254" s="83">
        <f>SUMIF('调整分录-上期'!$D:$D,$A254,'调整分录-上期'!F:F)</f>
        <v>0</v>
      </c>
      <c r="AB254" s="83">
        <f>SUMIF('调整分录-上期'!$D:$D,$A254,'调整分录-上期'!G:G)</f>
        <v>0</v>
      </c>
      <c r="AC254" s="83">
        <f t="shared" si="49"/>
        <v>0</v>
      </c>
    </row>
    <row r="255" spans="1:29" ht="15"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30"/>
        <v>0</v>
      </c>
      <c r="AA255" s="83">
        <f>SUMIF('调整分录-上期'!$D:$D,$A255,'调整分录-上期'!F:F)</f>
        <v>0</v>
      </c>
      <c r="AB255" s="83">
        <f>SUMIF('调整分录-上期'!$D:$D,$A255,'调整分录-上期'!G:G)</f>
        <v>0</v>
      </c>
      <c r="AC255" s="83">
        <f t="shared" si="49"/>
        <v>0</v>
      </c>
    </row>
    <row r="256" spans="1:29" ht="15"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30"/>
        <v>0</v>
      </c>
      <c r="AA256" s="83">
        <f>SUMIF('调整分录-上期'!$D:$D,$A256,'调整分录-上期'!F:F)</f>
        <v>0</v>
      </c>
      <c r="AB256" s="83">
        <f>SUMIF('调整分录-上期'!$D:$D,$A256,'调整分录-上期'!G:G)</f>
        <v>0</v>
      </c>
      <c r="AC256" s="83">
        <f t="shared" si="49"/>
        <v>0</v>
      </c>
    </row>
    <row r="257" spans="2:29" ht="15"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ref="Z257:Z264" si="50">SUM(C257:Y257)</f>
        <v>0</v>
      </c>
      <c r="AA257" s="83">
        <f>SUMIF('调整分录-上期'!$D:$D,$A257,'调整分录-上期'!F:F)</f>
        <v>0</v>
      </c>
      <c r="AB257" s="83">
        <f>SUMIF('调整分录-上期'!$D:$D,$A257,'调整分录-上期'!G:G)</f>
        <v>0</v>
      </c>
      <c r="AC257" s="83">
        <f t="shared" si="49"/>
        <v>0</v>
      </c>
    </row>
    <row r="258" spans="2:29" ht="15"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50"/>
        <v>0</v>
      </c>
      <c r="AA258" s="83">
        <f>SUMIF('调整分录-上期'!$D:$D,$A258,'调整分录-上期'!F:F)</f>
        <v>0</v>
      </c>
      <c r="AB258" s="83">
        <f>SUMIF('调整分录-上期'!$D:$D,$A258,'调整分录-上期'!G:G)</f>
        <v>0</v>
      </c>
      <c r="AC258" s="83">
        <f t="shared" si="49"/>
        <v>0</v>
      </c>
    </row>
    <row r="259" spans="2:29" ht="15"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50"/>
        <v>0</v>
      </c>
      <c r="AA259" s="83">
        <f>SUMIF('调整分录-上期'!$D:$D,$A259,'调整分录-上期'!F:F)</f>
        <v>0</v>
      </c>
      <c r="AB259" s="83">
        <f>SUMIF('调整分录-上期'!$D:$D,$A259,'调整分录-上期'!G:G)</f>
        <v>0</v>
      </c>
      <c r="AC259" s="83">
        <f t="shared" si="49"/>
        <v>0</v>
      </c>
    </row>
    <row r="260" spans="2:29" ht="15"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50"/>
        <v>0</v>
      </c>
      <c r="AA260" s="83">
        <f>SUMIF('调整分录-上期'!$D:$D,$A260,'调整分录-上期'!F:F)</f>
        <v>0</v>
      </c>
      <c r="AB260" s="83">
        <f>SUMIF('调整分录-上期'!$D:$D,$A260,'调整分录-上期'!G:G)</f>
        <v>0</v>
      </c>
      <c r="AC260" s="83">
        <f t="shared" si="49"/>
        <v>0</v>
      </c>
    </row>
    <row r="261" spans="2:29" ht="15"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50"/>
        <v>0</v>
      </c>
      <c r="AA261" s="83">
        <f>SUMIF('调整分录-上期'!$D:$D,$A261,'调整分录-上期'!F:F)</f>
        <v>0</v>
      </c>
      <c r="AB261" s="83">
        <f>SUMIF('调整分录-上期'!$D:$D,$A261,'调整分录-上期'!G:G)</f>
        <v>0</v>
      </c>
      <c r="AC261" s="83">
        <f t="shared" si="49"/>
        <v>0</v>
      </c>
    </row>
    <row r="262" spans="2:29" ht="15"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si="50"/>
        <v>0</v>
      </c>
      <c r="AA262" s="83">
        <f>SUMIF('调整分录-上期'!$D:$D,$A262,'调整分录-上期'!F:F)</f>
        <v>0</v>
      </c>
      <c r="AB262" s="83">
        <f>SUMIF('调整分录-上期'!$D:$D,$A262,'调整分录-上期'!G:G)</f>
        <v>0</v>
      </c>
      <c r="AC262" s="83">
        <f t="shared" si="49"/>
        <v>0</v>
      </c>
    </row>
    <row r="263" spans="2:29" ht="15" hidden="1">
      <c r="B263" s="135" t="s">
        <v>571</v>
      </c>
      <c r="C263" s="139">
        <f>C259-C260+C261-C262</f>
        <v>0</v>
      </c>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50"/>
        <v>0</v>
      </c>
      <c r="AA263" s="139">
        <f t="shared" ref="AA263" si="51">AA259-AA260+AA261-AA262</f>
        <v>0</v>
      </c>
      <c r="AB263" s="139">
        <f t="shared" ref="AB263" si="52">AB259-AB260+AB261-AB262</f>
        <v>0</v>
      </c>
      <c r="AC263" s="139">
        <f t="shared" ref="AC263" si="53">AC259-AC260+AC261-AC262</f>
        <v>0</v>
      </c>
    </row>
    <row r="264" spans="2:29" ht="15" hidden="1">
      <c r="B264" s="138" t="s">
        <v>559</v>
      </c>
      <c r="C264" s="109">
        <f>C263-C228</f>
        <v>0</v>
      </c>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50"/>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J140" sqref="J140"/>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9.125" style="97"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676</v>
      </c>
      <c r="B4" s="157"/>
      <c r="H4" s="160"/>
    </row>
    <row r="5" spans="1:8" customFormat="1" ht="14.25" hidden="1">
      <c r="A5" s="1" t="s">
        <v>134</v>
      </c>
      <c r="B5" s="157"/>
      <c r="H5" s="160"/>
    </row>
    <row r="6" spans="1:8" customFormat="1" ht="14.25" hidden="1">
      <c r="A6" s="1" t="s">
        <v>651</v>
      </c>
      <c r="B6" s="157"/>
      <c r="H6" s="160"/>
    </row>
    <row r="7" spans="1:8" customFormat="1" ht="14.25" hidden="1">
      <c r="A7" s="1" t="s">
        <v>652</v>
      </c>
      <c r="B7" s="157"/>
      <c r="H7" s="160"/>
    </row>
    <row r="8" spans="1:8" customFormat="1" ht="14.25" hidden="1">
      <c r="A8" s="1" t="s">
        <v>728</v>
      </c>
      <c r="B8" s="157"/>
      <c r="H8" s="160"/>
    </row>
    <row r="9" spans="1:8" customFormat="1" ht="14.25" hidden="1">
      <c r="A9" s="1" t="s">
        <v>677</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726</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724</v>
      </c>
      <c r="B18" s="157"/>
      <c r="H18" s="160"/>
    </row>
    <row r="19" spans="1:8" customFormat="1" ht="14.25" hidden="1">
      <c r="A19" s="1" t="s">
        <v>678</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679</v>
      </c>
      <c r="B24" s="157"/>
      <c r="H24" s="160"/>
    </row>
    <row r="25" spans="1:8" customFormat="1" ht="14.25" hidden="1">
      <c r="A25" s="1" t="s">
        <v>680</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722</v>
      </c>
      <c r="B28" s="157"/>
      <c r="H28" s="160"/>
    </row>
    <row r="29" spans="1:8" customFormat="1" ht="14.25" hidden="1">
      <c r="A29" s="1" t="s">
        <v>681</v>
      </c>
      <c r="B29" s="157"/>
      <c r="H29" s="160"/>
    </row>
    <row r="30" spans="1:8" customFormat="1" ht="14.25" hidden="1">
      <c r="A30" s="1" t="s">
        <v>682</v>
      </c>
      <c r="B30" s="157"/>
      <c r="H30" s="160"/>
    </row>
    <row r="31" spans="1:8" customFormat="1" ht="14.25" hidden="1">
      <c r="A31" s="1" t="s">
        <v>142</v>
      </c>
      <c r="B31" s="157"/>
      <c r="H31" s="160"/>
    </row>
    <row r="32" spans="1:8" customFormat="1" ht="14.25" hidden="1">
      <c r="A32" s="1" t="s">
        <v>720</v>
      </c>
      <c r="B32" s="157"/>
      <c r="H32" s="160"/>
    </row>
    <row r="33" spans="1:8" customFormat="1" ht="14.25" hidden="1">
      <c r="A33" s="1" t="s">
        <v>718</v>
      </c>
      <c r="B33" s="157"/>
      <c r="H33" s="160"/>
    </row>
    <row r="34" spans="1:8" customFormat="1" ht="14.25" hidden="1">
      <c r="A34" s="1" t="s">
        <v>143</v>
      </c>
      <c r="B34" s="157"/>
      <c r="H34" s="160"/>
    </row>
    <row r="35" spans="1:8" customFormat="1" ht="14.25" hidden="1">
      <c r="A35" s="1" t="s">
        <v>716</v>
      </c>
      <c r="B35" s="157"/>
      <c r="H35" s="160"/>
    </row>
    <row r="36" spans="1:8" customFormat="1" ht="14.25" hidden="1">
      <c r="A36" s="1" t="s">
        <v>714</v>
      </c>
      <c r="B36" s="157"/>
      <c r="H36" s="160"/>
    </row>
    <row r="37" spans="1:8" customFormat="1" ht="14.25" hidden="1">
      <c r="A37" s="1" t="s">
        <v>144</v>
      </c>
      <c r="B37" s="157"/>
      <c r="H37" s="160"/>
    </row>
    <row r="38" spans="1:8" customFormat="1" ht="14.25" hidden="1">
      <c r="A38" s="1" t="s">
        <v>712</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662</v>
      </c>
      <c r="B41" s="157"/>
      <c r="H41" s="160"/>
    </row>
    <row r="42" spans="1:8" customFormat="1" ht="14.25" hidden="1">
      <c r="A42" s="1" t="s">
        <v>147</v>
      </c>
      <c r="B42" s="157"/>
      <c r="H42" s="160"/>
    </row>
    <row r="43" spans="1:8" customFormat="1" ht="14.25" hidden="1">
      <c r="A43" s="1" t="s">
        <v>710</v>
      </c>
      <c r="B43" s="157"/>
      <c r="H43" s="160"/>
    </row>
    <row r="44" spans="1:8" customFormat="1" ht="14.25" hidden="1">
      <c r="A44" s="1" t="s">
        <v>708</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706</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683</v>
      </c>
      <c r="B54" s="157"/>
      <c r="H54" s="160"/>
    </row>
    <row r="55" spans="1:8" customFormat="1" ht="14.25" hidden="1">
      <c r="A55" s="1" t="s">
        <v>470</v>
      </c>
      <c r="B55" s="157"/>
      <c r="H55" s="160"/>
    </row>
    <row r="56" spans="1:8" customFormat="1" ht="14.25" hidden="1">
      <c r="A56" s="1" t="s">
        <v>653</v>
      </c>
      <c r="B56" s="157"/>
      <c r="H56" s="160"/>
    </row>
    <row r="57" spans="1:8" customFormat="1" ht="14.25" hidden="1">
      <c r="A57" s="1" t="s">
        <v>654</v>
      </c>
      <c r="B57" s="157"/>
      <c r="H57" s="160"/>
    </row>
    <row r="58" spans="1:8" customFormat="1" ht="14.25" hidden="1">
      <c r="A58" s="1" t="s">
        <v>154</v>
      </c>
      <c r="B58" s="157"/>
      <c r="H58" s="160"/>
    </row>
    <row r="59" spans="1:8" customFormat="1" ht="14.25" hidden="1">
      <c r="A59" s="1" t="s">
        <v>684</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685</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704</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703</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701</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697</v>
      </c>
      <c r="B111" s="157"/>
      <c r="H111" s="160"/>
    </row>
    <row r="112" spans="1:8" customFormat="1" ht="14.25" hidden="1">
      <c r="A112" s="1" t="s">
        <v>191</v>
      </c>
      <c r="B112" s="157"/>
      <c r="H112" s="160"/>
    </row>
    <row r="113" spans="1:8" customFormat="1" ht="14.25" hidden="1">
      <c r="A113" s="1" t="s">
        <v>698</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695</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689</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687</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611</v>
      </c>
      <c r="C135" s="143"/>
      <c r="D135" s="143"/>
      <c r="E135" s="143"/>
      <c r="F135" s="109"/>
      <c r="G135" s="109"/>
      <c r="J135" s="53"/>
      <c r="K135" s="102"/>
      <c r="L135" s="5">
        <f>'TB-本期'!$F123</f>
        <v>0</v>
      </c>
      <c r="M135" s="5">
        <f>'TB-本期'!$F161</f>
        <v>0</v>
      </c>
      <c r="N135" s="5">
        <f>ROUND(L135*(1-$J135),2)</f>
        <v>0</v>
      </c>
      <c r="O135" s="5">
        <f>M135*(1-$J135)</f>
        <v>0</v>
      </c>
    </row>
    <row r="136" spans="1:15">
      <c r="A136" s="78"/>
      <c r="B136" s="82"/>
      <c r="C136" s="52"/>
      <c r="D136" s="52"/>
      <c r="E136" s="52"/>
      <c r="I136" s="97"/>
      <c r="J136" s="53"/>
      <c r="K136" s="102"/>
      <c r="L136" s="5">
        <f>'TB-本期'!$G123</f>
        <v>0</v>
      </c>
      <c r="M136" s="5">
        <f>'TB-本期'!$G161</f>
        <v>0</v>
      </c>
      <c r="N136" s="5">
        <f t="shared" ref="N136" si="0">L136*(1-$J136)</f>
        <v>0</v>
      </c>
      <c r="O136" s="5">
        <f t="shared" ref="O136" si="1">M136*(1-$J136)</f>
        <v>0</v>
      </c>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110"/>
      <c r="I143" s="97"/>
      <c r="J143" s="53"/>
      <c r="K143" s="102"/>
    </row>
    <row r="144" spans="1:15">
      <c r="A144" s="78"/>
      <c r="B144" s="82"/>
      <c r="C144" s="52"/>
      <c r="D144" s="52"/>
      <c r="E144" s="52"/>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row>
    <row r="153" spans="1:11">
      <c r="A153" s="78"/>
      <c r="B153" s="82"/>
      <c r="C153" s="99"/>
      <c r="D153" s="99"/>
      <c r="E153" s="99"/>
      <c r="F153" s="100"/>
      <c r="G153" s="100"/>
      <c r="I153" s="97"/>
      <c r="K153" s="102"/>
    </row>
    <row r="154" spans="1:11">
      <c r="A154" s="78"/>
      <c r="B154" s="82"/>
      <c r="C154" s="52"/>
      <c r="D154" s="52"/>
      <c r="E154" s="52"/>
      <c r="I154" s="97"/>
      <c r="J154" s="49"/>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117"/>
      <c r="K157" s="102"/>
    </row>
    <row r="158" spans="1:11">
      <c r="A158" s="78"/>
      <c r="B158" s="82"/>
      <c r="C158" s="52"/>
      <c r="D158" s="52"/>
      <c r="E158" s="52"/>
      <c r="I158" s="97"/>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s="97" customFormat="1">
      <c r="A163" s="107"/>
      <c r="B163" s="104"/>
      <c r="C163" s="99"/>
      <c r="D163" s="99"/>
      <c r="E163" s="99"/>
      <c r="F163" s="100"/>
      <c r="G163" s="100"/>
    </row>
    <row r="164" spans="1:9" s="97" customFormat="1">
      <c r="A164" s="107"/>
      <c r="B164" s="104"/>
      <c r="C164" s="99"/>
      <c r="D164" s="52"/>
      <c r="E164" s="99"/>
      <c r="F164" s="100"/>
      <c r="G164" s="100"/>
    </row>
    <row r="165" spans="1:9" s="97" customFormat="1">
      <c r="A165" s="107"/>
      <c r="B165" s="104"/>
      <c r="C165" s="99"/>
      <c r="D165" s="99"/>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44"/>
      <c r="B168" s="146"/>
      <c r="C168" s="147"/>
      <c r="D168" s="147"/>
      <c r="E168" s="147"/>
      <c r="F168" s="148"/>
      <c r="G168" s="148"/>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2" t="s">
        <v>610</v>
      </c>
      <c r="C173" s="143"/>
      <c r="D173" s="145"/>
      <c r="E173" s="143"/>
      <c r="F173" s="109"/>
      <c r="G173" s="109"/>
    </row>
    <row r="174" spans="1:9" s="97" customFormat="1">
      <c r="A174" s="144"/>
      <c r="B174" s="104"/>
      <c r="C174" s="99"/>
      <c r="D174" s="78"/>
      <c r="E174" s="99"/>
      <c r="F174" s="150"/>
      <c r="G174" s="100"/>
    </row>
    <row r="175" spans="1:9" s="97" customFormat="1">
      <c r="A175" s="144"/>
      <c r="B175" s="104"/>
      <c r="C175" s="99"/>
      <c r="D175" s="78"/>
      <c r="E175" s="99"/>
      <c r="F175" s="10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7"/>
      <c r="G179" s="100"/>
    </row>
    <row r="180" spans="1:7" s="97" customFormat="1">
      <c r="A180" s="144"/>
      <c r="B180" s="104"/>
      <c r="C180" s="99"/>
      <c r="D180" s="78"/>
      <c r="E180" s="99"/>
      <c r="F180" s="100"/>
      <c r="G180" s="100"/>
    </row>
    <row r="181" spans="1:7" s="97" customFormat="1">
      <c r="A181" s="144"/>
      <c r="B181" s="104"/>
      <c r="C181" s="99"/>
      <c r="D181" s="78"/>
      <c r="E181" s="99"/>
      <c r="F181" s="100"/>
      <c r="G181" s="100"/>
    </row>
  </sheetData>
  <phoneticPr fontId="1" type="noConversion"/>
  <conditionalFormatting sqref="A1:A133">
    <cfRule type="duplicateValues" dxfId="0"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tabSelected="1" zoomScaleNormal="100" workbookViewId="0">
      <pane xSplit="2" ySplit="5" topLeftCell="C6" activePane="bottomRight" state="frozen"/>
      <selection activeCell="A133" sqref="A133:XFD139"/>
      <selection pane="topRight" activeCell="A133" sqref="A133:XFD139"/>
      <selection pane="bottomLeft" activeCell="A133" sqref="A133:XFD139"/>
      <selection pane="bottomRight" activeCell="AE13" sqref="AE13"/>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615</v>
      </c>
      <c r="AE2" s="121">
        <f>AC69-AC124</f>
        <v>0</v>
      </c>
    </row>
    <row r="3" spans="1:34" ht="15.75" thickBot="1">
      <c r="C3" s="128">
        <v>1</v>
      </c>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616</v>
      </c>
      <c r="AE3" s="121">
        <f>AC120-AC187</f>
        <v>0</v>
      </c>
    </row>
    <row r="4" spans="1:34">
      <c r="B4" s="298" t="s">
        <v>747</v>
      </c>
      <c r="C4" s="81"/>
      <c r="D4" s="81"/>
      <c r="E4" s="81"/>
      <c r="F4" s="81"/>
      <c r="G4" s="81"/>
      <c r="H4" s="81"/>
      <c r="I4" s="81"/>
      <c r="J4" s="81"/>
      <c r="K4" s="81"/>
      <c r="L4" s="81"/>
      <c r="M4" s="81"/>
      <c r="N4" s="81"/>
      <c r="O4" s="81"/>
      <c r="P4" s="81"/>
      <c r="Q4" s="81"/>
      <c r="R4" s="81"/>
      <c r="S4" s="81"/>
      <c r="T4" s="81"/>
      <c r="U4" s="81"/>
      <c r="V4" s="81"/>
      <c r="W4" s="81"/>
      <c r="X4" s="81"/>
      <c r="Y4" s="81"/>
      <c r="Z4" s="300" t="s">
        <v>123</v>
      </c>
      <c r="AA4" s="300" t="s">
        <v>130</v>
      </c>
      <c r="AB4" s="300"/>
      <c r="AC4" s="302" t="s">
        <v>124</v>
      </c>
    </row>
    <row r="5" spans="1:34">
      <c r="B5" s="299"/>
      <c r="C5" s="80" t="s">
        <v>757</v>
      </c>
      <c r="D5" s="80"/>
      <c r="E5" s="80"/>
      <c r="F5" s="80"/>
      <c r="G5" s="80"/>
      <c r="H5" s="80"/>
      <c r="I5" s="80"/>
      <c r="J5" s="80"/>
      <c r="K5" s="80"/>
      <c r="L5" s="80"/>
      <c r="M5" s="80"/>
      <c r="N5" s="80"/>
      <c r="O5" s="80"/>
      <c r="P5" s="80"/>
      <c r="Q5" s="98"/>
      <c r="R5" s="80"/>
      <c r="S5" s="80"/>
      <c r="T5" s="98"/>
      <c r="U5" s="80"/>
      <c r="V5" s="80"/>
      <c r="W5" s="80"/>
      <c r="X5" s="80"/>
      <c r="Y5" s="80"/>
      <c r="Z5" s="301"/>
      <c r="AA5" s="116" t="s">
        <v>131</v>
      </c>
      <c r="AB5" s="116" t="s">
        <v>132</v>
      </c>
      <c r="AC5" s="303"/>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v>2000000</v>
      </c>
      <c r="D7" s="57"/>
      <c r="E7" s="57"/>
      <c r="F7" s="57"/>
      <c r="G7" s="57"/>
      <c r="H7" s="57"/>
      <c r="I7" s="57"/>
      <c r="J7" s="57"/>
      <c r="K7" s="57"/>
      <c r="L7" s="57"/>
      <c r="M7" s="57"/>
      <c r="N7" s="57"/>
      <c r="O7" s="57"/>
      <c r="P7" s="57"/>
      <c r="Q7" s="57"/>
      <c r="R7" s="57"/>
      <c r="S7" s="57"/>
      <c r="T7" s="57"/>
      <c r="U7" s="57"/>
      <c r="V7" s="57"/>
      <c r="W7" s="57"/>
      <c r="X7" s="57"/>
      <c r="Y7" s="57"/>
      <c r="Z7" s="57">
        <f t="shared" ref="Z7:Z38" si="0">SUM(C7:Y7)</f>
        <v>2000000</v>
      </c>
      <c r="AA7" s="58">
        <f>SUMIF('调整分录-本期'!$D:$D,$A7,'调整分录-本期'!F:F)</f>
        <v>0</v>
      </c>
      <c r="AB7" s="58">
        <f>SUMIF('调整分录-本期'!$D:$D,$A7,'调整分录-本期'!G:G)</f>
        <v>0</v>
      </c>
      <c r="AC7" s="59">
        <f>Z7+AA7-AB7</f>
        <v>2000000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SUMIF('调整分录-本期'!$D:$D,$A8,'调整分录-本期'!F:F)</f>
        <v>0</v>
      </c>
      <c r="AB8" s="58">
        <f>SUMIF('调整分录-本期'!$D:$D,$A8,'调整分录-本期'!G:G)</f>
        <v>0</v>
      </c>
      <c r="AC8" s="59">
        <f t="shared" ref="AC8:AC13" si="1">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SUMIF('调整分录-本期'!$D:$D,$A9,'调整分录-本期'!F:F)</f>
        <v>0</v>
      </c>
      <c r="AB9" s="58">
        <f>SUMIF('调整分录-本期'!$D:$D,$A9,'调整分录-本期'!G:G)</f>
        <v>0</v>
      </c>
      <c r="AC9" s="59">
        <f t="shared" si="1"/>
        <v>0</v>
      </c>
      <c r="AD9" s="152"/>
      <c r="AE9" s="119"/>
      <c r="AH9" s="131"/>
    </row>
    <row r="10" spans="1:34"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SUMIF('调整分录-本期'!$D:$D,$A10,'调整分录-本期'!F:F)</f>
        <v>0</v>
      </c>
      <c r="AB10" s="58">
        <f>SUMIF('调整分录-本期'!$D:$D,$A10,'调整分录-本期'!G:G)</f>
        <v>0</v>
      </c>
      <c r="AC10" s="59">
        <f t="shared" si="1"/>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SUMIF('调整分录-本期'!$D:$D,$A11,'调整分录-本期'!F:F)</f>
        <v>0</v>
      </c>
      <c r="AB11" s="58">
        <f>SUMIF('调整分录-本期'!$D:$D,$A11,'调整分录-本期'!G:G)</f>
        <v>0</v>
      </c>
      <c r="AC11" s="59">
        <f t="shared" si="1"/>
        <v>0</v>
      </c>
      <c r="AD11" s="152"/>
      <c r="AE11" s="119"/>
      <c r="AH11" s="131"/>
    </row>
    <row r="12" spans="1:34"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SUMIF('调整分录-本期'!$D:$D,$A12,'调整分录-本期'!F:F)</f>
        <v>0</v>
      </c>
      <c r="AB12" s="58">
        <f>SUMIF('调整分录-本期'!$D:$D,$A12,'调整分录-本期'!G:G)</f>
        <v>0</v>
      </c>
      <c r="AC12" s="59">
        <f t="shared" si="1"/>
        <v>0</v>
      </c>
      <c r="AD12" s="152"/>
      <c r="AE12" s="119"/>
      <c r="AH12" s="131"/>
    </row>
    <row r="13" spans="1:34" ht="15" customHeight="1">
      <c r="A13" s="123" t="s">
        <v>652</v>
      </c>
      <c r="B13" s="54" t="s">
        <v>506</v>
      </c>
      <c r="C13" s="57">
        <v>8000000</v>
      </c>
      <c r="D13" s="57"/>
      <c r="E13" s="57"/>
      <c r="F13" s="57"/>
      <c r="G13" s="57"/>
      <c r="H13" s="57"/>
      <c r="I13" s="57"/>
      <c r="J13" s="57"/>
      <c r="K13" s="57"/>
      <c r="L13" s="57"/>
      <c r="M13" s="57"/>
      <c r="N13" s="57"/>
      <c r="O13" s="57"/>
      <c r="P13" s="57"/>
      <c r="Q13" s="57"/>
      <c r="R13" s="57"/>
      <c r="S13" s="57"/>
      <c r="T13" s="57"/>
      <c r="U13" s="57"/>
      <c r="V13" s="57"/>
      <c r="W13" s="57"/>
      <c r="X13" s="57"/>
      <c r="Y13" s="57"/>
      <c r="Z13" s="57">
        <f t="shared" si="0"/>
        <v>8000000</v>
      </c>
      <c r="AA13" s="58">
        <f>SUMIF('调整分录-本期'!$D:$D,$A13,'调整分录-本期'!F:F)</f>
        <v>0</v>
      </c>
      <c r="AB13" s="58">
        <f>SUMIF('调整分录-本期'!$D:$D,$A13,'调整分录-本期'!G:G)</f>
        <v>0</v>
      </c>
      <c r="AC13" s="59">
        <f t="shared" si="1"/>
        <v>8000000</v>
      </c>
      <c r="AD13" s="152"/>
      <c r="AE13" s="119"/>
      <c r="AH13" s="131"/>
    </row>
    <row r="14" spans="1:34" s="125" customFormat="1" ht="15" customHeight="1">
      <c r="A14" s="129" t="s">
        <v>728</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 t="shared" si="0"/>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C13-C14</f>
        <v>8000000</v>
      </c>
      <c r="D15" s="61"/>
      <c r="E15" s="61"/>
      <c r="F15" s="61"/>
      <c r="G15" s="61"/>
      <c r="H15" s="61"/>
      <c r="I15" s="61"/>
      <c r="J15" s="61"/>
      <c r="K15" s="61"/>
      <c r="L15" s="61"/>
      <c r="M15" s="61"/>
      <c r="N15" s="61"/>
      <c r="O15" s="61"/>
      <c r="P15" s="61"/>
      <c r="Q15" s="61"/>
      <c r="R15" s="61"/>
      <c r="S15" s="61"/>
      <c r="T15" s="61"/>
      <c r="U15" s="61"/>
      <c r="V15" s="61"/>
      <c r="W15" s="61"/>
      <c r="X15" s="61"/>
      <c r="Y15" s="61"/>
      <c r="Z15" s="61">
        <f t="shared" si="0"/>
        <v>8000000</v>
      </c>
      <c r="AA15" s="62"/>
      <c r="AB15" s="62"/>
      <c r="AC15" s="63">
        <f>AC13-AC14</f>
        <v>8000000</v>
      </c>
      <c r="AD15" s="152"/>
      <c r="AE15" s="119"/>
      <c r="AH15" s="131"/>
    </row>
    <row r="16" spans="1:34"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 t="shared" si="0"/>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c r="D17" s="57"/>
      <c r="E17" s="57"/>
      <c r="F17" s="57"/>
      <c r="G17" s="57"/>
      <c r="H17" s="57"/>
      <c r="I17" s="57"/>
      <c r="J17" s="57"/>
      <c r="K17" s="57"/>
      <c r="L17" s="57"/>
      <c r="M17" s="57"/>
      <c r="N17" s="57"/>
      <c r="O17" s="57"/>
      <c r="P17" s="57"/>
      <c r="Q17" s="57"/>
      <c r="R17" s="57"/>
      <c r="S17" s="57"/>
      <c r="T17" s="57"/>
      <c r="U17" s="57"/>
      <c r="V17" s="57"/>
      <c r="W17" s="57"/>
      <c r="X17" s="57"/>
      <c r="Y17" s="57"/>
      <c r="Z17" s="94">
        <f t="shared" si="0"/>
        <v>0</v>
      </c>
      <c r="AA17" s="58">
        <f>SUMIF('调整分录-本期'!$D:$D,$A17,'调整分录-本期'!F:F)</f>
        <v>0</v>
      </c>
      <c r="AB17" s="58">
        <f>SUMIF('调整分录-本期'!$D:$D,$A17,'调整分录-本期'!G:G)</f>
        <v>0</v>
      </c>
      <c r="AC17" s="59">
        <f t="shared" ref="AC17:AC67" si="2">Z17+AA17-AB17</f>
        <v>0</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 t="shared" si="0"/>
        <v>0</v>
      </c>
      <c r="AA18" s="58">
        <f>SUMIF('调整分录-本期'!$D:$D,$A18,'调整分录-本期'!F:F)</f>
        <v>0</v>
      </c>
      <c r="AB18" s="58">
        <f>SUMIF('调整分录-本期'!$D:$D,$A18,'调整分录-本期'!G:G)</f>
        <v>0</v>
      </c>
      <c r="AC18" s="59">
        <f t="shared" si="2"/>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 t="shared" si="0"/>
        <v>0</v>
      </c>
      <c r="AA19" s="58">
        <f>SUMIF('调整分录-本期'!$D:$D,$A19,'调整分录-本期'!F:F)</f>
        <v>0</v>
      </c>
      <c r="AB19" s="58">
        <f>SUMIF('调整分录-本期'!$D:$D,$A19,'调整分录-本期'!G:G)</f>
        <v>0</v>
      </c>
      <c r="AC19" s="59">
        <f t="shared" si="2"/>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 t="shared" si="0"/>
        <v>0</v>
      </c>
      <c r="AA20" s="58">
        <f>SUMIF('调整分录-本期'!$D:$D,$A20,'调整分录-本期'!F:F)</f>
        <v>0</v>
      </c>
      <c r="AB20" s="58">
        <f>SUMIF('调整分录-本期'!$D:$D,$A20,'调整分录-本期'!G:G)</f>
        <v>0</v>
      </c>
      <c r="AC20" s="59">
        <f t="shared" si="2"/>
        <v>0</v>
      </c>
      <c r="AD20" s="152"/>
      <c r="AE20" s="119"/>
      <c r="AH20" s="131"/>
    </row>
    <row r="21" spans="1:34" ht="15" customHeight="1">
      <c r="A21" s="123" t="s">
        <v>136</v>
      </c>
      <c r="B21" s="54" t="s">
        <v>7</v>
      </c>
      <c r="C21" s="57"/>
      <c r="D21" s="57"/>
      <c r="E21" s="57"/>
      <c r="F21" s="57"/>
      <c r="G21" s="57"/>
      <c r="H21" s="57"/>
      <c r="I21" s="57"/>
      <c r="J21" s="57"/>
      <c r="K21" s="57"/>
      <c r="L21" s="57"/>
      <c r="M21" s="57"/>
      <c r="N21" s="57"/>
      <c r="O21" s="57"/>
      <c r="P21" s="57"/>
      <c r="Q21" s="57"/>
      <c r="R21" s="57"/>
      <c r="S21" s="57"/>
      <c r="T21" s="57"/>
      <c r="U21" s="57"/>
      <c r="V21" s="57"/>
      <c r="W21" s="57"/>
      <c r="X21" s="57"/>
      <c r="Y21" s="57"/>
      <c r="Z21" s="94">
        <f t="shared" si="0"/>
        <v>0</v>
      </c>
      <c r="AA21" s="58">
        <f>SUMIF('调整分录-本期'!$D:$D,$A21,'调整分录-本期'!F:F)</f>
        <v>0</v>
      </c>
      <c r="AB21" s="58">
        <f>SUMIF('调整分录-本期'!$D:$D,$A21,'调整分录-本期'!G:G)</f>
        <v>0</v>
      </c>
      <c r="AC21" s="59">
        <f t="shared" si="2"/>
        <v>0</v>
      </c>
      <c r="AD21" s="152"/>
      <c r="AE21" s="119"/>
      <c r="AH21" s="131"/>
    </row>
    <row r="22" spans="1:34" s="125" customFormat="1" ht="15" customHeight="1">
      <c r="A22" s="129" t="s">
        <v>726</v>
      </c>
      <c r="B22" s="106" t="s">
        <v>9</v>
      </c>
      <c r="C22" s="94"/>
      <c r="D22" s="94"/>
      <c r="E22" s="94"/>
      <c r="F22" s="94"/>
      <c r="G22" s="94"/>
      <c r="H22" s="94"/>
      <c r="I22" s="94"/>
      <c r="J22" s="94"/>
      <c r="K22" s="94"/>
      <c r="L22" s="94"/>
      <c r="M22" s="94"/>
      <c r="N22" s="94"/>
      <c r="O22" s="94"/>
      <c r="P22" s="94"/>
      <c r="Q22" s="94"/>
      <c r="R22" s="94"/>
      <c r="S22" s="94"/>
      <c r="T22" s="94"/>
      <c r="U22" s="94"/>
      <c r="V22" s="94"/>
      <c r="W22" s="94"/>
      <c r="X22" s="94"/>
      <c r="Y22" s="94"/>
      <c r="Z22" s="94">
        <f t="shared" si="0"/>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C21-C22</f>
        <v>0</v>
      </c>
      <c r="D23" s="64"/>
      <c r="E23" s="64"/>
      <c r="F23" s="64"/>
      <c r="G23" s="64"/>
      <c r="H23" s="64"/>
      <c r="I23" s="64"/>
      <c r="J23" s="64"/>
      <c r="K23" s="64"/>
      <c r="L23" s="64"/>
      <c r="M23" s="64"/>
      <c r="N23" s="64"/>
      <c r="O23" s="64"/>
      <c r="P23" s="64"/>
      <c r="Q23" s="64"/>
      <c r="R23" s="64"/>
      <c r="S23" s="64"/>
      <c r="T23" s="64"/>
      <c r="U23" s="64"/>
      <c r="V23" s="64"/>
      <c r="W23" s="64"/>
      <c r="X23" s="64"/>
      <c r="Y23" s="64"/>
      <c r="Z23" s="61">
        <f t="shared" si="0"/>
        <v>0</v>
      </c>
      <c r="AA23" s="64"/>
      <c r="AB23" s="64"/>
      <c r="AC23" s="65">
        <f>AC21-AC22</f>
        <v>0</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SUMIF('调整分录-本期'!$D:$D,$A24,'调整分录-本期'!F:F)</f>
        <v>0</v>
      </c>
      <c r="AB24" s="58">
        <f>SUMIF('调整分录-本期'!$D:$D,$A24,'调整分录-本期'!G:G)</f>
        <v>0</v>
      </c>
      <c r="AC24" s="59">
        <f t="shared" si="2"/>
        <v>0</v>
      </c>
      <c r="AD24" s="152"/>
      <c r="AE24" s="119"/>
      <c r="AH24" s="131"/>
    </row>
    <row r="25" spans="1:34" ht="15" customHeight="1">
      <c r="A25" s="123" t="s">
        <v>137</v>
      </c>
      <c r="B25" s="54" t="s">
        <v>12</v>
      </c>
      <c r="C25" s="57">
        <v>6000000</v>
      </c>
      <c r="D25" s="57"/>
      <c r="E25" s="57"/>
      <c r="F25" s="57"/>
      <c r="G25" s="57"/>
      <c r="H25" s="57"/>
      <c r="I25" s="57"/>
      <c r="J25" s="57"/>
      <c r="K25" s="57"/>
      <c r="L25" s="57"/>
      <c r="M25" s="57"/>
      <c r="N25" s="57"/>
      <c r="O25" s="57"/>
      <c r="P25" s="57"/>
      <c r="Q25" s="57"/>
      <c r="R25" s="57"/>
      <c r="S25" s="57"/>
      <c r="T25" s="57"/>
      <c r="U25" s="57"/>
      <c r="V25" s="57"/>
      <c r="W25" s="57"/>
      <c r="X25" s="57"/>
      <c r="Y25" s="57"/>
      <c r="Z25" s="57">
        <f t="shared" si="0"/>
        <v>6000000</v>
      </c>
      <c r="AA25" s="58">
        <f>SUMIF('调整分录-本期'!$D:$D,$A25,'调整分录-本期'!F:F)</f>
        <v>0</v>
      </c>
      <c r="AB25" s="58">
        <f>SUMIF('调整分录-本期'!$D:$D,$A25,'调整分录-本期'!G:G)</f>
        <v>0</v>
      </c>
      <c r="AC25" s="59">
        <f t="shared" si="2"/>
        <v>6000000</v>
      </c>
      <c r="AD25" s="152"/>
      <c r="AE25" s="119"/>
      <c r="AH25" s="131"/>
    </row>
    <row r="26" spans="1:34" ht="15" customHeight="1">
      <c r="A26" s="123" t="s">
        <v>724</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C25-C26</f>
        <v>6000000</v>
      </c>
      <c r="D27" s="64"/>
      <c r="E27" s="64"/>
      <c r="F27" s="64"/>
      <c r="G27" s="64"/>
      <c r="H27" s="64"/>
      <c r="I27" s="64"/>
      <c r="J27" s="64"/>
      <c r="K27" s="64"/>
      <c r="L27" s="64"/>
      <c r="M27" s="64"/>
      <c r="N27" s="64"/>
      <c r="O27" s="64"/>
      <c r="P27" s="64"/>
      <c r="Q27" s="64"/>
      <c r="R27" s="64"/>
      <c r="S27" s="64"/>
      <c r="T27" s="64"/>
      <c r="U27" s="64"/>
      <c r="V27" s="64"/>
      <c r="W27" s="64"/>
      <c r="X27" s="64"/>
      <c r="Y27" s="64"/>
      <c r="Z27" s="61">
        <f t="shared" si="0"/>
        <v>6000000</v>
      </c>
      <c r="AA27" s="64"/>
      <c r="AB27" s="64"/>
      <c r="AC27" s="65">
        <f>AC25-AC26</f>
        <v>6000000</v>
      </c>
      <c r="AD27" s="152"/>
      <c r="AE27" s="119"/>
      <c r="AH27" s="131"/>
    </row>
    <row r="28" spans="1:34"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SUMIF('调整分录-本期'!$D:$D,$A28,'调整分录-本期'!F:F)</f>
        <v>0</v>
      </c>
      <c r="AB28" s="58">
        <f>SUMIF('调整分录-本期'!$D:$D,$A28,'调整分录-本期'!G:G)</f>
        <v>0</v>
      </c>
      <c r="AC28" s="59">
        <f t="shared" si="2"/>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SUMIF('调整分录-本期'!$D:$D,$A29,'调整分录-本期'!F:F)</f>
        <v>0</v>
      </c>
      <c r="AB29" s="58">
        <f>SUMIF('调整分录-本期'!$D:$D,$A29,'调整分录-本期'!G:G)</f>
        <v>0</v>
      </c>
      <c r="AC29" s="59">
        <f t="shared" si="2"/>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SUMIF('调整分录-本期'!$D:$D,$A30,'调整分录-本期'!F:F)</f>
        <v>0</v>
      </c>
      <c r="AB30" s="58">
        <f>SUMIF('调整分录-本期'!$D:$D,$A30,'调整分录-本期'!G:G)</f>
        <v>0</v>
      </c>
      <c r="AC30" s="59">
        <f t="shared" si="2"/>
        <v>0</v>
      </c>
      <c r="AD30" s="152"/>
      <c r="AE30" s="119"/>
      <c r="AH30" s="131"/>
    </row>
    <row r="31" spans="1:34" ht="15" customHeight="1">
      <c r="A31" s="123" t="s">
        <v>139</v>
      </c>
      <c r="B31" s="54" t="s">
        <v>18</v>
      </c>
      <c r="C31" s="57"/>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SUMIF('调整分录-本期'!$D:$D,$A31,'调整分录-本期'!F:F)</f>
        <v>0</v>
      </c>
      <c r="AB31" s="58">
        <f>SUMIF('调整分录-本期'!$D:$D,$A31,'调整分录-本期'!G:G)</f>
        <v>0</v>
      </c>
      <c r="AC31" s="59">
        <f t="shared" si="2"/>
        <v>0</v>
      </c>
      <c r="AD31" s="152"/>
      <c r="AE31" s="119"/>
      <c r="AH31" s="131"/>
    </row>
    <row r="32" spans="1:34" ht="15" customHeight="1">
      <c r="A32" s="123"/>
      <c r="B32" s="60" t="s">
        <v>19</v>
      </c>
      <c r="C32" s="64">
        <f>SUM(C7:C31)-SUM(C13:C14)-SUM(C21:C22)-SUM(C25:C26)</f>
        <v>16000000</v>
      </c>
      <c r="D32" s="64"/>
      <c r="E32" s="64"/>
      <c r="F32" s="64"/>
      <c r="G32" s="64"/>
      <c r="H32" s="64"/>
      <c r="I32" s="64"/>
      <c r="J32" s="64"/>
      <c r="K32" s="64"/>
      <c r="L32" s="64"/>
      <c r="M32" s="64"/>
      <c r="N32" s="64"/>
      <c r="O32" s="64"/>
      <c r="P32" s="64"/>
      <c r="Q32" s="64"/>
      <c r="R32" s="64"/>
      <c r="S32" s="64"/>
      <c r="T32" s="64"/>
      <c r="U32" s="64"/>
      <c r="V32" s="64"/>
      <c r="W32" s="64"/>
      <c r="X32" s="64"/>
      <c r="Y32" s="64"/>
      <c r="Z32" s="61">
        <f t="shared" si="0"/>
        <v>16000000</v>
      </c>
      <c r="AA32" s="64">
        <f>SUM(AA7:AA31)</f>
        <v>0</v>
      </c>
      <c r="AB32" s="64">
        <f>SUM(AB7:AB31)</f>
        <v>0</v>
      </c>
      <c r="AC32" s="65">
        <f>SUM(AC7:AC31)-SUM(AC13:AC14)-SUM(AC21:AC22)-SUM(AC25:AC26)</f>
        <v>16000000</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SUMIF('调整分录-本期'!$D:$D,$A33,'调整分录-本期'!F:F)</f>
        <v>0</v>
      </c>
      <c r="AB33" s="58">
        <f>SUMIF('调整分录-本期'!$D:$D,$A33,'调整分录-本期'!G:G)</f>
        <v>0</v>
      </c>
      <c r="AC33" s="59">
        <f t="shared" si="2"/>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SUMIF('调整分录-本期'!$D:$D,$A34,'调整分录-本期'!F:F)</f>
        <v>0</v>
      </c>
      <c r="AB34" s="58">
        <f>SUMIF('调整分录-本期'!$D:$D,$A34,'调整分录-本期'!G:G)</f>
        <v>0</v>
      </c>
      <c r="AC34" s="59">
        <f t="shared" si="2"/>
        <v>0</v>
      </c>
      <c r="AD34" s="152"/>
      <c r="AE34" s="119"/>
      <c r="AH34" s="131"/>
    </row>
    <row r="35" spans="1:34"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SUMIF('调整分录-本期'!$D:$D,$A35,'调整分录-本期'!F:F)</f>
        <v>0</v>
      </c>
      <c r="AB35" s="58">
        <f>SUMIF('调整分录-本期'!$D:$D,$A35,'调整分录-本期'!G:G)</f>
        <v>0</v>
      </c>
      <c r="AC35" s="59">
        <f t="shared" si="2"/>
        <v>0</v>
      </c>
      <c r="AD35" s="152"/>
      <c r="AE35" s="119"/>
      <c r="AH35" s="131"/>
    </row>
    <row r="36" spans="1:34"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SUMIF('调整分录-本期'!$D:$D,$A36,'调整分录-本期'!F:F)</f>
        <v>0</v>
      </c>
      <c r="AB36" s="58">
        <f>SUMIF('调整分录-本期'!$D:$D,$A36,'调整分录-本期'!G:G)</f>
        <v>0</v>
      </c>
      <c r="AC36" s="59">
        <f t="shared" si="2"/>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SUMIF('调整分录-本期'!$D:$D,$A37,'调整分录-本期'!F:F)</f>
        <v>0</v>
      </c>
      <c r="AB37" s="58">
        <f>SUMIF('调整分录-本期'!$D:$D,$A37,'调整分录-本期'!G:G)</f>
        <v>0</v>
      </c>
      <c r="AC37" s="59">
        <f t="shared" si="2"/>
        <v>0</v>
      </c>
      <c r="AD37" s="152"/>
      <c r="AE37" s="119"/>
      <c r="AH37" s="131"/>
    </row>
    <row r="38" spans="1:34" ht="15" customHeight="1">
      <c r="A38" s="123" t="s">
        <v>141</v>
      </c>
      <c r="B38" s="54" t="s">
        <v>28</v>
      </c>
      <c r="C38" s="57">
        <v>349087849</v>
      </c>
      <c r="D38" s="57"/>
      <c r="E38" s="57"/>
      <c r="F38" s="57"/>
      <c r="G38" s="57"/>
      <c r="H38" s="57"/>
      <c r="I38" s="57"/>
      <c r="J38" s="57"/>
      <c r="K38" s="57"/>
      <c r="L38" s="57"/>
      <c r="M38" s="57"/>
      <c r="N38" s="57"/>
      <c r="O38" s="57"/>
      <c r="P38" s="57"/>
      <c r="Q38" s="57"/>
      <c r="R38" s="57"/>
      <c r="S38" s="57"/>
      <c r="T38" s="57"/>
      <c r="U38" s="57"/>
      <c r="V38" s="57"/>
      <c r="W38" s="57"/>
      <c r="X38" s="57"/>
      <c r="Y38" s="57"/>
      <c r="Z38" s="57">
        <f t="shared" si="0"/>
        <v>349087849</v>
      </c>
      <c r="AA38" s="58">
        <f>SUMIF('调整分录-本期'!$D:$D,$A38,'调整分录-本期'!F:F)</f>
        <v>0</v>
      </c>
      <c r="AB38" s="58">
        <f>SUMIF('调整分录-本期'!$D:$D,$A38,'调整分录-本期'!G:G)</f>
        <v>0</v>
      </c>
      <c r="AC38" s="59">
        <f t="shared" si="2"/>
        <v>349087849</v>
      </c>
      <c r="AD38" s="152"/>
      <c r="AE38" s="119"/>
      <c r="AH38" s="131"/>
    </row>
    <row r="39" spans="1:34"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3">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C38-C39</f>
        <v>349087849</v>
      </c>
      <c r="D40" s="64"/>
      <c r="E40" s="64"/>
      <c r="F40" s="64"/>
      <c r="G40" s="64"/>
      <c r="H40" s="64"/>
      <c r="I40" s="64"/>
      <c r="J40" s="64"/>
      <c r="K40" s="64"/>
      <c r="L40" s="64"/>
      <c r="M40" s="64"/>
      <c r="N40" s="64"/>
      <c r="O40" s="64"/>
      <c r="P40" s="64"/>
      <c r="Q40" s="64"/>
      <c r="R40" s="64"/>
      <c r="S40" s="64"/>
      <c r="T40" s="64"/>
      <c r="U40" s="64"/>
      <c r="V40" s="64"/>
      <c r="W40" s="64"/>
      <c r="X40" s="64"/>
      <c r="Y40" s="64"/>
      <c r="Z40" s="61">
        <f t="shared" si="3"/>
        <v>349087849</v>
      </c>
      <c r="AA40" s="64"/>
      <c r="AB40" s="64"/>
      <c r="AC40" s="65">
        <f>AC38-AC39</f>
        <v>349087849</v>
      </c>
      <c r="AD40" s="152"/>
      <c r="AE40" s="119"/>
      <c r="AH40" s="131"/>
    </row>
    <row r="41" spans="1:34" s="125" customFormat="1" ht="15" customHeight="1">
      <c r="A41" s="129" t="s">
        <v>681</v>
      </c>
      <c r="B41" s="106" t="s">
        <v>660</v>
      </c>
      <c r="C41" s="57"/>
      <c r="D41" s="57"/>
      <c r="E41" s="57"/>
      <c r="F41" s="57"/>
      <c r="G41" s="57"/>
      <c r="H41" s="57"/>
      <c r="I41" s="57"/>
      <c r="J41" s="57"/>
      <c r="K41" s="57"/>
      <c r="L41" s="261"/>
      <c r="M41" s="261"/>
      <c r="N41" s="261"/>
      <c r="O41" s="261"/>
      <c r="P41" s="261"/>
      <c r="Q41" s="261"/>
      <c r="R41" s="261"/>
      <c r="S41" s="261"/>
      <c r="T41" s="261"/>
      <c r="U41" s="261"/>
      <c r="V41" s="261"/>
      <c r="W41" s="261"/>
      <c r="X41" s="261"/>
      <c r="Y41" s="261"/>
      <c r="Z41" s="57">
        <f t="shared" si="3"/>
        <v>0</v>
      </c>
      <c r="AA41" s="58">
        <f>SUMIF('调整分录-本期'!$D:$D,$A41,'调整分录-本期'!F:F)</f>
        <v>0</v>
      </c>
      <c r="AB41" s="58">
        <f>SUMIF('调整分录-本期'!$D:$D,$A41,'调整分录-本期'!G:G)</f>
        <v>0</v>
      </c>
      <c r="AC41" s="59">
        <f t="shared" si="2"/>
        <v>0</v>
      </c>
      <c r="AD41" s="153"/>
      <c r="AE41" s="126"/>
      <c r="AF41" s="130"/>
      <c r="AG41" s="130"/>
      <c r="AH41" s="132"/>
    </row>
    <row r="42" spans="1:34"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3"/>
        <v>0</v>
      </c>
      <c r="AA42" s="58">
        <f>SUMIF('调整分录-本期'!$D:$D,$A42,'调整分录-本期'!F:F)</f>
        <v>0</v>
      </c>
      <c r="AB42" s="58">
        <f>SUMIF('调整分录-本期'!$D:$D,$A42,'调整分录-本期'!G:G)</f>
        <v>0</v>
      </c>
      <c r="AC42" s="59">
        <f t="shared" si="2"/>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3"/>
        <v>0</v>
      </c>
      <c r="AA43" s="58">
        <f>SUMIF('调整分录-本期'!$D:$D,$A43,'调整分录-本期'!F:F)</f>
        <v>0</v>
      </c>
      <c r="AB43" s="58">
        <f>SUMIF('调整分录-本期'!$D:$D,$A43,'调整分录-本期'!G:G)</f>
        <v>0</v>
      </c>
      <c r="AC43" s="59">
        <f t="shared" si="2"/>
        <v>0</v>
      </c>
      <c r="AD43" s="152"/>
      <c r="AE43" s="119"/>
      <c r="AH43" s="131"/>
    </row>
    <row r="44" spans="1:34"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SUMIF('调整分录-本期'!$D:$D,$A44,'调整分录-本期'!F:F)</f>
        <v>0</v>
      </c>
      <c r="AB44" s="58">
        <f>SUMIF('调整分录-本期'!$D:$D,$A44,'调整分录-本期'!G:G)</f>
        <v>0</v>
      </c>
      <c r="AC44" s="59">
        <f t="shared" ref="AC44:AC45" si="4">Z44+AB44-AA44</f>
        <v>0</v>
      </c>
      <c r="AD44" s="152"/>
      <c r="AE44" s="119"/>
      <c r="AH44" s="131"/>
    </row>
    <row r="45" spans="1:34"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SUMIF('调整分录-本期'!$D:$D,$A45,'调整分录-本期'!F:F)</f>
        <v>0</v>
      </c>
      <c r="AB45" s="58">
        <f>SUMIF('调整分录-本期'!$D:$D,$A45,'调整分录-本期'!G:G)</f>
        <v>0</v>
      </c>
      <c r="AC45" s="59">
        <f t="shared" si="4"/>
        <v>0</v>
      </c>
      <c r="AD45" s="152"/>
      <c r="AE45" s="119"/>
      <c r="AH45" s="131"/>
    </row>
    <row r="46" spans="1:34"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c r="AD46" s="152"/>
      <c r="AE46" s="119"/>
      <c r="AH46" s="131"/>
    </row>
    <row r="47" spans="1:34" ht="15" customHeight="1">
      <c r="A47" s="123" t="s">
        <v>143</v>
      </c>
      <c r="B47" s="54" t="s">
        <v>41</v>
      </c>
      <c r="C47" s="57">
        <v>10000000</v>
      </c>
      <c r="D47" s="57"/>
      <c r="E47" s="57"/>
      <c r="F47" s="57"/>
      <c r="G47" s="57"/>
      <c r="H47" s="57"/>
      <c r="I47" s="57"/>
      <c r="J47" s="57"/>
      <c r="K47" s="57"/>
      <c r="L47" s="57"/>
      <c r="M47" s="57"/>
      <c r="N47" s="57"/>
      <c r="O47" s="57"/>
      <c r="P47" s="57"/>
      <c r="Q47" s="57"/>
      <c r="R47" s="57"/>
      <c r="S47" s="57"/>
      <c r="T47" s="57"/>
      <c r="U47" s="57"/>
      <c r="V47" s="57"/>
      <c r="W47" s="57"/>
      <c r="X47" s="57"/>
      <c r="Y47" s="57"/>
      <c r="Z47" s="57">
        <f t="shared" si="3"/>
        <v>10000000</v>
      </c>
      <c r="AA47" s="58">
        <f>SUMIF('调整分录-本期'!$D:$D,$A47,'调整分录-本期'!F:F)</f>
        <v>0</v>
      </c>
      <c r="AB47" s="58">
        <f>SUMIF('调整分录-本期'!$D:$D,$A47,'调整分录-本期'!G:G)</f>
        <v>0</v>
      </c>
      <c r="AC47" s="59">
        <f t="shared" si="2"/>
        <v>10000000</v>
      </c>
      <c r="AD47" s="152"/>
      <c r="AE47" s="119"/>
      <c r="AH47" s="131"/>
    </row>
    <row r="48" spans="1:34" ht="15" customHeight="1">
      <c r="A48" s="123" t="s">
        <v>716</v>
      </c>
      <c r="B48" s="54" t="s">
        <v>42</v>
      </c>
      <c r="C48" s="57">
        <v>800000</v>
      </c>
      <c r="D48" s="57"/>
      <c r="E48" s="57"/>
      <c r="F48" s="57"/>
      <c r="G48" s="57"/>
      <c r="H48" s="57"/>
      <c r="I48" s="57"/>
      <c r="J48" s="57"/>
      <c r="K48" s="57"/>
      <c r="L48" s="57"/>
      <c r="M48" s="57"/>
      <c r="N48" s="57"/>
      <c r="O48" s="57"/>
      <c r="P48" s="57"/>
      <c r="Q48" s="57"/>
      <c r="R48" s="57"/>
      <c r="S48" s="57"/>
      <c r="T48" s="57"/>
      <c r="U48" s="57"/>
      <c r="V48" s="57"/>
      <c r="W48" s="57"/>
      <c r="X48" s="57"/>
      <c r="Y48" s="57"/>
      <c r="Z48" s="57">
        <f t="shared" si="3"/>
        <v>800000</v>
      </c>
      <c r="AA48" s="58">
        <f>SUMIF('调整分录-本期'!$D:$D,$A48,'调整分录-本期'!F:F)</f>
        <v>0</v>
      </c>
      <c r="AB48" s="58">
        <f>SUMIF('调整分录-本期'!$D:$D,$A48,'调整分录-本期'!G:G)</f>
        <v>0</v>
      </c>
      <c r="AC48" s="59">
        <f>Z48+AB48-AA48</f>
        <v>800000</v>
      </c>
      <c r="AD48" s="152"/>
      <c r="AE48" s="119"/>
      <c r="AH48" s="131"/>
    </row>
    <row r="49" spans="1:34"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SUMIF('调整分录-本期'!$D:$D,$A49,'调整分录-本期'!F:F)</f>
        <v>0</v>
      </c>
      <c r="AB49" s="58">
        <f>SUMIF('调整分录-本期'!$D:$D,$A49,'调整分录-本期'!G:G)</f>
        <v>0</v>
      </c>
      <c r="AC49" s="59">
        <f t="shared" ref="AC49" si="5">Z49+AB49-AA49</f>
        <v>0</v>
      </c>
      <c r="AD49" s="152"/>
      <c r="AE49" s="119"/>
      <c r="AH49" s="131"/>
    </row>
    <row r="50" spans="1:34" ht="15" customHeight="1">
      <c r="A50" s="123"/>
      <c r="B50" s="60" t="s">
        <v>44</v>
      </c>
      <c r="C50" s="64">
        <f>C47-C48-C49</f>
        <v>9200000</v>
      </c>
      <c r="D50" s="64"/>
      <c r="E50" s="64"/>
      <c r="F50" s="64"/>
      <c r="G50" s="64"/>
      <c r="H50" s="64"/>
      <c r="I50" s="64"/>
      <c r="J50" s="64"/>
      <c r="K50" s="64"/>
      <c r="L50" s="64"/>
      <c r="M50" s="64"/>
      <c r="N50" s="64"/>
      <c r="O50" s="64"/>
      <c r="P50" s="64"/>
      <c r="Q50" s="64"/>
      <c r="R50" s="64"/>
      <c r="S50" s="64"/>
      <c r="T50" s="64"/>
      <c r="U50" s="64"/>
      <c r="V50" s="64"/>
      <c r="W50" s="64"/>
      <c r="X50" s="64"/>
      <c r="Y50" s="64"/>
      <c r="Z50" s="61">
        <f t="shared" si="3"/>
        <v>9200000</v>
      </c>
      <c r="AA50" s="64"/>
      <c r="AB50" s="64"/>
      <c r="AC50" s="65">
        <f>AC47-AC48-AC49</f>
        <v>9200000</v>
      </c>
      <c r="AD50" s="152"/>
      <c r="AE50" s="119"/>
      <c r="AH50" s="131"/>
    </row>
    <row r="51" spans="1:34" ht="15" customHeight="1">
      <c r="A51" s="123" t="s">
        <v>144</v>
      </c>
      <c r="B51" s="54" t="s">
        <v>45</v>
      </c>
      <c r="C51" s="57">
        <v>99552207</v>
      </c>
      <c r="D51" s="57"/>
      <c r="E51" s="57"/>
      <c r="F51" s="57"/>
      <c r="G51" s="57"/>
      <c r="H51" s="57"/>
      <c r="I51" s="57"/>
      <c r="J51" s="57"/>
      <c r="K51" s="57"/>
      <c r="L51" s="57"/>
      <c r="M51" s="57"/>
      <c r="N51" s="57"/>
      <c r="O51" s="57"/>
      <c r="P51" s="57"/>
      <c r="Q51" s="57"/>
      <c r="R51" s="57"/>
      <c r="S51" s="57"/>
      <c r="T51" s="57"/>
      <c r="U51" s="57"/>
      <c r="V51" s="57"/>
      <c r="W51" s="57"/>
      <c r="X51" s="57"/>
      <c r="Y51" s="57"/>
      <c r="Z51" s="57">
        <f t="shared" si="3"/>
        <v>99552207</v>
      </c>
      <c r="AA51" s="58">
        <f>SUMIF('调整分录-本期'!$D:$D,$A51,'调整分录-本期'!F:F)</f>
        <v>0</v>
      </c>
      <c r="AB51" s="58">
        <f>SUMIF('调整分录-本期'!$D:$D,$A51,'调整分录-本期'!G:G)</f>
        <v>0</v>
      </c>
      <c r="AC51" s="59">
        <f t="shared" si="2"/>
        <v>99552207</v>
      </c>
      <c r="AD51" s="152"/>
      <c r="AE51" s="119"/>
      <c r="AH51" s="131"/>
    </row>
    <row r="52" spans="1:34"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C51-C52</f>
        <v>99552207</v>
      </c>
      <c r="D53" s="64"/>
      <c r="E53" s="64"/>
      <c r="F53" s="64"/>
      <c r="G53" s="64"/>
      <c r="H53" s="64"/>
      <c r="I53" s="64"/>
      <c r="J53" s="64"/>
      <c r="K53" s="64"/>
      <c r="L53" s="64"/>
      <c r="M53" s="64"/>
      <c r="N53" s="64"/>
      <c r="O53" s="64"/>
      <c r="P53" s="64"/>
      <c r="Q53" s="64"/>
      <c r="R53" s="64"/>
      <c r="S53" s="64"/>
      <c r="T53" s="64"/>
      <c r="U53" s="64"/>
      <c r="V53" s="64"/>
      <c r="W53" s="64"/>
      <c r="X53" s="64"/>
      <c r="Y53" s="64"/>
      <c r="Z53" s="61">
        <f t="shared" si="3"/>
        <v>99552207</v>
      </c>
      <c r="AA53" s="64"/>
      <c r="AB53" s="64"/>
      <c r="AC53" s="65">
        <f>AC51-AC52</f>
        <v>99552207</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SUMIF('调整分录-本期'!$D:$D,$A54,'调整分录-本期'!F:F)</f>
        <v>0</v>
      </c>
      <c r="AB54" s="58">
        <f>SUMIF('调整分录-本期'!$D:$D,$A54,'调整分录-本期'!G:G)</f>
        <v>0</v>
      </c>
      <c r="AC54" s="59">
        <f t="shared" si="2"/>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SUMIF('调整分录-本期'!$D:$D,$A55,'调整分录-本期'!F:F)</f>
        <v>0</v>
      </c>
      <c r="AB55" s="58">
        <f>SUMIF('调整分录-本期'!$D:$D,$A55,'调整分录-本期'!G:G)</f>
        <v>0</v>
      </c>
      <c r="AC55" s="59">
        <f t="shared" si="2"/>
        <v>0</v>
      </c>
      <c r="AD55" s="152"/>
      <c r="AE55" s="119"/>
      <c r="AH55" s="131"/>
    </row>
    <row r="56" spans="1:34"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3"/>
        <v>0</v>
      </c>
      <c r="AA56" s="58">
        <f>SUMIF('调整分录-本期'!$D:$D,$A56,'调整分录-本期'!F:F)</f>
        <v>0</v>
      </c>
      <c r="AB56" s="58">
        <f>SUMIF('调整分录-本期'!$D:$D,$A56,'调整分录-本期'!G:G)</f>
        <v>0</v>
      </c>
      <c r="AC56" s="59">
        <f t="shared" ref="AC56" si="6">Z56+AA56-AB56</f>
        <v>0</v>
      </c>
      <c r="AD56" s="152"/>
      <c r="AE56" s="119"/>
      <c r="AH56" s="131"/>
    </row>
    <row r="57" spans="1:34" ht="15" customHeight="1">
      <c r="A57" s="123" t="s">
        <v>147</v>
      </c>
      <c r="B57" s="54" t="s">
        <v>52</v>
      </c>
      <c r="C57" s="265">
        <v>2000000</v>
      </c>
      <c r="D57" s="265"/>
      <c r="E57" s="265"/>
      <c r="F57" s="265"/>
      <c r="G57" s="265"/>
      <c r="H57" s="265"/>
      <c r="I57" s="265"/>
      <c r="J57" s="265"/>
      <c r="K57" s="265"/>
      <c r="L57" s="57"/>
      <c r="M57" s="57"/>
      <c r="N57" s="57"/>
      <c r="O57" s="57"/>
      <c r="P57" s="57"/>
      <c r="Q57" s="57"/>
      <c r="R57" s="57"/>
      <c r="S57" s="57"/>
      <c r="T57" s="57"/>
      <c r="U57" s="57"/>
      <c r="V57" s="57"/>
      <c r="W57" s="57"/>
      <c r="X57" s="57"/>
      <c r="Y57" s="57"/>
      <c r="Z57" s="57">
        <f t="shared" si="3"/>
        <v>2000000</v>
      </c>
      <c r="AA57" s="58">
        <f>SUMIF('调整分录-本期'!$D:$D,$A57,'调整分录-本期'!F:F)</f>
        <v>0</v>
      </c>
      <c r="AB57" s="58">
        <f>SUMIF('调整分录-本期'!$D:$D,$A57,'调整分录-本期'!G:G)</f>
        <v>0</v>
      </c>
      <c r="AC57" s="59">
        <f t="shared" si="2"/>
        <v>2000000</v>
      </c>
      <c r="AD57" s="152"/>
      <c r="AE57" s="119"/>
      <c r="AH57" s="131"/>
    </row>
    <row r="58" spans="1:34" ht="15" customHeight="1">
      <c r="A58" s="123" t="s">
        <v>710</v>
      </c>
      <c r="B58" s="54" t="s">
        <v>53</v>
      </c>
      <c r="C58" s="57">
        <v>1000000</v>
      </c>
      <c r="D58" s="57"/>
      <c r="E58" s="57"/>
      <c r="F58" s="57"/>
      <c r="G58" s="57"/>
      <c r="H58" s="57"/>
      <c r="I58" s="57"/>
      <c r="J58" s="57"/>
      <c r="K58" s="57"/>
      <c r="L58" s="57"/>
      <c r="M58" s="57"/>
      <c r="N58" s="57"/>
      <c r="O58" s="57"/>
      <c r="P58" s="57"/>
      <c r="Q58" s="57"/>
      <c r="R58" s="57"/>
      <c r="S58" s="57"/>
      <c r="T58" s="57"/>
      <c r="U58" s="57"/>
      <c r="V58" s="57"/>
      <c r="W58" s="57"/>
      <c r="X58" s="57"/>
      <c r="Y58" s="57"/>
      <c r="Z58" s="57">
        <f t="shared" si="3"/>
        <v>1000000</v>
      </c>
      <c r="AA58" s="58">
        <f>SUMIF('调整分录-本期'!$D:$D,$A58,'调整分录-本期'!F:F)</f>
        <v>0</v>
      </c>
      <c r="AB58" s="58">
        <f>SUMIF('调整分录-本期'!$D:$D,$A58,'调整分录-本期'!G:G)</f>
        <v>0</v>
      </c>
      <c r="AC58" s="59">
        <f t="shared" ref="AC58:AC59" si="7">Z58+AB58-AA58</f>
        <v>1000000</v>
      </c>
      <c r="AD58" s="152"/>
      <c r="AE58" s="119"/>
      <c r="AH58" s="131"/>
    </row>
    <row r="59" spans="1:34"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SUMIF('调整分录-本期'!$D:$D,$A59,'调整分录-本期'!F:F)</f>
        <v>0</v>
      </c>
      <c r="AB59" s="58">
        <f>SUMIF('调整分录-本期'!$D:$D,$A59,'调整分录-本期'!G:G)</f>
        <v>0</v>
      </c>
      <c r="AC59" s="59">
        <f t="shared" si="7"/>
        <v>0</v>
      </c>
      <c r="AD59" s="152"/>
      <c r="AE59" s="119"/>
      <c r="AH59" s="131"/>
    </row>
    <row r="60" spans="1:34" ht="15" customHeight="1">
      <c r="A60" s="123"/>
      <c r="B60" s="60" t="s">
        <v>56</v>
      </c>
      <c r="C60" s="64">
        <f>C57-C58-C59</f>
        <v>1000000</v>
      </c>
      <c r="D60" s="64"/>
      <c r="E60" s="64"/>
      <c r="F60" s="64"/>
      <c r="G60" s="64"/>
      <c r="H60" s="64"/>
      <c r="I60" s="64"/>
      <c r="J60" s="64"/>
      <c r="K60" s="64"/>
      <c r="L60" s="64"/>
      <c r="M60" s="64"/>
      <c r="N60" s="64"/>
      <c r="O60" s="64"/>
      <c r="P60" s="64"/>
      <c r="Q60" s="64"/>
      <c r="R60" s="64"/>
      <c r="S60" s="64"/>
      <c r="T60" s="64"/>
      <c r="U60" s="64"/>
      <c r="V60" s="64"/>
      <c r="W60" s="64"/>
      <c r="X60" s="64"/>
      <c r="Y60" s="64"/>
      <c r="Z60" s="61">
        <f t="shared" si="3"/>
        <v>1000000</v>
      </c>
      <c r="AA60" s="64"/>
      <c r="AB60" s="64"/>
      <c r="AC60" s="65">
        <f>AC57-AC58-AC59</f>
        <v>1000000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SUMIF('调整分录-本期'!$D:$D,$A61,'调整分录-本期'!F:F)</f>
        <v>0</v>
      </c>
      <c r="AB61" s="58">
        <f>SUMIF('调整分录-本期'!$D:$D,$A61,'调整分录-本期'!G:G)</f>
        <v>0</v>
      </c>
      <c r="AC61" s="59">
        <f t="shared" si="2"/>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SUMIF('调整分录-本期'!$D:$D,$A62,'调整分录-本期'!F:F)</f>
        <v>0</v>
      </c>
      <c r="AB62" s="58">
        <f>SUMIF('调整分录-本期'!$D:$D,$A62,'调整分录-本期'!G:G)</f>
        <v>0</v>
      </c>
      <c r="AC62" s="59">
        <f t="shared" si="2"/>
        <v>0</v>
      </c>
      <c r="AD62" s="152"/>
      <c r="AE62" s="119"/>
      <c r="AH62" s="131"/>
    </row>
    <row r="63" spans="1:34"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SUMIF('调整分录-本期'!$D:$D,$A65,'调整分录-本期'!F:F)</f>
        <v>0</v>
      </c>
      <c r="AB65" s="58">
        <f>SUMIF('调整分录-本期'!$D:$D,$A65,'调整分录-本期'!G:G)</f>
        <v>0</v>
      </c>
      <c r="AC65" s="59">
        <f t="shared" si="2"/>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SUMIF('调整分录-本期'!$D:$D,$A66,'调整分录-本期'!F:F)</f>
        <v>0</v>
      </c>
      <c r="AB66" s="58">
        <f>SUMIF('调整分录-本期'!$D:$D,$A66,'调整分录-本期'!G:G)</f>
        <v>0</v>
      </c>
      <c r="AC66" s="59">
        <f t="shared" si="2"/>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SUMIF('调整分录-本期'!$D:$D,$A67,'调整分录-本期'!F:F)</f>
        <v>0</v>
      </c>
      <c r="AB67" s="58">
        <f>SUMIF('调整分录-本期'!$D:$D,$A67,'调整分录-本期'!G:G)</f>
        <v>0</v>
      </c>
      <c r="AC67" s="59">
        <f t="shared" si="2"/>
        <v>0</v>
      </c>
      <c r="AD67" s="152"/>
      <c r="AE67" s="119"/>
      <c r="AH67" s="131"/>
    </row>
    <row r="68" spans="1:34" ht="15" customHeight="1">
      <c r="A68" s="123"/>
      <c r="B68" s="60" t="s">
        <v>72</v>
      </c>
      <c r="C68" s="64">
        <f>SUM(C34:C67)-SUM(C38:C39)-SUM(C43:C45)-SUM(C47:C49)-SUM(C51:C52)-SUM(C57:C59)-SUM(C62:C63)</f>
        <v>458840056</v>
      </c>
      <c r="D68" s="64"/>
      <c r="E68" s="64"/>
      <c r="F68" s="64"/>
      <c r="G68" s="64"/>
      <c r="H68" s="64"/>
      <c r="I68" s="64"/>
      <c r="J68" s="64"/>
      <c r="K68" s="64"/>
      <c r="L68" s="64"/>
      <c r="M68" s="64"/>
      <c r="N68" s="64"/>
      <c r="O68" s="64"/>
      <c r="P68" s="64"/>
      <c r="Q68" s="64"/>
      <c r="R68" s="64"/>
      <c r="S68" s="64"/>
      <c r="T68" s="64"/>
      <c r="U68" s="64"/>
      <c r="V68" s="64"/>
      <c r="W68" s="64"/>
      <c r="X68" s="64"/>
      <c r="Y68" s="64"/>
      <c r="Z68" s="61">
        <f t="shared" si="3"/>
        <v>458840056</v>
      </c>
      <c r="AA68" s="64">
        <f>SUM(AA34:AA67)</f>
        <v>0</v>
      </c>
      <c r="AB68" s="64">
        <f>SUM(AB34:AB67)</f>
        <v>0</v>
      </c>
      <c r="AC68" s="65">
        <f>SUM(AC34:AC67)-SUM(AC38:AC39)-SUM(AC43:AC45)-SUM(AC47:AC49)-SUM(AC51:AC52)-SUM(AC57:AC59)-SUM(AC62:AC63)</f>
        <v>458840056</v>
      </c>
      <c r="AD68" s="152"/>
      <c r="AE68" s="119"/>
      <c r="AH68" s="131"/>
    </row>
    <row r="69" spans="1:34" ht="15" customHeight="1">
      <c r="A69" s="123"/>
      <c r="B69" s="60" t="s">
        <v>74</v>
      </c>
      <c r="C69" s="64">
        <f>C32+C68</f>
        <v>474840056</v>
      </c>
      <c r="D69" s="64"/>
      <c r="E69" s="64"/>
      <c r="F69" s="64"/>
      <c r="G69" s="64"/>
      <c r="H69" s="64"/>
      <c r="I69" s="64"/>
      <c r="J69" s="64"/>
      <c r="K69" s="64"/>
      <c r="L69" s="64"/>
      <c r="M69" s="64"/>
      <c r="N69" s="64"/>
      <c r="O69" s="64"/>
      <c r="P69" s="64"/>
      <c r="Q69" s="64"/>
      <c r="R69" s="64"/>
      <c r="S69" s="64"/>
      <c r="T69" s="64"/>
      <c r="U69" s="64"/>
      <c r="V69" s="64"/>
      <c r="W69" s="64"/>
      <c r="X69" s="64"/>
      <c r="Y69" s="64"/>
      <c r="Z69" s="61">
        <f t="shared" si="3"/>
        <v>474840056</v>
      </c>
      <c r="AA69" s="64">
        <f>AA32+AA68</f>
        <v>0</v>
      </c>
      <c r="AB69" s="64">
        <f>AB32+AB68</f>
        <v>0</v>
      </c>
      <c r="AC69" s="65">
        <f>AC32+AC68</f>
        <v>474840056</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v>100000000</v>
      </c>
      <c r="D71" s="57"/>
      <c r="E71" s="57"/>
      <c r="F71" s="57"/>
      <c r="G71" s="57"/>
      <c r="H71" s="57"/>
      <c r="I71" s="57"/>
      <c r="J71" s="57"/>
      <c r="K71" s="57"/>
      <c r="L71" s="57"/>
      <c r="M71" s="57"/>
      <c r="N71" s="57"/>
      <c r="O71" s="57"/>
      <c r="P71" s="57"/>
      <c r="Q71" s="57"/>
      <c r="R71" s="57"/>
      <c r="S71" s="57"/>
      <c r="T71" s="57"/>
      <c r="U71" s="57"/>
      <c r="V71" s="57"/>
      <c r="W71" s="57"/>
      <c r="X71" s="57"/>
      <c r="Y71" s="57"/>
      <c r="Z71" s="57">
        <f t="shared" ref="Z71:Z92" si="8">SUM(C71:Y71)</f>
        <v>100000000</v>
      </c>
      <c r="AA71" s="58">
        <f>SUMIF('调整分录-本期'!$D:$D,$A71,'调整分录-本期'!F:F)</f>
        <v>0</v>
      </c>
      <c r="AB71" s="58">
        <f>SUMIF('调整分录-本期'!$D:$D,$A71,'调整分录-本期'!G:G)</f>
        <v>0</v>
      </c>
      <c r="AC71" s="59">
        <f t="shared" ref="AC71:AC120" si="9">Z71+AB71-AA71</f>
        <v>100000000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8"/>
        <v>0</v>
      </c>
      <c r="AA72" s="58">
        <f>SUMIF('调整分录-本期'!$D:$D,$A72,'调整分录-本期'!F:F)</f>
        <v>0</v>
      </c>
      <c r="AB72" s="58">
        <f>SUMIF('调整分录-本期'!$D:$D,$A72,'调整分录-本期'!G:G)</f>
        <v>0</v>
      </c>
      <c r="AC72" s="59">
        <f t="shared" si="9"/>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8"/>
        <v>0</v>
      </c>
      <c r="AA73" s="58">
        <f>SUMIF('调整分录-本期'!$D:$D,$A73,'调整分录-本期'!F:F)</f>
        <v>0</v>
      </c>
      <c r="AB73" s="58">
        <f>SUMIF('调整分录-本期'!$D:$D,$A73,'调整分录-本期'!G:G)</f>
        <v>0</v>
      </c>
      <c r="AC73" s="59">
        <f t="shared" si="9"/>
        <v>0</v>
      </c>
      <c r="AD73" s="152"/>
      <c r="AE73" s="119"/>
      <c r="AH73" s="131"/>
    </row>
    <row r="74" spans="1:34"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8"/>
        <v>0</v>
      </c>
      <c r="AA74" s="58">
        <f>SUMIF('调整分录-本期'!$D:$D,$A74,'调整分录-本期'!F:F)</f>
        <v>0</v>
      </c>
      <c r="AB74" s="58">
        <f>SUMIF('调整分录-本期'!$D:$D,$A74,'调整分录-本期'!G:G)</f>
        <v>0</v>
      </c>
      <c r="AC74" s="59">
        <f t="shared" si="9"/>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8"/>
        <v>0</v>
      </c>
      <c r="AA75" s="58">
        <f>SUMIF('调整分录-本期'!$D:$D,$A75,'调整分录-本期'!F:F)</f>
        <v>0</v>
      </c>
      <c r="AB75" s="58">
        <f>SUMIF('调整分录-本期'!$D:$D,$A75,'调整分录-本期'!G:G)</f>
        <v>0</v>
      </c>
      <c r="AC75" s="59">
        <f t="shared" si="9"/>
        <v>0</v>
      </c>
      <c r="AD75" s="152"/>
      <c r="AE75" s="119"/>
      <c r="AH75" s="131"/>
    </row>
    <row r="76" spans="1:34"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8"/>
        <v>0</v>
      </c>
      <c r="AA76" s="58">
        <f>SUMIF('调整分录-本期'!$D:$D,$A76,'调整分录-本期'!F:F)</f>
        <v>0</v>
      </c>
      <c r="AB76" s="58">
        <f>SUMIF('调整分录-本期'!$D:$D,$A76,'调整分录-本期'!G:G)</f>
        <v>0</v>
      </c>
      <c r="AC76" s="59">
        <f t="shared" si="9"/>
        <v>0</v>
      </c>
      <c r="AD76" s="152"/>
      <c r="AE76" s="119"/>
      <c r="AH76" s="131"/>
    </row>
    <row r="77" spans="1:34" ht="15" customHeight="1">
      <c r="A77" s="123" t="s">
        <v>654</v>
      </c>
      <c r="B77" s="54" t="s">
        <v>509</v>
      </c>
      <c r="C77" s="57">
        <v>17000000</v>
      </c>
      <c r="D77" s="57"/>
      <c r="E77" s="57"/>
      <c r="F77" s="57"/>
      <c r="G77" s="57"/>
      <c r="H77" s="57"/>
      <c r="I77" s="57"/>
      <c r="J77" s="57"/>
      <c r="K77" s="57"/>
      <c r="L77" s="57"/>
      <c r="M77" s="57"/>
      <c r="N77" s="57"/>
      <c r="O77" s="57"/>
      <c r="P77" s="57"/>
      <c r="Q77" s="57"/>
      <c r="R77" s="57"/>
      <c r="S77" s="57"/>
      <c r="T77" s="57"/>
      <c r="U77" s="57"/>
      <c r="V77" s="57"/>
      <c r="W77" s="57"/>
      <c r="X77" s="57"/>
      <c r="Y77" s="57"/>
      <c r="Z77" s="57">
        <f t="shared" si="8"/>
        <v>17000000</v>
      </c>
      <c r="AA77" s="58">
        <f>SUMIF('调整分录-本期'!$D:$D,$A77,'调整分录-本期'!F:F)</f>
        <v>0</v>
      </c>
      <c r="AB77" s="58">
        <f>SUMIF('调整分录-本期'!$D:$D,$A77,'调整分录-本期'!G:G)</f>
        <v>0</v>
      </c>
      <c r="AC77" s="59">
        <f t="shared" si="9"/>
        <v>17000000</v>
      </c>
      <c r="AD77" s="152"/>
      <c r="AE77" s="119"/>
      <c r="AH77" s="131"/>
    </row>
    <row r="78" spans="1:34" ht="15" customHeight="1">
      <c r="A78" s="123" t="s">
        <v>154</v>
      </c>
      <c r="B78" s="54" t="s">
        <v>4</v>
      </c>
      <c r="C78" s="57"/>
      <c r="D78" s="57"/>
      <c r="E78" s="57"/>
      <c r="F78" s="57"/>
      <c r="G78" s="57"/>
      <c r="H78" s="57"/>
      <c r="I78" s="57"/>
      <c r="J78" s="57"/>
      <c r="K78" s="57"/>
      <c r="L78" s="57"/>
      <c r="M78" s="57"/>
      <c r="N78" s="57"/>
      <c r="O78" s="57"/>
      <c r="P78" s="57"/>
      <c r="Q78" s="57"/>
      <c r="R78" s="57"/>
      <c r="S78" s="57"/>
      <c r="T78" s="57"/>
      <c r="U78" s="57"/>
      <c r="V78" s="57"/>
      <c r="W78" s="57"/>
      <c r="X78" s="57"/>
      <c r="Y78" s="57"/>
      <c r="Z78" s="57">
        <f t="shared" si="8"/>
        <v>0</v>
      </c>
      <c r="AA78" s="58">
        <f>SUMIF('调整分录-本期'!$D:$D,$A78,'调整分录-本期'!F:F)</f>
        <v>0</v>
      </c>
      <c r="AB78" s="58">
        <f>SUMIF('调整分录-本期'!$D:$D,$A78,'调整分录-本期'!G:G)</f>
        <v>0</v>
      </c>
      <c r="AC78" s="59">
        <f t="shared" si="9"/>
        <v>0</v>
      </c>
      <c r="AD78" s="152"/>
      <c r="AE78" s="119"/>
      <c r="AH78" s="131"/>
    </row>
    <row r="79" spans="1:34"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8"/>
        <v>0</v>
      </c>
      <c r="AA79" s="58">
        <f>SUMIF('调整分录-本期'!$D:$D,$A79,'调整分录-本期'!F:F)</f>
        <v>0</v>
      </c>
      <c r="AB79" s="58">
        <f>SUMIF('调整分录-本期'!$D:$D,$A79,'调整分录-本期'!G:G)</f>
        <v>0</v>
      </c>
      <c r="AC79" s="59">
        <f t="shared" si="9"/>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8"/>
        <v>0</v>
      </c>
      <c r="AA80" s="58">
        <f>SUMIF('调整分录-本期'!$D:$D,$A80,'调整分录-本期'!F:F)</f>
        <v>0</v>
      </c>
      <c r="AB80" s="58">
        <f>SUMIF('调整分录-本期'!$D:$D,$A80,'调整分录-本期'!G:G)</f>
        <v>0</v>
      </c>
      <c r="AC80" s="59">
        <f t="shared" si="9"/>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8"/>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8"/>
        <v>0</v>
      </c>
      <c r="AA82" s="58">
        <f>SUMIF('调整分录-本期'!$D:$D,$A82,'调整分录-本期'!F:F)</f>
        <v>0</v>
      </c>
      <c r="AB82" s="58">
        <f>SUMIF('调整分录-本期'!$D:$D,$A82,'调整分录-本期'!G:G)</f>
        <v>0</v>
      </c>
      <c r="AC82" s="59">
        <f t="shared" si="9"/>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8"/>
        <v>0</v>
      </c>
      <c r="AA83" s="58">
        <f>SUMIF('调整分录-本期'!$D:$D,$A83,'调整分录-本期'!F:F)</f>
        <v>0</v>
      </c>
      <c r="AB83" s="58">
        <f>SUMIF('调整分录-本期'!$D:$D,$A83,'调整分录-本期'!G:G)</f>
        <v>0</v>
      </c>
      <c r="AC83" s="59">
        <f t="shared" si="9"/>
        <v>0</v>
      </c>
      <c r="AD83" s="152"/>
      <c r="AE83" s="119"/>
      <c r="AH83" s="131"/>
    </row>
    <row r="84" spans="1:34" ht="15" customHeight="1">
      <c r="A84" s="123" t="s">
        <v>155</v>
      </c>
      <c r="B84" s="54" t="s">
        <v>6</v>
      </c>
      <c r="C84" s="57">
        <v>5000000</v>
      </c>
      <c r="D84" s="57"/>
      <c r="E84" s="57"/>
      <c r="F84" s="57"/>
      <c r="G84" s="57"/>
      <c r="H84" s="57"/>
      <c r="I84" s="57"/>
      <c r="J84" s="57"/>
      <c r="K84" s="57"/>
      <c r="L84" s="57"/>
      <c r="M84" s="57"/>
      <c r="N84" s="57"/>
      <c r="O84" s="57"/>
      <c r="P84" s="57"/>
      <c r="Q84" s="57"/>
      <c r="R84" s="57"/>
      <c r="S84" s="57"/>
      <c r="T84" s="57"/>
      <c r="U84" s="57"/>
      <c r="V84" s="57"/>
      <c r="W84" s="57"/>
      <c r="X84" s="57"/>
      <c r="Y84" s="57"/>
      <c r="Z84" s="57">
        <f t="shared" si="8"/>
        <v>5000000</v>
      </c>
      <c r="AA84" s="58">
        <f>SUMIF('调整分录-本期'!$D:$D,$A84,'调整分录-本期'!F:F)</f>
        <v>0</v>
      </c>
      <c r="AB84" s="58">
        <f>SUMIF('调整分录-本期'!$D:$D,$A84,'调整分录-本期'!G:G)</f>
        <v>0</v>
      </c>
      <c r="AC84" s="59">
        <f t="shared" si="9"/>
        <v>5000000</v>
      </c>
      <c r="AD84" s="152"/>
      <c r="AE84" s="119"/>
      <c r="AH84" s="131"/>
    </row>
    <row r="85" spans="1:34" ht="15" customHeight="1">
      <c r="A85" s="123" t="s">
        <v>156</v>
      </c>
      <c r="B85" s="54" t="s">
        <v>8</v>
      </c>
      <c r="C85" s="57">
        <v>3000273</v>
      </c>
      <c r="D85" s="57"/>
      <c r="E85" s="57"/>
      <c r="F85" s="57"/>
      <c r="G85" s="57"/>
      <c r="H85" s="57"/>
      <c r="I85" s="57"/>
      <c r="J85" s="57"/>
      <c r="K85" s="57"/>
      <c r="L85" s="57"/>
      <c r="M85" s="57"/>
      <c r="N85" s="57"/>
      <c r="O85" s="57"/>
      <c r="P85" s="57"/>
      <c r="Q85" s="57"/>
      <c r="R85" s="57"/>
      <c r="S85" s="57"/>
      <c r="T85" s="57"/>
      <c r="U85" s="57"/>
      <c r="V85" s="57"/>
      <c r="W85" s="57"/>
      <c r="X85" s="57"/>
      <c r="Y85" s="57"/>
      <c r="Z85" s="57">
        <f t="shared" si="8"/>
        <v>3000273</v>
      </c>
      <c r="AA85" s="58">
        <f>SUMIF('调整分录-本期'!$D:$D,$A85,'调整分录-本期'!F:F)</f>
        <v>0</v>
      </c>
      <c r="AB85" s="58">
        <f>SUMIF('调整分录-本期'!$D:$D,$A85,'调整分录-本期'!G:G)</f>
        <v>0</v>
      </c>
      <c r="AC85" s="59">
        <f t="shared" si="9"/>
        <v>3000273</v>
      </c>
      <c r="AD85" s="152"/>
      <c r="AE85" s="119"/>
      <c r="AH85" s="131"/>
    </row>
    <row r="86" spans="1:34" ht="15" customHeight="1">
      <c r="A86" s="123" t="s">
        <v>157</v>
      </c>
      <c r="B86" s="54" t="s">
        <v>10</v>
      </c>
      <c r="C86" s="57">
        <v>8089783</v>
      </c>
      <c r="D86" s="57"/>
      <c r="E86" s="57"/>
      <c r="F86" s="57"/>
      <c r="G86" s="57"/>
      <c r="H86" s="57"/>
      <c r="I86" s="57"/>
      <c r="J86" s="57"/>
      <c r="K86" s="57"/>
      <c r="L86" s="57"/>
      <c r="M86" s="57"/>
      <c r="N86" s="57"/>
      <c r="O86" s="57"/>
      <c r="P86" s="57"/>
      <c r="Q86" s="57"/>
      <c r="R86" s="57"/>
      <c r="S86" s="57"/>
      <c r="T86" s="57"/>
      <c r="U86" s="57"/>
      <c r="V86" s="57"/>
      <c r="W86" s="57"/>
      <c r="X86" s="57"/>
      <c r="Y86" s="57"/>
      <c r="Z86" s="57">
        <f t="shared" si="8"/>
        <v>8089783</v>
      </c>
      <c r="AA86" s="58">
        <f>SUMIF('调整分录-本期'!$D:$D,$A86,'调整分录-本期'!F:F)</f>
        <v>0</v>
      </c>
      <c r="AB86" s="58">
        <f>SUMIF('调整分录-本期'!$D:$D,$A86,'调整分录-本期'!G:G)</f>
        <v>0</v>
      </c>
      <c r="AC86" s="59">
        <f t="shared" si="9"/>
        <v>8089783</v>
      </c>
      <c r="AD86" s="152"/>
      <c r="AE86" s="119"/>
      <c r="AH86" s="131"/>
    </row>
    <row r="87" spans="1:34"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8"/>
        <v>0</v>
      </c>
      <c r="AA87" s="58">
        <f>SUMIF('调整分录-本期'!$D:$D,$A87,'调整分录-本期'!F:F)</f>
        <v>0</v>
      </c>
      <c r="AB87" s="58">
        <f>SUMIF('调整分录-本期'!$D:$D,$A87,'调整分录-本期'!G:G)</f>
        <v>0</v>
      </c>
      <c r="AC87" s="59">
        <f t="shared" si="9"/>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8"/>
        <v>0</v>
      </c>
      <c r="AA88" s="58">
        <f>SUMIF('调整分录-本期'!$D:$D,$A88,'调整分录-本期'!F:F)</f>
        <v>0</v>
      </c>
      <c r="AB88" s="58">
        <f>SUMIF('调整分录-本期'!$D:$D,$A88,'调整分录-本期'!G:G)</f>
        <v>0</v>
      </c>
      <c r="AC88" s="59">
        <f t="shared" si="9"/>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8"/>
        <v>0</v>
      </c>
      <c r="AA89" s="58">
        <f>SUMIF('调整分录-本期'!$D:$D,$A89,'调整分录-本期'!F:F)</f>
        <v>0</v>
      </c>
      <c r="AB89" s="58">
        <f>SUMIF('调整分录-本期'!$D:$D,$A89,'调整分录-本期'!G:G)</f>
        <v>0</v>
      </c>
      <c r="AC89" s="59">
        <f t="shared" si="9"/>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8"/>
        <v>0</v>
      </c>
      <c r="AA90" s="58">
        <f>SUMIF('调整分录-本期'!$D:$D,$A90,'调整分录-本期'!F:F)</f>
        <v>0</v>
      </c>
      <c r="AB90" s="58">
        <f>SUMIF('调整分录-本期'!$D:$D,$A90,'调整分录-本期'!G:G)</f>
        <v>0</v>
      </c>
      <c r="AC90" s="59">
        <f t="shared" si="9"/>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8"/>
        <v>0</v>
      </c>
      <c r="AA91" s="58">
        <f>SUMIF('调整分录-本期'!$D:$D,$A91,'调整分录-本期'!F:F)</f>
        <v>0</v>
      </c>
      <c r="AB91" s="58">
        <f>SUMIF('调整分录-本期'!$D:$D,$A91,'调整分录-本期'!G:G)</f>
        <v>0</v>
      </c>
      <c r="AC91" s="59">
        <f t="shared" si="9"/>
        <v>0</v>
      </c>
      <c r="AD91" s="152"/>
      <c r="AE91" s="119"/>
      <c r="AH91" s="131"/>
    </row>
    <row r="92" spans="1:34" ht="15" customHeight="1">
      <c r="B92" s="60" t="s">
        <v>20</v>
      </c>
      <c r="C92" s="64">
        <f>SUM(C71:C91)</f>
        <v>133090056</v>
      </c>
      <c r="D92" s="64"/>
      <c r="E92" s="64"/>
      <c r="F92" s="64"/>
      <c r="G92" s="64"/>
      <c r="H92" s="64"/>
      <c r="I92" s="64"/>
      <c r="J92" s="64"/>
      <c r="K92" s="64"/>
      <c r="L92" s="64"/>
      <c r="M92" s="64"/>
      <c r="N92" s="64"/>
      <c r="O92" s="64"/>
      <c r="P92" s="64"/>
      <c r="Q92" s="64"/>
      <c r="R92" s="64"/>
      <c r="S92" s="64"/>
      <c r="T92" s="64"/>
      <c r="U92" s="64"/>
      <c r="V92" s="64"/>
      <c r="W92" s="64"/>
      <c r="X92" s="64"/>
      <c r="Y92" s="64"/>
      <c r="Z92" s="61">
        <f t="shared" si="8"/>
        <v>133090056</v>
      </c>
      <c r="AA92" s="64">
        <f>SUM(AA71:AA91)</f>
        <v>0</v>
      </c>
      <c r="AB92" s="64">
        <f>SUM(AB71:AB91)</f>
        <v>0</v>
      </c>
      <c r="AC92" s="65">
        <f>SUM(AC71:AC91)</f>
        <v>133090056</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10">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10"/>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SUMIF('调整分录-本期'!$D:$D,$A97,'调整分录-本期'!F:F)</f>
        <v>0</v>
      </c>
      <c r="AB97" s="58">
        <f>SUMIF('调整分录-本期'!$D:$D,$A97,'调整分录-本期'!G:G)</f>
        <v>0</v>
      </c>
      <c r="AC97" s="59">
        <f t="shared" si="9"/>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SUMIF('调整分录-本期'!$D:$D,$A98,'调整分录-本期'!F:F)</f>
        <v>0</v>
      </c>
      <c r="AB98" s="58">
        <f>SUMIF('调整分录-本期'!$D:$D,$A98,'调整分录-本期'!G:G)</f>
        <v>0</v>
      </c>
      <c r="AC98" s="59">
        <f t="shared" si="9"/>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SUMIF('调整分录-本期'!$D:$D,$A99,'调整分录-本期'!F:F)</f>
        <v>0</v>
      </c>
      <c r="AB99" s="58">
        <f>SUMIF('调整分录-本期'!$D:$D,$A99,'调整分录-本期'!G:G)</f>
        <v>0</v>
      </c>
      <c r="AC99" s="59">
        <f t="shared" si="9"/>
        <v>0</v>
      </c>
      <c r="AD99" s="152"/>
      <c r="AE99" s="119"/>
      <c r="AH99" s="131"/>
    </row>
    <row r="100" spans="1:34"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10"/>
        <v>0</v>
      </c>
      <c r="AA100" s="58"/>
      <c r="AB100" s="58"/>
      <c r="AC100" s="59">
        <f t="shared" si="9"/>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SUMIF('调整分录-本期'!$D:$D,$A101,'调整分录-本期'!F:F)</f>
        <v>0</v>
      </c>
      <c r="AB101" s="58">
        <f>SUMIF('调整分录-本期'!$D:$D,$A101,'调整分录-本期'!G:G)</f>
        <v>0</v>
      </c>
      <c r="AC101" s="59">
        <f t="shared" si="9"/>
        <v>0</v>
      </c>
      <c r="AD101" s="152"/>
      <c r="AE101" s="119"/>
      <c r="AH101" s="131"/>
    </row>
    <row r="102" spans="1:34" ht="15" customHeight="1">
      <c r="A102" s="118" t="s">
        <v>163</v>
      </c>
      <c r="B102" s="54" t="s">
        <v>32</v>
      </c>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0</v>
      </c>
      <c r="AA102" s="58">
        <f>SUMIF('调整分录-本期'!$D:$D,$A102,'调整分录-本期'!F:F)</f>
        <v>0</v>
      </c>
      <c r="AB102" s="58">
        <f>SUMIF('调整分录-本期'!$D:$D,$A102,'调整分录-本期'!G:G)</f>
        <v>0</v>
      </c>
      <c r="AC102" s="59">
        <f t="shared" si="9"/>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SUMIF('调整分录-本期'!$D:$D,$A103,'调整分录-本期'!F:F)</f>
        <v>0</v>
      </c>
      <c r="AB103" s="58">
        <f>SUMIF('调整分录-本期'!$D:$D,$A103,'调整分录-本期'!G:G)</f>
        <v>0</v>
      </c>
      <c r="AC103" s="59">
        <f t="shared" si="9"/>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SUMIF('调整分录-本期'!$D:$D,$A104,'调整分录-本期'!F:F)</f>
        <v>0</v>
      </c>
      <c r="AB104" s="58">
        <f>SUMIF('调整分录-本期'!$D:$D,$A104,'调整分录-本期'!G:G)</f>
        <v>0</v>
      </c>
      <c r="AC104" s="59">
        <f t="shared" si="9"/>
        <v>0</v>
      </c>
      <c r="AD104" s="152"/>
      <c r="AE104" s="119"/>
      <c r="AH104" s="131"/>
    </row>
    <row r="105" spans="1:34"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SUMIF('调整分录-本期'!$D:$D,$A105,'调整分录-本期'!F:F)</f>
        <v>0</v>
      </c>
      <c r="AB105" s="58">
        <f>SUMIF('调整分录-本期'!$D:$D,$A105,'调整分录-本期'!G:G)</f>
        <v>0</v>
      </c>
      <c r="AC105" s="59">
        <f t="shared" si="9"/>
        <v>0</v>
      </c>
      <c r="AD105" s="152"/>
      <c r="AE105" s="119"/>
      <c r="AH105" s="131"/>
    </row>
    <row r="106" spans="1:34"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0</v>
      </c>
      <c r="AA106" s="64">
        <f>SUM(AA95:AA105)-SUM(AA98:AA99)</f>
        <v>0</v>
      </c>
      <c r="AB106" s="64">
        <f>SUM(AB95:AB105)-SUM(AB98:AB99)</f>
        <v>0</v>
      </c>
      <c r="AC106" s="65">
        <f>SUM(AC95:AC105)-SUM(AC98:AC99)</f>
        <v>0</v>
      </c>
      <c r="AD106" s="152"/>
      <c r="AE106" s="119"/>
      <c r="AH106" s="131"/>
    </row>
    <row r="107" spans="1:34" ht="15" customHeight="1">
      <c r="B107" s="60" t="s">
        <v>39</v>
      </c>
      <c r="C107" s="66">
        <f>C92+C106</f>
        <v>133090056</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133090056</v>
      </c>
      <c r="AA107" s="66">
        <f>AA92+AA106</f>
        <v>0</v>
      </c>
      <c r="AB107" s="66">
        <f>AB92+AB106</f>
        <v>0</v>
      </c>
      <c r="AC107" s="67">
        <f>AC92+AC106</f>
        <v>133090056</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SUMIF('调整分录-本期'!$D:$D,$A108,'调整分录-本期'!F:F)</f>
        <v>0</v>
      </c>
      <c r="AB108" s="58">
        <f>SUMIF('调整分录-本期'!$D:$D,$A108,'调整分录-本期'!G:G)</f>
        <v>0</v>
      </c>
      <c r="AC108" s="59">
        <f t="shared" si="9"/>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10"/>
        <v>0</v>
      </c>
      <c r="AA109" s="58">
        <f>SUMIF('调整分录-本期'!$D:$D,$A109,'调整分录-本期'!F:F)</f>
        <v>0</v>
      </c>
      <c r="AB109" s="58">
        <f>SUMIF('调整分录-本期'!$D:$D,$A109,'调整分录-本期'!G:G)</f>
        <v>0</v>
      </c>
      <c r="AC109" s="59">
        <f t="shared" si="9"/>
        <v>0</v>
      </c>
      <c r="AD109" s="152"/>
      <c r="AE109" s="119"/>
      <c r="AH109" s="131"/>
    </row>
    <row r="110" spans="1:34" ht="15" customHeight="1">
      <c r="A110" s="118" t="s">
        <v>704</v>
      </c>
      <c r="B110" s="54" t="s">
        <v>49</v>
      </c>
      <c r="C110" s="57">
        <v>100000000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0"/>
        <v>100000000</v>
      </c>
      <c r="AA110" s="58">
        <f>SUMIF('调整分录-本期'!$D:$D,$A110,'调整分录-本期'!F:F)</f>
        <v>0</v>
      </c>
      <c r="AB110" s="58">
        <f>SUMIF('调整分录-本期'!$D:$D,$A110,'调整分录-本期'!G:G)</f>
        <v>0</v>
      </c>
      <c r="AC110" s="59">
        <f t="shared" si="9"/>
        <v>100000000</v>
      </c>
      <c r="AD110" s="152"/>
      <c r="AE110" s="119"/>
      <c r="AH110" s="131"/>
    </row>
    <row r="111" spans="1:34"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0"/>
        <v>0</v>
      </c>
      <c r="AA111" s="58">
        <f>SUMIF('调整分录-本期'!$D:$D,$A111,'调整分录-本期'!F:F)</f>
        <v>0</v>
      </c>
      <c r="AB111" s="58">
        <f>SUMIF('调整分录-本期'!$D:$D,$A111,'调整分录-本期'!G:G)</f>
        <v>0</v>
      </c>
      <c r="AC111" s="59">
        <f t="shared" si="9"/>
        <v>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0"/>
        <v>0</v>
      </c>
      <c r="AA112" s="58">
        <f>SUMIF('调整分录-本期'!$D:$D,$A112,'调整分录-本期'!F:F)</f>
        <v>0</v>
      </c>
      <c r="AB112" s="58">
        <f>SUMIF('调整分录-本期'!$D:$D,$A112,'调整分录-本期'!G:G)</f>
        <v>0</v>
      </c>
      <c r="AC112" s="59">
        <f t="shared" si="9"/>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0"/>
        <v>0</v>
      </c>
      <c r="AA113" s="58">
        <f>SUMIF('调整分录-本期'!$D:$D,$A113,'调整分录-本期'!F:F)</f>
        <v>0</v>
      </c>
      <c r="AB113" s="58">
        <f>SUMIF('调整分录-本期'!$D:$D,$A113,'调整分录-本期'!G:G)</f>
        <v>0</v>
      </c>
      <c r="AC113" s="59">
        <f t="shared" si="9"/>
        <v>0</v>
      </c>
      <c r="AD113" s="152"/>
      <c r="AE113" s="119"/>
      <c r="AH113" s="131"/>
    </row>
    <row r="114" spans="1:34" ht="15" customHeight="1">
      <c r="A114" s="118" t="s">
        <v>168</v>
      </c>
      <c r="B114" s="54" t="s">
        <v>55</v>
      </c>
      <c r="C114" s="57">
        <v>60000000</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0"/>
        <v>60000000</v>
      </c>
      <c r="AA114" s="58">
        <f>SUMIF('调整分录-本期'!$D:$D,$A114,'调整分录-本期'!F:F)</f>
        <v>0</v>
      </c>
      <c r="AB114" s="58">
        <f>SUMIF('调整分录-本期'!$D:$D,$A114,'调整分录-本期'!G:G)</f>
        <v>0</v>
      </c>
      <c r="AC114" s="59">
        <f t="shared" si="9"/>
        <v>60000000</v>
      </c>
      <c r="AD114" s="152"/>
      <c r="AE114" s="119"/>
      <c r="AH114" s="131"/>
    </row>
    <row r="115" spans="1:34"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0"/>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0"/>
        <v>0</v>
      </c>
      <c r="AA116" s="58">
        <f>SUMIF('调整分录-本期'!$D:$D,$A116,'调整分录-本期'!F:F)</f>
        <v>0</v>
      </c>
      <c r="AB116" s="58">
        <f>SUMIF('调整分录-本期'!$D:$D,$A116,'调整分录-本期'!G:G)</f>
        <v>0</v>
      </c>
      <c r="AC116" s="59">
        <f t="shared" si="9"/>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0"/>
        <v>0</v>
      </c>
      <c r="AA117" s="58">
        <f>SUMIF('调整分录-本期'!$D:$D,$A117,'调整分录-本期'!F:F)</f>
        <v>0</v>
      </c>
      <c r="AB117" s="58">
        <f>SUMIF('调整分录-本期'!$D:$D,$A117,'调整分录-本期'!G:G)</f>
        <v>0</v>
      </c>
      <c r="AC117" s="59">
        <f t="shared" si="9"/>
        <v>0</v>
      </c>
      <c r="AD117" s="152"/>
      <c r="AE117" s="119"/>
      <c r="AH117" s="131"/>
    </row>
    <row r="118" spans="1:34" ht="15" customHeight="1">
      <c r="A118" s="118" t="s">
        <v>171</v>
      </c>
      <c r="B118" s="54" t="s">
        <v>63</v>
      </c>
      <c r="C118" s="57">
        <v>88800000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0"/>
        <v>88800000</v>
      </c>
      <c r="AA118" s="58">
        <f>SUMIF('调整分录-本期'!$D:$D,$A118,'调整分录-本期'!F:F)</f>
        <v>0</v>
      </c>
      <c r="AB118" s="58">
        <f>SUMIF('调整分录-本期'!$D:$D,$A118,'调整分录-本期'!G:G)</f>
        <v>0</v>
      </c>
      <c r="AC118" s="59">
        <f t="shared" si="9"/>
        <v>88800000</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0"/>
        <v>0</v>
      </c>
      <c r="AA119" s="58">
        <f>SUMIF('调整分录-本期'!$D:$D,$A119,'调整分录-本期'!F:F)</f>
        <v>0</v>
      </c>
      <c r="AB119" s="58">
        <f>SUMIF('调整分录-本期'!$D:$D,$A119,'调整分录-本期'!G:G)</f>
        <v>0</v>
      </c>
      <c r="AC119" s="59">
        <f t="shared" si="9"/>
        <v>0</v>
      </c>
      <c r="AD119" s="152"/>
      <c r="AE119" s="119"/>
      <c r="AH119" s="131"/>
    </row>
    <row r="120" spans="1:34" ht="15" customHeight="1">
      <c r="A120" s="118" t="s">
        <v>173</v>
      </c>
      <c r="B120" s="54" t="s">
        <v>67</v>
      </c>
      <c r="C120" s="57">
        <v>92950000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0"/>
        <v>92950000</v>
      </c>
      <c r="AA120" s="58">
        <f>AA187</f>
        <v>0</v>
      </c>
      <c r="AB120" s="58">
        <f>AB187</f>
        <v>0</v>
      </c>
      <c r="AC120" s="59">
        <f t="shared" si="9"/>
        <v>92950000</v>
      </c>
      <c r="AD120" s="152"/>
      <c r="AE120" s="119"/>
      <c r="AH120" s="131"/>
    </row>
    <row r="121" spans="1:34" ht="15" customHeight="1">
      <c r="B121" s="60" t="s">
        <v>69</v>
      </c>
      <c r="C121" s="64">
        <f>SUM(C110:C120)-SUM(C112:C113)-2*C115</f>
        <v>341750000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0"/>
        <v>341750000</v>
      </c>
      <c r="AA121" s="64">
        <f>SUM(AA110:AA120)</f>
        <v>0</v>
      </c>
      <c r="AB121" s="64">
        <f>SUM(AB110:AB120)</f>
        <v>0</v>
      </c>
      <c r="AC121" s="65">
        <f>SUM(AC110:AC120)-SUM(AC112:AC113)-2*AC115</f>
        <v>341750000</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0"/>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C121+C122</f>
        <v>341750000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0"/>
        <v>341750000</v>
      </c>
      <c r="AA123" s="64">
        <f t="shared" ref="AA123:AB123" si="11">AA121+AA122</f>
        <v>0</v>
      </c>
      <c r="AB123" s="64">
        <f t="shared" si="11"/>
        <v>0</v>
      </c>
      <c r="AC123" s="65">
        <f>AC121+AC122</f>
        <v>341750000</v>
      </c>
      <c r="AD123" s="152"/>
      <c r="AE123" s="119"/>
      <c r="AH123" s="131"/>
    </row>
    <row r="124" spans="1:34" ht="15" customHeight="1">
      <c r="B124" s="68" t="s">
        <v>75</v>
      </c>
      <c r="C124" s="64">
        <f>C107+C123</f>
        <v>474840056</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0"/>
        <v>474840056</v>
      </c>
      <c r="AA124" s="64">
        <f t="shared" ref="AA124:AB124" si="12">AA107+AA123</f>
        <v>0</v>
      </c>
      <c r="AB124" s="64">
        <f t="shared" si="12"/>
        <v>0</v>
      </c>
      <c r="AC124" s="65">
        <f>AC107+AC123</f>
        <v>474840056</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0"/>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SUM(C127:C130)</f>
        <v>1000000000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0"/>
        <v>1000000000</v>
      </c>
      <c r="AA126" s="64"/>
      <c r="AB126" s="64"/>
      <c r="AC126" s="65">
        <f>SUM(AC127:AC130)</f>
        <v>1000000000</v>
      </c>
      <c r="AD126" s="152"/>
      <c r="AE126" s="119"/>
      <c r="AH126" s="131"/>
    </row>
    <row r="127" spans="1:34" ht="15" customHeight="1">
      <c r="A127" s="118" t="s">
        <v>481</v>
      </c>
      <c r="B127" s="54" t="s">
        <v>478</v>
      </c>
      <c r="C127" s="57">
        <v>1000000000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13">SUM(C127:Y127)</f>
        <v>1000000000</v>
      </c>
      <c r="AA127" s="58">
        <f>SUMIF('调整分录-本期'!$D:$D,$A127,'调整分录-本期'!F:F)</f>
        <v>0</v>
      </c>
      <c r="AB127" s="58">
        <f>SUMIF('调整分录-本期'!$D:$D,$A127,'调整分录-本期'!G:G)</f>
        <v>0</v>
      </c>
      <c r="AC127" s="59">
        <f>Z127+AB127-AA127</f>
        <v>1000000000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3"/>
        <v>0</v>
      </c>
      <c r="AA128" s="58">
        <f>SUMIF('调整分录-本期'!$D:$D,$A128,'调整分录-本期'!F:F)</f>
        <v>0</v>
      </c>
      <c r="AB128" s="58">
        <f>SUMIF('调整分录-本期'!$D:$D,$A128,'调整分录-本期'!G:G)</f>
        <v>0</v>
      </c>
      <c r="AC128" s="59">
        <f t="shared" ref="AC128:AC130" si="14">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3"/>
        <v>0</v>
      </c>
      <c r="AA129" s="58">
        <f>SUMIF('调整分录-本期'!$D:$D,$A129,'调整分录-本期'!F:F)</f>
        <v>0</v>
      </c>
      <c r="AB129" s="58">
        <f>SUMIF('调整分录-本期'!$D:$D,$A129,'调整分录-本期'!G:G)</f>
        <v>0</v>
      </c>
      <c r="AC129" s="59">
        <f t="shared" si="14"/>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3"/>
        <v>0</v>
      </c>
      <c r="AA130" s="58">
        <f>SUMIF('调整分录-本期'!$D:$D,$A130,'调整分录-本期'!F:F)</f>
        <v>0</v>
      </c>
      <c r="AB130" s="58">
        <f>SUMIF('调整分录-本期'!$D:$D,$A130,'调整分录-本期'!G:G)</f>
        <v>0</v>
      </c>
      <c r="AC130" s="59">
        <f t="shared" si="14"/>
        <v>0</v>
      </c>
      <c r="AD130" s="152"/>
      <c r="AE130" s="119"/>
      <c r="AH130" s="131"/>
    </row>
    <row r="131" spans="1:34" ht="15" customHeight="1">
      <c r="B131" s="60" t="s">
        <v>86</v>
      </c>
      <c r="C131" s="64">
        <f>SUM(C132:C146)-SUM(C145:C146)</f>
        <v>917000000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13"/>
        <v>917000000</v>
      </c>
      <c r="AA131" s="64"/>
      <c r="AB131" s="64"/>
      <c r="AC131" s="65">
        <f>SUM(AC132:AC146)-SUM(AC145:AC146)</f>
        <v>917000000</v>
      </c>
      <c r="AD131" s="152"/>
      <c r="AE131" s="119"/>
      <c r="AH131" s="131"/>
    </row>
    <row r="132" spans="1:34" ht="15" customHeight="1">
      <c r="A132" s="118" t="s">
        <v>482</v>
      </c>
      <c r="B132" s="54" t="s">
        <v>479</v>
      </c>
      <c r="C132" s="70">
        <v>900000000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3"/>
        <v>900000000</v>
      </c>
      <c r="AA132" s="58">
        <f>SUMIF('调整分录-本期'!$D:$D,$A132,'调整分录-本期'!F:F)</f>
        <v>0</v>
      </c>
      <c r="AB132" s="58">
        <f>SUMIF('调整分录-本期'!$D:$D,$A132,'调整分录-本期'!G:G)</f>
        <v>0</v>
      </c>
      <c r="AC132" s="71">
        <f t="shared" ref="AC132:AC146" si="15">Z132+AA132-AB132</f>
        <v>900000000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3"/>
        <v>0</v>
      </c>
      <c r="AA133" s="58">
        <f>SUMIF('调整分录-本期'!$D:$D,$A133,'调整分录-本期'!F:F)</f>
        <v>0</v>
      </c>
      <c r="AB133" s="58">
        <f>SUMIF('调整分录-本期'!$D:$D,$A133,'调整分录-本期'!G:G)</f>
        <v>0</v>
      </c>
      <c r="AC133" s="71">
        <f t="shared" si="15"/>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3"/>
        <v>0</v>
      </c>
      <c r="AA134" s="58">
        <f>SUMIF('调整分录-本期'!$D:$D,$A134,'调整分录-本期'!F:F)</f>
        <v>0</v>
      </c>
      <c r="AB134" s="58">
        <f>SUMIF('调整分录-本期'!$D:$D,$A134,'调整分录-本期'!G:G)</f>
        <v>0</v>
      </c>
      <c r="AC134" s="71">
        <f t="shared" si="15"/>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3"/>
        <v>0</v>
      </c>
      <c r="AA135" s="58">
        <f>SUMIF('调整分录-本期'!$D:$D,$A135,'调整分录-本期'!F:F)</f>
        <v>0</v>
      </c>
      <c r="AB135" s="58">
        <f>SUMIF('调整分录-本期'!$D:$D,$A135,'调整分录-本期'!G:G)</f>
        <v>0</v>
      </c>
      <c r="AC135" s="71">
        <f t="shared" si="15"/>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3"/>
        <v>0</v>
      </c>
      <c r="AA136" s="58">
        <f>SUMIF('调整分录-本期'!$D:$D,$A136,'调整分录-本期'!F:F)</f>
        <v>0</v>
      </c>
      <c r="AB136" s="58">
        <f>SUMIF('调整分录-本期'!$D:$D,$A136,'调整分录-本期'!G:G)</f>
        <v>0</v>
      </c>
      <c r="AC136" s="71">
        <f t="shared" si="15"/>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3"/>
        <v>0</v>
      </c>
      <c r="AA137" s="58">
        <f>SUMIF('调整分录-本期'!$D:$D,$A137,'调整分录-本期'!F:F)</f>
        <v>0</v>
      </c>
      <c r="AB137" s="58">
        <f>SUMIF('调整分录-本期'!$D:$D,$A137,'调整分录-本期'!G:G)</f>
        <v>0</v>
      </c>
      <c r="AC137" s="71">
        <f t="shared" si="15"/>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3"/>
        <v>0</v>
      </c>
      <c r="AA138" s="58">
        <f>SUMIF('调整分录-本期'!$D:$D,$A138,'调整分录-本期'!F:F)</f>
        <v>0</v>
      </c>
      <c r="AB138" s="58">
        <f>SUMIF('调整分录-本期'!$D:$D,$A138,'调整分录-本期'!G:G)</f>
        <v>0</v>
      </c>
      <c r="AC138" s="71">
        <f t="shared" si="15"/>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3"/>
        <v>0</v>
      </c>
      <c r="AA139" s="58">
        <f>SUMIF('调整分录-本期'!$D:$D,$A139,'调整分录-本期'!F:F)</f>
        <v>0</v>
      </c>
      <c r="AB139" s="58">
        <f>SUMIF('调整分录-本期'!$D:$D,$A139,'调整分录-本期'!G:G)</f>
        <v>0</v>
      </c>
      <c r="AC139" s="71">
        <f t="shared" si="15"/>
        <v>0</v>
      </c>
      <c r="AD139" s="152"/>
      <c r="AE139" s="119"/>
      <c r="AH139" s="131"/>
    </row>
    <row r="140" spans="1:34" ht="15" customHeight="1">
      <c r="A140" s="118" t="s">
        <v>185</v>
      </c>
      <c r="B140" s="54" t="s">
        <v>104</v>
      </c>
      <c r="C140" s="57">
        <v>6000000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13"/>
        <v>6000000</v>
      </c>
      <c r="AA140" s="58">
        <f>SUMIF('调整分录-本期'!$D:$D,$A140,'调整分录-本期'!F:F)</f>
        <v>0</v>
      </c>
      <c r="AB140" s="58">
        <f>SUMIF('调整分录-本期'!$D:$D,$A140,'调整分录-本期'!G:G)</f>
        <v>0</v>
      </c>
      <c r="AC140" s="71">
        <f t="shared" si="15"/>
        <v>6000000</v>
      </c>
      <c r="AD140" s="152"/>
      <c r="AE140" s="119"/>
      <c r="AH140" s="131"/>
    </row>
    <row r="141" spans="1:34" ht="15" customHeight="1">
      <c r="A141" s="118" t="s">
        <v>186</v>
      </c>
      <c r="B141" s="54" t="s">
        <v>105</v>
      </c>
      <c r="C141" s="57">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3"/>
        <v>0</v>
      </c>
      <c r="AA141" s="58">
        <f>SUMIF('调整分录-本期'!$D:$D,$A141,'调整分录-本期'!F:F)</f>
        <v>0</v>
      </c>
      <c r="AB141" s="58">
        <f>SUMIF('调整分录-本期'!$D:$D,$A141,'调整分录-本期'!G:G)</f>
        <v>0</v>
      </c>
      <c r="AC141" s="71">
        <f t="shared" si="15"/>
        <v>0</v>
      </c>
      <c r="AD141" s="152"/>
      <c r="AE141" s="119"/>
      <c r="AH141" s="131"/>
    </row>
    <row r="142" spans="1:34" ht="15" customHeight="1">
      <c r="A142" s="118" t="s">
        <v>187</v>
      </c>
      <c r="B142" s="54" t="s">
        <v>107</v>
      </c>
      <c r="C142" s="57">
        <v>10000000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3"/>
        <v>10000000</v>
      </c>
      <c r="AA142" s="58">
        <f>SUMIF('调整分录-本期'!$D:$D,$A142,'调整分录-本期'!F:F)</f>
        <v>0</v>
      </c>
      <c r="AB142" s="58">
        <f>SUMIF('调整分录-本期'!$D:$D,$A142,'调整分录-本期'!G:G)</f>
        <v>0</v>
      </c>
      <c r="AC142" s="71">
        <f t="shared" si="15"/>
        <v>10000000</v>
      </c>
      <c r="AD142" s="152"/>
      <c r="AE142" s="119"/>
      <c r="AH142" s="131"/>
    </row>
    <row r="143" spans="1:34" ht="15" customHeight="1">
      <c r="A143" s="118" t="s">
        <v>188</v>
      </c>
      <c r="B143" s="54" t="s">
        <v>108</v>
      </c>
      <c r="C143" s="57">
        <v>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3"/>
        <v>0</v>
      </c>
      <c r="AA143" s="58">
        <f>SUMIF('调整分录-本期'!$D:$D,$A143,'调整分录-本期'!F:F)</f>
        <v>0</v>
      </c>
      <c r="AB143" s="58">
        <f>SUMIF('调整分录-本期'!$D:$D,$A143,'调整分录-本期'!G:G)</f>
        <v>0</v>
      </c>
      <c r="AC143" s="71">
        <f t="shared" si="15"/>
        <v>0</v>
      </c>
      <c r="AD143" s="152"/>
      <c r="AE143" s="119"/>
      <c r="AH143" s="131"/>
    </row>
    <row r="144" spans="1:34" ht="15" customHeight="1">
      <c r="A144" s="118" t="s">
        <v>189</v>
      </c>
      <c r="B144" s="54" t="s">
        <v>109</v>
      </c>
      <c r="C144" s="57">
        <v>1000000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3"/>
        <v>1000000</v>
      </c>
      <c r="AA144" s="58">
        <f>SUMIF('调整分录-本期'!$D:$D,$A144,'调整分录-本期'!F:F)</f>
        <v>0</v>
      </c>
      <c r="AB144" s="58">
        <f>SUMIF('调整分录-本期'!$D:$D,$A144,'调整分录-本期'!G:G)</f>
        <v>0</v>
      </c>
      <c r="AC144" s="71">
        <f t="shared" si="15"/>
        <v>1000000</v>
      </c>
      <c r="AD144" s="152"/>
      <c r="AE144" s="119"/>
      <c r="AH144" s="131"/>
    </row>
    <row r="145" spans="1:34" ht="15" customHeight="1">
      <c r="B145" s="54" t="s">
        <v>110</v>
      </c>
      <c r="C145" s="57">
        <v>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3"/>
        <v>0</v>
      </c>
      <c r="AA145" s="58">
        <f>SUMIF('调整分录-本期'!$D:$D,$A145,'调整分录-本期'!F:F)</f>
        <v>0</v>
      </c>
      <c r="AB145" s="58">
        <f>SUMIF('调整分录-本期'!$D:$D,$A145,'调整分录-本期'!G:G)</f>
        <v>0</v>
      </c>
      <c r="AC145" s="71">
        <f t="shared" si="15"/>
        <v>0</v>
      </c>
      <c r="AD145" s="152"/>
      <c r="AH145" s="131"/>
    </row>
    <row r="146" spans="1:34" ht="15" customHeight="1">
      <c r="B146" s="54" t="s">
        <v>480</v>
      </c>
      <c r="C146" s="57">
        <v>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3"/>
        <v>0</v>
      </c>
      <c r="AA146" s="58">
        <f>SUMIF('调整分录-本期'!$D:$D,$A146,'调整分录-本期'!F:F)</f>
        <v>0</v>
      </c>
      <c r="AB146" s="58">
        <f>SUMIF('调整分录-本期'!$D:$D,$A146,'调整分录-本期'!G:G)</f>
        <v>0</v>
      </c>
      <c r="AC146" s="71">
        <f t="shared" si="15"/>
        <v>0</v>
      </c>
      <c r="AD146" s="152"/>
      <c r="AH146" s="131"/>
    </row>
    <row r="147" spans="1:34"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3"/>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669</v>
      </c>
      <c r="C148" s="57">
        <v>30000000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3"/>
        <v>30000000</v>
      </c>
      <c r="AA148" s="58">
        <f>SUMIF('调整分录-本期'!$D:$D,$A148,'调整分录-本期'!F:F)</f>
        <v>0</v>
      </c>
      <c r="AB148" s="58">
        <f>SUMIF('调整分录-本期'!$D:$D,$A148,'调整分录-本期'!G:G)</f>
        <v>0</v>
      </c>
      <c r="AC148" s="59">
        <f t="shared" ref="AC148:AC155" si="16">Z148+AB148-AA148</f>
        <v>30000000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3"/>
        <v>0</v>
      </c>
      <c r="AA149" s="58"/>
      <c r="AB149" s="58"/>
      <c r="AC149" s="59">
        <f t="shared" si="16"/>
        <v>0</v>
      </c>
      <c r="AD149" s="152"/>
      <c r="AH149" s="131"/>
    </row>
    <row r="150" spans="1:34"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3"/>
        <v>0</v>
      </c>
      <c r="AA150" s="58">
        <f>SUMIF('调整分录-本期'!$D:$D,$A150,'调整分录-本期'!F:F)</f>
        <v>0</v>
      </c>
      <c r="AB150" s="58">
        <f>SUMIF('调整分录-本期'!$D:$D,$A150,'调整分录-本期'!G:G)</f>
        <v>0</v>
      </c>
      <c r="AC150" s="59">
        <f t="shared" si="16"/>
        <v>0</v>
      </c>
      <c r="AD150" s="152"/>
      <c r="AH150" s="131"/>
    </row>
    <row r="151" spans="1:34"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3"/>
        <v>0</v>
      </c>
      <c r="AA151" s="58">
        <f>SUMIF('调整分录-本期'!$D:$D,$A151,'调整分录-本期'!F:F)</f>
        <v>0</v>
      </c>
      <c r="AB151" s="58">
        <f>SUMIF('调整分录-本期'!$D:$D,$A151,'调整分录-本期'!G:G)</f>
        <v>0</v>
      </c>
      <c r="AC151" s="59">
        <f t="shared" si="16"/>
        <v>0</v>
      </c>
      <c r="AD151" s="152"/>
      <c r="AH151" s="131"/>
    </row>
    <row r="152" spans="1:34"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3"/>
        <v>0</v>
      </c>
      <c r="AA152" s="58">
        <f>SUMIF('调整分录-本期'!$D:$D,$A152,'调整分录-本期'!F:F)</f>
        <v>0</v>
      </c>
      <c r="AB152" s="58">
        <f>SUMIF('调整分录-本期'!$D:$D,$A152,'调整分录-本期'!G:G)</f>
        <v>0</v>
      </c>
      <c r="AC152" s="59">
        <f t="shared" si="16"/>
        <v>0</v>
      </c>
      <c r="AD152" s="152"/>
      <c r="AH152" s="131"/>
    </row>
    <row r="153" spans="1:34" ht="15" customHeight="1">
      <c r="A153" s="118" t="s">
        <v>698</v>
      </c>
      <c r="B153" s="54" t="s">
        <v>673</v>
      </c>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13"/>
        <v>0</v>
      </c>
      <c r="AA153" s="58">
        <f>SUMIF('调整分录-本期'!$D:$D,$A153,'调整分录-本期'!F:F)</f>
        <v>0</v>
      </c>
      <c r="AB153" s="58">
        <f>SUMIF('调整分录-本期'!$D:$D,$A153,'调整分录-本期'!G:G)</f>
        <v>0</v>
      </c>
      <c r="AC153" s="59">
        <f t="shared" si="16"/>
        <v>0</v>
      </c>
      <c r="AD153" s="152"/>
      <c r="AH153" s="131"/>
    </row>
    <row r="154" spans="1:34"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13"/>
        <v>0</v>
      </c>
      <c r="AA154" s="58">
        <f>SUMIF('调整分录-本期'!$D:$D,$A154,'调整分录-本期'!F:F)</f>
        <v>0</v>
      </c>
      <c r="AB154" s="58">
        <f>SUMIF('调整分录-本期'!$D:$D,$A154,'调整分录-本期'!G:G)</f>
        <v>0</v>
      </c>
      <c r="AC154" s="59">
        <f t="shared" si="16"/>
        <v>0</v>
      </c>
      <c r="AD154" s="152"/>
      <c r="AE154" s="119"/>
      <c r="AH154" s="131"/>
    </row>
    <row r="155" spans="1:34"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3"/>
        <v>0</v>
      </c>
      <c r="AA155" s="58">
        <f>SUMIF('调整分录-本期'!$D:$D,$A155,'调整分录-本期'!F:F)</f>
        <v>0</v>
      </c>
      <c r="AB155" s="58">
        <f>SUMIF('调整分录-本期'!$D:$D,$A155,'调整分录-本期'!G:G)</f>
        <v>0</v>
      </c>
      <c r="AC155" s="59">
        <f t="shared" si="16"/>
        <v>0</v>
      </c>
      <c r="AD155" s="152"/>
      <c r="AH155" s="131"/>
    </row>
    <row r="156" spans="1:34" ht="15" customHeight="1">
      <c r="B156" s="60" t="s">
        <v>113</v>
      </c>
      <c r="C156" s="64">
        <f>C126-C131+SUM(C147:C155)-C149</f>
        <v>113000000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3"/>
        <v>113000000</v>
      </c>
      <c r="AA156" s="64"/>
      <c r="AB156" s="64"/>
      <c r="AC156" s="65">
        <f>AC126-AC131+SUM(AC147:AC155)-AC149</f>
        <v>113000000</v>
      </c>
      <c r="AD156" s="152"/>
      <c r="AH156" s="131"/>
    </row>
    <row r="157" spans="1:34" ht="15" customHeight="1">
      <c r="A157" s="118" t="s">
        <v>483</v>
      </c>
      <c r="B157" s="54" t="s">
        <v>114</v>
      </c>
      <c r="C157" s="57">
        <v>1000000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3"/>
        <v>1000000</v>
      </c>
      <c r="AA157" s="58">
        <f>SUMIF('调整分录-本期'!$D:$D,$A157,'调整分录-本期'!F:F)</f>
        <v>0</v>
      </c>
      <c r="AB157" s="58">
        <f>SUMIF('调整分录-本期'!$D:$D,$A157,'调整分录-本期'!G:G)</f>
        <v>0</v>
      </c>
      <c r="AC157" s="59">
        <f>Z157+AB157-AA157</f>
        <v>1000000</v>
      </c>
      <c r="AD157" s="152"/>
      <c r="AH157" s="131"/>
    </row>
    <row r="158" spans="1:34" ht="15" customHeight="1">
      <c r="A158" s="118" t="s">
        <v>484</v>
      </c>
      <c r="B158" s="54" t="s">
        <v>115</v>
      </c>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3"/>
        <v>0</v>
      </c>
      <c r="AA158" s="58">
        <f>SUMIF('调整分录-本期'!$D:$D,$A158,'调整分录-本期'!F:F)</f>
        <v>0</v>
      </c>
      <c r="AB158" s="58">
        <f>SUMIF('调整分录-本期'!$D:$D,$A158,'调整分录-本期'!G:G)</f>
        <v>0</v>
      </c>
      <c r="AC158" s="59">
        <f>Z158+AA158-AB158</f>
        <v>0</v>
      </c>
      <c r="AD158" s="152"/>
      <c r="AE158" s="119"/>
      <c r="AH158" s="131"/>
    </row>
    <row r="159" spans="1:34" ht="15" customHeight="1">
      <c r="B159" s="60" t="s">
        <v>116</v>
      </c>
      <c r="C159" s="64">
        <f>C156+C157-C158</f>
        <v>114000000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86" si="17">SUM(C159:Y159)</f>
        <v>114000000</v>
      </c>
      <c r="AA159" s="64"/>
      <c r="AB159" s="64"/>
      <c r="AC159" s="65">
        <f>AC156+AC157-AC158</f>
        <v>114000000</v>
      </c>
      <c r="AD159" s="152"/>
      <c r="AH159" s="131"/>
    </row>
    <row r="160" spans="1:34" ht="15" customHeight="1">
      <c r="A160" s="118" t="s">
        <v>695</v>
      </c>
      <c r="B160" s="54" t="s">
        <v>117</v>
      </c>
      <c r="C160" s="57">
        <v>26000000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7"/>
        <v>26000000</v>
      </c>
      <c r="AA160" s="58">
        <f>SUMIF('调整分录-本期'!$D:$D,$A160,'调整分录-本期'!F:F)</f>
        <v>0</v>
      </c>
      <c r="AB160" s="58">
        <f>SUMIF('调整分录-本期'!$D:$D,$A160,'调整分录-本期'!G:G)</f>
        <v>0</v>
      </c>
      <c r="AC160" s="59">
        <f>Z160+AA160-AB160</f>
        <v>26000000</v>
      </c>
      <c r="AD160" s="152"/>
      <c r="AH160" s="131"/>
    </row>
    <row r="161" spans="1:34" ht="15" customHeight="1">
      <c r="B161" s="60" t="s">
        <v>118</v>
      </c>
      <c r="C161" s="64">
        <f t="shared" ref="C161" si="18">C159-C160</f>
        <v>88000000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7"/>
        <v>88000000</v>
      </c>
      <c r="AA161" s="64">
        <f>SUM(AA127:AA160)</f>
        <v>0</v>
      </c>
      <c r="AB161" s="64">
        <f>SUM(AB127:AB160)</f>
        <v>0</v>
      </c>
      <c r="AC161" s="65">
        <f t="shared" ref="AC161" si="19">AC159-AC160</f>
        <v>88000000</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7"/>
        <v>0</v>
      </c>
      <c r="AA162" s="58">
        <f>SUMIF('调整分录-本期'!$D:$D,$A162,'调整分录-本期'!F:F)</f>
        <v>0</v>
      </c>
      <c r="AB162" s="58">
        <f>SUMIF('调整分录-本期'!$D:$D,$A162,'调整分录-本期'!G:G)</f>
        <v>0</v>
      </c>
      <c r="AC162" s="59"/>
      <c r="AD162" s="152"/>
      <c r="AH162" s="131"/>
    </row>
    <row r="163" spans="1:34" ht="15" customHeight="1">
      <c r="B163" s="60" t="s">
        <v>120</v>
      </c>
      <c r="C163" s="64">
        <f>C161-C164</f>
        <v>88000000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7"/>
        <v>88000000</v>
      </c>
      <c r="AA163" s="64"/>
      <c r="AB163" s="64"/>
      <c r="AC163" s="65">
        <f>AC161-AC164</f>
        <v>88000000</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7"/>
        <v>0</v>
      </c>
      <c r="AA164" s="58"/>
      <c r="AB164" s="58"/>
      <c r="AC164" s="71">
        <f t="shared" ref="AC164:AC165" si="20">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7"/>
        <v>0</v>
      </c>
      <c r="AA165" s="58">
        <f>SUMIF('调整分录-本期'!$D:$D,$A165,'调整分录-本期'!F:F)</f>
        <v>0</v>
      </c>
      <c r="AB165" s="58">
        <f>SUMIF('调整分录-本期'!$D:$D,$A165,'调整分录-本期'!G:G)</f>
        <v>0</v>
      </c>
      <c r="AC165" s="71">
        <f t="shared" si="20"/>
        <v>0</v>
      </c>
      <c r="AD165" s="152"/>
      <c r="AH165" s="131"/>
    </row>
    <row r="166" spans="1:34" ht="15" customHeight="1">
      <c r="B166" s="60" t="s">
        <v>211</v>
      </c>
      <c r="C166" s="64">
        <f>C161-C167</f>
        <v>88000000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7"/>
        <v>88000000</v>
      </c>
      <c r="AA166" s="64"/>
      <c r="AB166" s="64"/>
      <c r="AC166" s="65">
        <f>AC161-AC167</f>
        <v>88000000</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7"/>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v>63750000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7"/>
        <v>63750000</v>
      </c>
      <c r="AA168" s="58">
        <f>SUMIF('调整分录-本期'!$D:$D,$A168,'调整分录-本期'!F:F)</f>
        <v>0</v>
      </c>
      <c r="AB168" s="58">
        <f>SUMIF('调整分录-本期'!$D:$D,$A168,'调整分录-本期'!G:G)</f>
        <v>0</v>
      </c>
      <c r="AC168" s="71">
        <f>Z168+AB168-AA168</f>
        <v>63750000</v>
      </c>
      <c r="AD168" s="154">
        <f>AC168-'TB-上期'!AC187</f>
        <v>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7"/>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7"/>
        <v>0</v>
      </c>
      <c r="AA170" s="58">
        <f>SUMIF('调整分录-本期'!$D:$D,$A170,'调整分录-本期'!F:F)</f>
        <v>0</v>
      </c>
      <c r="AB170" s="58">
        <f>SUMIF('调整分录-本期'!$D:$D,$A170,'调整分录-本期'!G:G)</f>
        <v>0</v>
      </c>
      <c r="AC170" s="59"/>
      <c r="AD170" s="152"/>
      <c r="AH170" s="131"/>
    </row>
    <row r="171" spans="1:34" ht="15" customHeight="1">
      <c r="B171" s="74" t="s">
        <v>79</v>
      </c>
      <c r="C171" s="64">
        <f>C166+C168+C169</f>
        <v>151750000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7"/>
        <v>151750000</v>
      </c>
      <c r="AA171" s="64"/>
      <c r="AB171" s="64"/>
      <c r="AC171" s="65">
        <f>AC166+AC168+AC169</f>
        <v>151750000</v>
      </c>
      <c r="AD171" s="152"/>
      <c r="AE171" s="119"/>
      <c r="AH171" s="131"/>
    </row>
    <row r="172" spans="1:34" ht="15" customHeight="1">
      <c r="A172" s="118" t="s">
        <v>689</v>
      </c>
      <c r="B172" s="73" t="s">
        <v>81</v>
      </c>
      <c r="C172" s="57">
        <v>8800000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7"/>
        <v>8800000</v>
      </c>
      <c r="AA172" s="58">
        <f>SUMIF('调整分录-本期'!$D:$D,$A172,'调整分录-本期'!F:F)</f>
        <v>0</v>
      </c>
      <c r="AB172" s="58">
        <f>SUMIF('调整分录-本期'!$D:$D,$A172,'调整分录-本期'!G:G)</f>
        <v>0</v>
      </c>
      <c r="AC172" s="59">
        <f>Z172+AA172-AB172</f>
        <v>8800000</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7"/>
        <v>0</v>
      </c>
      <c r="AA173" s="58">
        <f>SUMIF('调整分录-本期'!$D:$D,$A173,'调整分录-本期'!F:F)</f>
        <v>0</v>
      </c>
      <c r="AB173" s="58">
        <f>SUMIF('调整分录-本期'!$D:$D,$A173,'调整分录-本期'!G:G)</f>
        <v>0</v>
      </c>
      <c r="AC173" s="59">
        <f t="shared" ref="AC173:AC178" si="21">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17"/>
        <v>0</v>
      </c>
      <c r="AA174" s="58">
        <f>SUMIF('调整分录-本期'!$D:$D,$A174,'调整分录-本期'!F:F)</f>
        <v>0</v>
      </c>
      <c r="AB174" s="58">
        <f>SUMIF('调整分录-本期'!$D:$D,$A174,'调整分录-本期'!G:G)</f>
        <v>0</v>
      </c>
      <c r="AC174" s="59">
        <f t="shared" si="21"/>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17"/>
        <v>0</v>
      </c>
      <c r="AA175" s="58">
        <f>SUMIF('调整分录-本期'!$D:$D,$A175,'调整分录-本期'!F:F)</f>
        <v>0</v>
      </c>
      <c r="AB175" s="58">
        <f>SUMIF('调整分录-本期'!$D:$D,$A175,'调整分录-本期'!G:G)</f>
        <v>0</v>
      </c>
      <c r="AC175" s="59">
        <f t="shared" si="21"/>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17"/>
        <v>0</v>
      </c>
      <c r="AA176" s="58">
        <f>SUMIF('调整分录-本期'!$D:$D,$A176,'调整分录-本期'!F:F)</f>
        <v>0</v>
      </c>
      <c r="AB176" s="58">
        <f>SUMIF('调整分录-本期'!$D:$D,$A176,'调整分录-本期'!G:G)</f>
        <v>0</v>
      </c>
      <c r="AC176" s="59">
        <f t="shared" si="21"/>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17"/>
        <v>0</v>
      </c>
      <c r="AA177" s="58">
        <f>SUMIF('调整分录-本期'!$D:$D,$A177,'调整分录-本期'!F:F)</f>
        <v>0</v>
      </c>
      <c r="AB177" s="58">
        <f>SUMIF('调整分录-本期'!$D:$D,$A177,'调整分录-本期'!G:G)</f>
        <v>0</v>
      </c>
      <c r="AC177" s="59">
        <f t="shared" si="21"/>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17"/>
        <v>0</v>
      </c>
      <c r="AA178" s="58">
        <f>SUMIF('调整分录-本期'!$D:$D,$A178,'调整分录-本期'!F:F)</f>
        <v>0</v>
      </c>
      <c r="AB178" s="58">
        <f>SUMIF('调整分录-本期'!$D:$D,$A178,'调整分录-本期'!G:G)</f>
        <v>0</v>
      </c>
      <c r="AC178" s="59">
        <f t="shared" si="21"/>
        <v>0</v>
      </c>
      <c r="AD178" s="152"/>
      <c r="AH178" s="131"/>
    </row>
    <row r="179" spans="1:34" ht="15" customHeight="1">
      <c r="B179" s="74" t="s">
        <v>91</v>
      </c>
      <c r="C179" s="64">
        <f>C171-SUM(C172:C178)</f>
        <v>142950000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17"/>
        <v>142950000</v>
      </c>
      <c r="AA179" s="64"/>
      <c r="AB179" s="64"/>
      <c r="AC179" s="65">
        <f>AC171-SUM(AC172:AC178)</f>
        <v>142950000</v>
      </c>
      <c r="AD179" s="152"/>
      <c r="AH179" s="131"/>
    </row>
    <row r="180" spans="1:34"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17"/>
        <v>0</v>
      </c>
      <c r="AA180" s="58">
        <f>SUMIF('调整分录-本期'!$D:$D,$A180,'调整分录-本期'!F:F)</f>
        <v>0</v>
      </c>
      <c r="AB180" s="58">
        <f>SUMIF('调整分录-本期'!$D:$D,$A180,'调整分录-本期'!G:G)</f>
        <v>0</v>
      </c>
      <c r="AC180" s="59">
        <f t="shared" ref="AC180:AC186" si="22">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17"/>
        <v>0</v>
      </c>
      <c r="AA181" s="58">
        <f>SUMIF('调整分录-本期'!$D:$D,$A181,'调整分录-本期'!F:F)</f>
        <v>0</v>
      </c>
      <c r="AB181" s="58">
        <f>SUMIF('调整分录-本期'!$D:$D,$A181,'调整分录-本期'!G:G)</f>
        <v>0</v>
      </c>
      <c r="AC181" s="59">
        <f t="shared" si="22"/>
        <v>0</v>
      </c>
      <c r="AD181" s="152"/>
      <c r="AH181" s="131"/>
    </row>
    <row r="182" spans="1:34" s="125" customFormat="1" ht="15" customHeight="1">
      <c r="A182" s="125" t="s">
        <v>201</v>
      </c>
      <c r="B182" s="93" t="s">
        <v>97</v>
      </c>
      <c r="C182" s="94">
        <v>50000000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17"/>
        <v>50000000</v>
      </c>
      <c r="AA182" s="95">
        <f>SUMIF('调整分录-本期'!$D:$D,$A182,'调整分录-本期'!F:F)</f>
        <v>0</v>
      </c>
      <c r="AB182" s="95">
        <f>SUMIF('调整分录-本期'!$D:$D,$A182,'调整分录-本期'!G:G)</f>
        <v>0</v>
      </c>
      <c r="AC182" s="96">
        <f t="shared" si="22"/>
        <v>50000000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17"/>
        <v>0</v>
      </c>
      <c r="AA183" s="58">
        <f>SUMIF('调整分录-本期'!$D:$D,$A183,'调整分录-本期'!F:F)</f>
        <v>0</v>
      </c>
      <c r="AB183" s="58">
        <f>SUMIF('调整分录-本期'!$D:$D,$A183,'调整分录-本期'!G:G)</f>
        <v>0</v>
      </c>
      <c r="AC183" s="59">
        <f t="shared" si="22"/>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17"/>
        <v>0</v>
      </c>
      <c r="AA184" s="58">
        <f>SUMIF('调整分录-本期'!$D:$D,$A184,'调整分录-本期'!F:F)</f>
        <v>0</v>
      </c>
      <c r="AB184" s="58">
        <f>SUMIF('调整分录-本期'!$D:$D,$A184,'调整分录-本期'!G:G)</f>
        <v>0</v>
      </c>
      <c r="AC184" s="59">
        <f t="shared" si="22"/>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17"/>
        <v>0</v>
      </c>
      <c r="AA185" s="58">
        <f>SUMIF('调整分录-本期'!$D:$D,$A185,'调整分录-本期'!F:F)</f>
        <v>0</v>
      </c>
      <c r="AB185" s="58">
        <f>SUMIF('调整分录-本期'!$D:$D,$A185,'调整分录-本期'!G:G)</f>
        <v>0</v>
      </c>
      <c r="AC185" s="59">
        <f t="shared" si="22"/>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17"/>
        <v>0</v>
      </c>
      <c r="AA186" s="58">
        <f>SUMIF('调整分录-本期'!$D:$D,$A186,'调整分录-本期'!F:F)</f>
        <v>0</v>
      </c>
      <c r="AB186" s="58">
        <f>SUMIF('调整分录-本期'!$D:$D,$A186,'调整分录-本期'!G:G)</f>
        <v>0</v>
      </c>
      <c r="AC186" s="59">
        <f t="shared" si="22"/>
        <v>0</v>
      </c>
      <c r="AD186" s="152"/>
      <c r="AH186" s="131"/>
    </row>
    <row r="187" spans="1:34" ht="15" customHeight="1" thickBot="1">
      <c r="A187" s="118" t="s">
        <v>173</v>
      </c>
      <c r="B187" s="75" t="s">
        <v>106</v>
      </c>
      <c r="C187" s="76">
        <f>C179-SUM(C180:C186)</f>
        <v>92950000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92950000</v>
      </c>
      <c r="AA187" s="76">
        <f>AA161+SUM(AA167:AA185)+SUMIF('调整分录-本期'!$D:$D,$A187,'调整分录-本期'!F:F)</f>
        <v>0</v>
      </c>
      <c r="AB187" s="76">
        <f>AB161+SUM(AB167:AB185)+SUMIF('调整分录-本期'!$D:$D,$A187,'调整分录-本期'!G:G)</f>
        <v>0</v>
      </c>
      <c r="AC187" s="77">
        <f>AC179-SUM(AC180:AC186)</f>
        <v>92950000</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6" t="s">
        <v>758</v>
      </c>
      <c r="C189" s="49">
        <f t="shared" ref="C189" si="23">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6" t="s">
        <v>759</v>
      </c>
      <c r="C190" s="49">
        <f t="shared" ref="C190" si="24">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6" t="s">
        <v>760</v>
      </c>
      <c r="C191" s="49">
        <f>C168-'TB-上期'!C187</f>
        <v>0</v>
      </c>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SUMIF('调整分录-本期'!$D:$D,$A194,'调整分录-本期'!F:F)</f>
        <v>0</v>
      </c>
      <c r="AB194" s="83">
        <f>SUMIF('调整分录-本期'!$D:$D,$A194,'调整分录-本期'!G:G)</f>
        <v>0</v>
      </c>
      <c r="AC194" s="83">
        <f>Z194+AA194-AB194</f>
        <v>0</v>
      </c>
      <c r="AD194" s="118"/>
      <c r="AF194" s="118"/>
      <c r="AG194" s="118"/>
      <c r="AH194" s="118"/>
    </row>
    <row r="195" spans="1:34" ht="15.75" hidden="1">
      <c r="A195" s="118" t="s">
        <v>515</v>
      </c>
      <c r="B195" s="134" t="s">
        <v>573</v>
      </c>
      <c r="C195" s="83"/>
      <c r="D195" s="83"/>
      <c r="E195" s="83"/>
      <c r="F195" s="83"/>
      <c r="G195" s="83"/>
      <c r="H195" s="83"/>
      <c r="I195" s="83"/>
      <c r="J195" s="83"/>
      <c r="K195" s="83"/>
      <c r="L195" s="83"/>
      <c r="M195" s="83"/>
      <c r="N195" s="83"/>
      <c r="O195" s="140"/>
      <c r="P195" s="83"/>
      <c r="Q195" s="83"/>
      <c r="R195" s="83"/>
      <c r="S195" s="83"/>
      <c r="T195" s="83"/>
      <c r="U195" s="83"/>
      <c r="V195" s="83"/>
      <c r="W195" s="83"/>
      <c r="X195" s="83"/>
      <c r="Y195" s="83"/>
      <c r="Z195" s="83">
        <f>SUM(C195:Y195)</f>
        <v>0</v>
      </c>
      <c r="AA195" s="83">
        <f>SUMIF('调整分录-本期'!$D:$D,$A195,'调整分录-本期'!F:F)</f>
        <v>0</v>
      </c>
      <c r="AB195" s="83">
        <f>SUMIF('调整分录-本期'!$D:$D,$A195,'调整分录-本期'!G:G)</f>
        <v>0</v>
      </c>
      <c r="AC195" s="83">
        <f t="shared" ref="AC195:AC196" si="25">Z195+AA195-AB195</f>
        <v>0</v>
      </c>
      <c r="AD195" s="118"/>
      <c r="AF195" s="118"/>
      <c r="AG195" s="118"/>
      <c r="AH195" s="118"/>
    </row>
    <row r="196" spans="1:34"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SUMIF('调整分录-本期'!$D:$D,$A196,'调整分录-本期'!F:F)</f>
        <v>0</v>
      </c>
      <c r="AB196" s="83">
        <f>SUMIF('调整分录-本期'!$D:$D,$A196,'调整分录-本期'!G:G)</f>
        <v>0</v>
      </c>
      <c r="AC196" s="83">
        <f t="shared" si="25"/>
        <v>0</v>
      </c>
      <c r="AD196" s="118"/>
      <c r="AF196" s="118"/>
      <c r="AG196" s="118"/>
      <c r="AH196" s="118"/>
    </row>
    <row r="197" spans="1:34" hidden="1">
      <c r="B197" s="135" t="s">
        <v>516</v>
      </c>
      <c r="C197" s="139">
        <f>SUM(C194:C196)</f>
        <v>0</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26">SUM(AB194:AB196)</f>
        <v>0</v>
      </c>
      <c r="AC197" s="139">
        <f>SUM(AC194:AC196)</f>
        <v>0</v>
      </c>
      <c r="AD197" s="118"/>
      <c r="AF197" s="118"/>
      <c r="AG197" s="118"/>
      <c r="AH197" s="118"/>
    </row>
    <row r="198" spans="1:34" ht="15.75" hidden="1">
      <c r="A198" s="118" t="s">
        <v>517</v>
      </c>
      <c r="B198" s="134" t="s">
        <v>574</v>
      </c>
      <c r="C198" s="83"/>
      <c r="D198" s="83"/>
      <c r="E198" s="83"/>
      <c r="F198" s="83"/>
      <c r="G198" s="83"/>
      <c r="H198" s="83"/>
      <c r="I198" s="83"/>
      <c r="J198" s="83"/>
      <c r="K198" s="83"/>
      <c r="L198" s="83"/>
      <c r="M198" s="83"/>
      <c r="N198" s="83"/>
      <c r="O198" s="140"/>
      <c r="P198" s="83"/>
      <c r="Q198" s="83"/>
      <c r="R198" s="83"/>
      <c r="S198" s="83"/>
      <c r="T198" s="83"/>
      <c r="U198" s="83"/>
      <c r="V198" s="83"/>
      <c r="W198" s="83"/>
      <c r="X198" s="83"/>
      <c r="Y198" s="83"/>
      <c r="Z198" s="83">
        <f t="shared" ref="Z198:Z230" si="27">SUM(C198:Y198)</f>
        <v>0</v>
      </c>
      <c r="AA198" s="83">
        <f>SUMIF('调整分录-本期'!$D:$D,$A198,'调整分录-本期'!F:F)</f>
        <v>0</v>
      </c>
      <c r="AB198" s="83">
        <f>SUMIF('调整分录-本期'!$D:$D,$A198,'调整分录-本期'!G:G)</f>
        <v>0</v>
      </c>
      <c r="AC198" s="83">
        <f>Z198+AB198-AA198</f>
        <v>0</v>
      </c>
      <c r="AD198" s="118"/>
      <c r="AF198" s="118"/>
      <c r="AG198" s="118"/>
      <c r="AH198" s="118"/>
    </row>
    <row r="199" spans="1:34"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27"/>
        <v>0</v>
      </c>
      <c r="AA199" s="83">
        <f>SUMIF('调整分录-本期'!$D:$D,$A199,'调整分录-本期'!F:F)</f>
        <v>0</v>
      </c>
      <c r="AB199" s="83">
        <f>SUMIF('调整分录-本期'!$D:$D,$A199,'调整分录-本期'!G:G)</f>
        <v>0</v>
      </c>
      <c r="AC199" s="83">
        <f t="shared" ref="AC199:AC201" si="28">Z199+AB199-AA199</f>
        <v>0</v>
      </c>
      <c r="AD199" s="118"/>
      <c r="AF199" s="118"/>
      <c r="AG199" s="118"/>
      <c r="AH199" s="118"/>
    </row>
    <row r="200" spans="1:34"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27"/>
        <v>0</v>
      </c>
      <c r="AA200" s="83">
        <f>SUMIF('调整分录-本期'!$D:$D,$A200,'调整分录-本期'!F:F)</f>
        <v>0</v>
      </c>
      <c r="AB200" s="83">
        <f>SUMIF('调整分录-本期'!$D:$D,$A200,'调整分录-本期'!G:G)</f>
        <v>0</v>
      </c>
      <c r="AC200" s="83">
        <f t="shared" si="28"/>
        <v>0</v>
      </c>
      <c r="AD200" s="118"/>
      <c r="AF200" s="118"/>
      <c r="AG200" s="118"/>
      <c r="AH200" s="118"/>
    </row>
    <row r="201" spans="1:34"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27"/>
        <v>0</v>
      </c>
      <c r="AA201" s="83">
        <f>SUMIF('调整分录-本期'!$D:$D,$A201,'调整分录-本期'!F:F)</f>
        <v>0</v>
      </c>
      <c r="AB201" s="83">
        <f>SUMIF('调整分录-本期'!$D:$D,$A201,'调整分录-本期'!G:G)</f>
        <v>0</v>
      </c>
      <c r="AC201" s="83">
        <f t="shared" si="28"/>
        <v>0</v>
      </c>
      <c r="AD201" s="118"/>
      <c r="AF201" s="118"/>
      <c r="AG201" s="118"/>
      <c r="AH201" s="118"/>
    </row>
    <row r="202" spans="1:34" hidden="1">
      <c r="B202" s="135" t="s">
        <v>521</v>
      </c>
      <c r="C202" s="139">
        <f>SUM(C198:C201)</f>
        <v>0</v>
      </c>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 t="shared" si="27"/>
        <v>0</v>
      </c>
      <c r="AA202" s="139">
        <f t="shared" ref="AA202:AB202" si="29">SUM(AA198:AA201)</f>
        <v>0</v>
      </c>
      <c r="AB202" s="139">
        <f t="shared" si="29"/>
        <v>0</v>
      </c>
      <c r="AC202" s="139">
        <f>SUM(AC198:AC201)</f>
        <v>0</v>
      </c>
      <c r="AD202" s="118"/>
      <c r="AF202" s="118"/>
      <c r="AG202" s="118"/>
      <c r="AH202" s="118"/>
    </row>
    <row r="203" spans="1:34" hidden="1">
      <c r="B203" s="135" t="s">
        <v>522</v>
      </c>
      <c r="C203" s="139">
        <f>C197-C202</f>
        <v>0</v>
      </c>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27"/>
        <v>0</v>
      </c>
      <c r="AA203" s="139">
        <f t="shared" ref="AA203:AC203" si="30">AA197-AA202</f>
        <v>0</v>
      </c>
      <c r="AB203" s="139">
        <f t="shared" si="30"/>
        <v>0</v>
      </c>
      <c r="AC203" s="139">
        <f t="shared" si="30"/>
        <v>0</v>
      </c>
      <c r="AD203" s="118"/>
      <c r="AF203" s="118"/>
      <c r="AG203" s="118"/>
      <c r="AH203" s="118"/>
    </row>
    <row r="204" spans="1:34"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27"/>
        <v>0</v>
      </c>
      <c r="AA204" s="109"/>
      <c r="AB204" s="109"/>
      <c r="AC204" s="109"/>
      <c r="AD204" s="118"/>
      <c r="AF204" s="118"/>
      <c r="AG204" s="118"/>
      <c r="AH204" s="118"/>
    </row>
    <row r="205" spans="1:34"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27"/>
        <v>0</v>
      </c>
      <c r="AA205" s="83">
        <f>SUMIF('调整分录-本期'!$D:$D,$A205,'调整分录-本期'!F:F)</f>
        <v>0</v>
      </c>
      <c r="AB205" s="83">
        <f>SUMIF('调整分录-本期'!$D:$D,$A205,'调整分录-本期'!G:G)</f>
        <v>0</v>
      </c>
      <c r="AC205" s="83">
        <f>Z205+AA205-AB205</f>
        <v>0</v>
      </c>
      <c r="AD205" s="118"/>
      <c r="AF205" s="118"/>
      <c r="AG205" s="118"/>
      <c r="AH205" s="118"/>
    </row>
    <row r="206" spans="1:34"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27"/>
        <v>0</v>
      </c>
      <c r="AA206" s="83">
        <f>SUMIF('调整分录-本期'!$D:$D,$A206,'调整分录-本期'!F:F)</f>
        <v>0</v>
      </c>
      <c r="AB206" s="83">
        <f>SUMIF('调整分录-本期'!$D:$D,$A206,'调整分录-本期'!G:G)</f>
        <v>0</v>
      </c>
      <c r="AC206" s="83">
        <f t="shared" ref="AC206:AC209" si="31">Z206+AA206-AB206</f>
        <v>0</v>
      </c>
      <c r="AD206" s="118"/>
      <c r="AF206" s="118"/>
      <c r="AG206" s="118"/>
      <c r="AH206" s="118"/>
    </row>
    <row r="207" spans="1:34"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27"/>
        <v>0</v>
      </c>
      <c r="AA207" s="83">
        <f>SUMIF('调整分录-本期'!$D:$D,$A207,'调整分录-本期'!F:F)</f>
        <v>0</v>
      </c>
      <c r="AB207" s="83">
        <f>SUMIF('调整分录-本期'!$D:$D,$A207,'调整分录-本期'!G:G)</f>
        <v>0</v>
      </c>
      <c r="AC207" s="83">
        <f t="shared" si="31"/>
        <v>0</v>
      </c>
      <c r="AD207" s="118"/>
      <c r="AF207" s="118"/>
      <c r="AG207" s="118"/>
      <c r="AH207" s="118"/>
    </row>
    <row r="208" spans="1:34"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27"/>
        <v>0</v>
      </c>
      <c r="AA208" s="83">
        <f>SUMIF('调整分录-本期'!$D:$D,$A208,'调整分录-本期'!F:F)</f>
        <v>0</v>
      </c>
      <c r="AB208" s="83">
        <f>SUMIF('调整分录-本期'!$D:$D,$A208,'调整分录-本期'!G:G)</f>
        <v>0</v>
      </c>
      <c r="AC208" s="83">
        <f t="shared" si="31"/>
        <v>0</v>
      </c>
      <c r="AD208" s="118"/>
      <c r="AF208" s="118"/>
      <c r="AG208" s="118"/>
      <c r="AH208" s="118"/>
    </row>
    <row r="209" spans="1:34"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27"/>
        <v>0</v>
      </c>
      <c r="AA209" s="83">
        <f>SUMIF('调整分录-本期'!$D:$D,$A209,'调整分录-本期'!F:F)</f>
        <v>0</v>
      </c>
      <c r="AB209" s="83">
        <f>SUMIF('调整分录-本期'!$D:$D,$A209,'调整分录-本期'!G:G)</f>
        <v>0</v>
      </c>
      <c r="AC209" s="83">
        <f t="shared" si="31"/>
        <v>0</v>
      </c>
      <c r="AD209" s="118"/>
      <c r="AF209" s="118"/>
      <c r="AG209" s="118"/>
      <c r="AH209" s="118"/>
    </row>
    <row r="210" spans="1:34" hidden="1">
      <c r="B210" s="135" t="s">
        <v>516</v>
      </c>
      <c r="C210" s="139">
        <f>SUM(C205:C209)</f>
        <v>0</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27"/>
        <v>0</v>
      </c>
      <c r="AA210" s="139">
        <f t="shared" ref="AA210:AB210" si="32">SUM(AA205:AA209)</f>
        <v>0</v>
      </c>
      <c r="AB210" s="139">
        <f t="shared" si="32"/>
        <v>0</v>
      </c>
      <c r="AC210" s="139">
        <f>SUM(AC205:AC209)</f>
        <v>0</v>
      </c>
      <c r="AD210" s="118"/>
      <c r="AF210" s="118"/>
      <c r="AG210" s="118"/>
      <c r="AH210" s="118"/>
    </row>
    <row r="211" spans="1:34"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27"/>
        <v>0</v>
      </c>
      <c r="AA211" s="83">
        <f>SUMIF('调整分录-本期'!$D:$D,$A211,'调整分录-本期'!F:F)</f>
        <v>0</v>
      </c>
      <c r="AB211" s="83">
        <f>SUMIF('调整分录-本期'!$D:$D,$A211,'调整分录-本期'!G:G)</f>
        <v>0</v>
      </c>
      <c r="AC211" s="83">
        <f>Z211+AB211-AA211</f>
        <v>0</v>
      </c>
      <c r="AD211" s="118"/>
      <c r="AF211" s="118"/>
      <c r="AG211" s="118"/>
      <c r="AH211" s="118"/>
    </row>
    <row r="212" spans="1:34"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27"/>
        <v>0</v>
      </c>
      <c r="AA212" s="83">
        <f>SUMIF('调整分录-本期'!$D:$D,$A212,'调整分录-本期'!F:F)</f>
        <v>0</v>
      </c>
      <c r="AB212" s="83">
        <f>SUMIF('调整分录-本期'!$D:$D,$A212,'调整分录-本期'!G:G)</f>
        <v>0</v>
      </c>
      <c r="AC212" s="83">
        <f t="shared" ref="AC212:AC214" si="33">Z212+AB212-AA212</f>
        <v>0</v>
      </c>
      <c r="AD212" s="118"/>
      <c r="AF212" s="118"/>
      <c r="AG212" s="118"/>
      <c r="AH212" s="118"/>
    </row>
    <row r="213" spans="1:34"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27"/>
        <v>0</v>
      </c>
      <c r="AA213" s="83">
        <f>SUMIF('调整分录-本期'!$D:$D,$A213,'调整分录-本期'!F:F)</f>
        <v>0</v>
      </c>
      <c r="AB213" s="83">
        <f>SUMIF('调整分录-本期'!$D:$D,$A213,'调整分录-本期'!G:G)</f>
        <v>0</v>
      </c>
      <c r="AC213" s="83">
        <f t="shared" si="33"/>
        <v>0</v>
      </c>
      <c r="AD213" s="118"/>
      <c r="AF213" s="118"/>
      <c r="AG213" s="118"/>
      <c r="AH213" s="118"/>
    </row>
    <row r="214" spans="1:34"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27"/>
        <v>0</v>
      </c>
      <c r="AA214" s="83">
        <f>SUMIF('调整分录-本期'!$D:$D,$A214,'调整分录-本期'!F:F)</f>
        <v>0</v>
      </c>
      <c r="AB214" s="83">
        <f>SUMIF('调整分录-本期'!$D:$D,$A214,'调整分录-本期'!G:G)</f>
        <v>0</v>
      </c>
      <c r="AC214" s="83">
        <f t="shared" si="33"/>
        <v>0</v>
      </c>
      <c r="AD214" s="118"/>
      <c r="AF214" s="118"/>
      <c r="AG214" s="118"/>
      <c r="AH214" s="118"/>
    </row>
    <row r="215" spans="1:34" hidden="1">
      <c r="B215" s="135" t="s">
        <v>521</v>
      </c>
      <c r="C215" s="139">
        <f>SUM(C211:C214)</f>
        <v>0</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27"/>
        <v>0</v>
      </c>
      <c r="AA215" s="139">
        <f t="shared" ref="AA215:AB215" si="34">SUM(AA211:AA214)</f>
        <v>0</v>
      </c>
      <c r="AB215" s="139">
        <f t="shared" si="34"/>
        <v>0</v>
      </c>
      <c r="AC215" s="139">
        <f>SUM(AC211:AC214)</f>
        <v>0</v>
      </c>
      <c r="AD215" s="118"/>
      <c r="AF215" s="118"/>
      <c r="AG215" s="118"/>
      <c r="AH215" s="118"/>
    </row>
    <row r="216" spans="1:34" hidden="1">
      <c r="B216" s="135" t="s">
        <v>533</v>
      </c>
      <c r="C216" s="139">
        <f>C210-C215</f>
        <v>0</v>
      </c>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27"/>
        <v>0</v>
      </c>
      <c r="AA216" s="139">
        <f t="shared" ref="AA216:AB216" si="35">AA210-AA215</f>
        <v>0</v>
      </c>
      <c r="AB216" s="139">
        <f t="shared" si="35"/>
        <v>0</v>
      </c>
      <c r="AC216" s="139">
        <f>AC210-AC215</f>
        <v>0</v>
      </c>
      <c r="AD216" s="118"/>
      <c r="AF216" s="118"/>
      <c r="AG216" s="118"/>
      <c r="AH216" s="118"/>
    </row>
    <row r="217" spans="1:34"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27"/>
        <v>0</v>
      </c>
      <c r="AA217" s="109"/>
      <c r="AB217" s="109"/>
      <c r="AC217" s="109"/>
      <c r="AD217" s="118"/>
      <c r="AF217" s="118"/>
      <c r="AG217" s="118"/>
      <c r="AH217" s="118"/>
    </row>
    <row r="218" spans="1:34"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27"/>
        <v>0</v>
      </c>
      <c r="AA218" s="83">
        <f>SUMIF('调整分录-本期'!$D:$D,$A218,'调整分录-本期'!F:F)</f>
        <v>0</v>
      </c>
      <c r="AB218" s="83">
        <f>SUMIF('调整分录-本期'!$D:$D,$A218,'调整分录-本期'!G:G)</f>
        <v>0</v>
      </c>
      <c r="AC218" s="83">
        <f>Z218+AA218-AB218</f>
        <v>0</v>
      </c>
      <c r="AD218" s="118"/>
      <c r="AF218" s="118"/>
      <c r="AG218" s="118"/>
      <c r="AH218" s="118"/>
    </row>
    <row r="219" spans="1:34"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27"/>
        <v>0</v>
      </c>
      <c r="AA219" s="83">
        <f>SUMIF('调整分录-本期'!$D:$D,$A219,'调整分录-本期'!F:F)</f>
        <v>0</v>
      </c>
      <c r="AB219" s="83">
        <f>SUMIF('调整分录-本期'!$D:$D,$A219,'调整分录-本期'!G:G)</f>
        <v>0</v>
      </c>
      <c r="AC219" s="83">
        <f t="shared" ref="AC219:AC220" si="36">Z219+AA219-AB219</f>
        <v>0</v>
      </c>
      <c r="AD219" s="118"/>
      <c r="AF219" s="118"/>
      <c r="AG219" s="118"/>
      <c r="AH219" s="118"/>
    </row>
    <row r="220" spans="1:34"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27"/>
        <v>0</v>
      </c>
      <c r="AA220" s="83">
        <f>SUMIF('调整分录-本期'!$D:$D,$A220,'调整分录-本期'!F:F)</f>
        <v>0</v>
      </c>
      <c r="AB220" s="83">
        <f>SUMIF('调整分录-本期'!$D:$D,$A220,'调整分录-本期'!G:G)</f>
        <v>0</v>
      </c>
      <c r="AC220" s="83">
        <f t="shared" si="36"/>
        <v>0</v>
      </c>
      <c r="AD220" s="118"/>
      <c r="AF220" s="118"/>
      <c r="AG220" s="118"/>
      <c r="AH220" s="118"/>
    </row>
    <row r="221" spans="1:34" hidden="1">
      <c r="B221" s="135" t="s">
        <v>516</v>
      </c>
      <c r="C221" s="139">
        <f>SUM(C218:C220)</f>
        <v>0</v>
      </c>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27"/>
        <v>0</v>
      </c>
      <c r="AA221" s="139">
        <f t="shared" ref="AA221:AB221" si="37">SUM(AA218:AA220)</f>
        <v>0</v>
      </c>
      <c r="AB221" s="139">
        <f t="shared" si="37"/>
        <v>0</v>
      </c>
      <c r="AC221" s="139">
        <f>SUM(AC218:AC220)</f>
        <v>0</v>
      </c>
      <c r="AD221" s="118"/>
      <c r="AF221" s="118"/>
      <c r="AG221" s="118"/>
      <c r="AH221" s="118"/>
    </row>
    <row r="222" spans="1:34"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27"/>
        <v>0</v>
      </c>
      <c r="AA222" s="83">
        <f>SUMIF('调整分录-本期'!$D:$D,$A222,'调整分录-本期'!F:F)</f>
        <v>0</v>
      </c>
      <c r="AB222" s="83">
        <f>SUMIF('调整分录-本期'!$D:$D,$A222,'调整分录-本期'!G:G)</f>
        <v>0</v>
      </c>
      <c r="AC222" s="83">
        <f>Z222+AB222-AA222</f>
        <v>0</v>
      </c>
      <c r="AD222" s="118"/>
      <c r="AF222" s="118"/>
      <c r="AG222" s="118"/>
      <c r="AH222" s="118"/>
    </row>
    <row r="223" spans="1:34"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27"/>
        <v>0</v>
      </c>
      <c r="AA223" s="83">
        <f>SUMIF('调整分录-本期'!$D:$D,$A223,'调整分录-本期'!F:F)</f>
        <v>0</v>
      </c>
      <c r="AB223" s="83">
        <f>SUMIF('调整分录-本期'!$D:$D,$A223,'调整分录-本期'!G:G)</f>
        <v>0</v>
      </c>
      <c r="AC223" s="83">
        <f t="shared" ref="AC223:AC224" si="38">Z223+AB223-AA223</f>
        <v>0</v>
      </c>
      <c r="AD223" s="118"/>
      <c r="AF223" s="118"/>
      <c r="AG223" s="118"/>
      <c r="AH223" s="118"/>
    </row>
    <row r="224" spans="1:34"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27"/>
        <v>0</v>
      </c>
      <c r="AA224" s="83">
        <f>SUMIF('调整分录-本期'!$D:$D,$A224,'调整分录-本期'!F:F)</f>
        <v>0</v>
      </c>
      <c r="AB224" s="83">
        <f>SUMIF('调整分录-本期'!$D:$D,$A224,'调整分录-本期'!G:G)</f>
        <v>0</v>
      </c>
      <c r="AC224" s="83">
        <f t="shared" si="38"/>
        <v>0</v>
      </c>
      <c r="AD224" s="118"/>
      <c r="AF224" s="118"/>
      <c r="AG224" s="118"/>
      <c r="AH224" s="118"/>
    </row>
    <row r="225" spans="1:34" hidden="1">
      <c r="B225" s="135" t="s">
        <v>521</v>
      </c>
      <c r="C225" s="139">
        <f>SUM(C222:C224)</f>
        <v>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27"/>
        <v>0</v>
      </c>
      <c r="AA225" s="139">
        <f>SUM(AA222:AA224)</f>
        <v>0</v>
      </c>
      <c r="AB225" s="139">
        <f>SUM(AB222:AB224)</f>
        <v>0</v>
      </c>
      <c r="AC225" s="139">
        <f>SUM(AC222:AC224)</f>
        <v>0</v>
      </c>
      <c r="AD225" s="118"/>
      <c r="AF225" s="118"/>
      <c r="AG225" s="118"/>
      <c r="AH225" s="118"/>
    </row>
    <row r="226" spans="1:34" hidden="1">
      <c r="B226" s="135" t="s">
        <v>541</v>
      </c>
      <c r="C226" s="139">
        <f>C221-C225</f>
        <v>0</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27"/>
        <v>0</v>
      </c>
      <c r="AA226" s="139">
        <f>AA221-AA225</f>
        <v>0</v>
      </c>
      <c r="AB226" s="139">
        <f>AB221-AB225</f>
        <v>0</v>
      </c>
      <c r="AC226" s="139">
        <f>AC221-AC225</f>
        <v>0</v>
      </c>
    </row>
    <row r="227" spans="1:34"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27"/>
        <v>0</v>
      </c>
      <c r="AA227" s="83">
        <f>SUMIF('调整分录-本期'!$D:$D,$A227,'调整分录-本期'!F:F)</f>
        <v>0</v>
      </c>
      <c r="AB227" s="83">
        <f>SUMIF('调整分录-本期'!$D:$D,$A227,'调整分录-本期'!G:G)</f>
        <v>0</v>
      </c>
      <c r="AC227" s="83">
        <f>Z227+AA227-AB227</f>
        <v>0</v>
      </c>
    </row>
    <row r="228" spans="1:34" hidden="1">
      <c r="B228" s="135" t="s">
        <v>594</v>
      </c>
      <c r="C228" s="139">
        <f>C203+C216+C226+C227</f>
        <v>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27"/>
        <v>0</v>
      </c>
      <c r="AA228" s="139">
        <f>AA203+AA216+AA226+AA227</f>
        <v>0</v>
      </c>
      <c r="AB228" s="139">
        <f>AB203+AB216+AB226+AB227</f>
        <v>0</v>
      </c>
      <c r="AC228" s="139">
        <f>AC203+AC216+AC226+AC227</f>
        <v>0</v>
      </c>
    </row>
    <row r="229" spans="1:34"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27"/>
        <v>0</v>
      </c>
      <c r="AA229" s="83">
        <f>SUMIF('调整分录-本期'!$D:$D,$A229,'调整分录-本期'!F:F)</f>
        <v>0</v>
      </c>
      <c r="AB229" s="83">
        <f>SUMIF('调整分录-本期'!$D:$D,$A229,'调整分录-本期'!G:G)</f>
        <v>0</v>
      </c>
      <c r="AC229" s="83">
        <f>Z229+AA229-AB229</f>
        <v>0</v>
      </c>
    </row>
    <row r="230" spans="1:34" hidden="1">
      <c r="B230" s="135" t="s">
        <v>543</v>
      </c>
      <c r="C230" s="139">
        <f>C228+C229</f>
        <v>0</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si="27"/>
        <v>0</v>
      </c>
      <c r="AA230" s="139">
        <f t="shared" ref="AA230" si="39">AA228+AA229</f>
        <v>0</v>
      </c>
      <c r="AB230" s="139">
        <f t="shared" ref="AB230" si="40">AB228+AB229</f>
        <v>0</v>
      </c>
      <c r="AC230" s="139">
        <f t="shared" ref="AC230" si="41">AC228+AC229</f>
        <v>0</v>
      </c>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ref="Z233:Z264" si="42">SUM(C233:Y233)</f>
        <v>0</v>
      </c>
      <c r="AA233" s="83">
        <f>SUMIF('调整分录-本期'!$D:$D,$A233,'调整分录-本期'!F:F)</f>
        <v>0</v>
      </c>
      <c r="AB233" s="83">
        <f>SUMIF('调整分录-本期'!$D:$D,$A233,'调整分录-本期'!G:G)</f>
        <v>0</v>
      </c>
      <c r="AC233" s="83">
        <f>Z233+AA233-AB233</f>
        <v>0</v>
      </c>
    </row>
    <row r="234" spans="1:34"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42"/>
        <v>0</v>
      </c>
      <c r="AA234" s="83">
        <f>SUMIF('调整分录-本期'!$D:$D,$A234,'调整分录-本期'!F:F)</f>
        <v>0</v>
      </c>
      <c r="AB234" s="83">
        <f>SUMIF('调整分录-本期'!$D:$D,$A234,'调整分录-本期'!G:G)</f>
        <v>0</v>
      </c>
      <c r="AC234" s="83">
        <f t="shared" ref="AC234:AC249" si="43">Z234+AA234-AB234</f>
        <v>0</v>
      </c>
    </row>
    <row r="235" spans="1:34"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42"/>
        <v>0</v>
      </c>
      <c r="AA235" s="83">
        <f>SUMIF('调整分录-本期'!$D:$D,$A235,'调整分录-本期'!F:F)</f>
        <v>0</v>
      </c>
      <c r="AB235" s="83">
        <f>SUMIF('调整分录-本期'!$D:$D,$A235,'调整分录-本期'!G:G)</f>
        <v>0</v>
      </c>
      <c r="AC235" s="83">
        <f t="shared" ref="AC235" si="44">Z235+AA235-AB235</f>
        <v>0</v>
      </c>
    </row>
    <row r="236" spans="1:34"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42"/>
        <v>0</v>
      </c>
      <c r="AA236" s="83">
        <f>SUMIF('调整分录-本期'!$D:$D,$A236,'调整分录-本期'!F:F)</f>
        <v>0</v>
      </c>
      <c r="AB236" s="83">
        <f>SUMIF('调整分录-本期'!$D:$D,$A236,'调整分录-本期'!G:G)</f>
        <v>0</v>
      </c>
      <c r="AC236" s="83">
        <f t="shared" si="43"/>
        <v>0</v>
      </c>
    </row>
    <row r="237" spans="1:34" hidden="1">
      <c r="A237" s="118" t="s">
        <v>598</v>
      </c>
      <c r="B237" s="134" t="s">
        <v>545</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42"/>
        <v>0</v>
      </c>
      <c r="AA237" s="83">
        <f>SUMIF('调整分录-本期'!$D:$D,$A237,'调整分录-本期'!F:F)</f>
        <v>0</v>
      </c>
      <c r="AB237" s="83">
        <f>SUMIF('调整分录-本期'!$D:$D,$A237,'调整分录-本期'!G:G)</f>
        <v>0</v>
      </c>
      <c r="AC237" s="83">
        <f t="shared" si="43"/>
        <v>0</v>
      </c>
    </row>
    <row r="238" spans="1:34"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42"/>
        <v>0</v>
      </c>
      <c r="AA238" s="83">
        <f>SUMIF('调整分录-本期'!$D:$D,$A238,'调整分录-本期'!F:F)</f>
        <v>0</v>
      </c>
      <c r="AB238" s="83">
        <f>SUMIF('调整分录-本期'!$D:$D,$A238,'调整分录-本期'!G:G)</f>
        <v>0</v>
      </c>
      <c r="AC238" s="83">
        <f t="shared" si="43"/>
        <v>0</v>
      </c>
    </row>
    <row r="239" spans="1:34"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42"/>
        <v>0</v>
      </c>
      <c r="AA239" s="83">
        <f>SUMIF('调整分录-本期'!$D:$D,$A239,'调整分录-本期'!F:F)</f>
        <v>0</v>
      </c>
      <c r="AB239" s="83">
        <f>SUMIF('调整分录-本期'!$D:$D,$A239,'调整分录-本期'!G:G)</f>
        <v>0</v>
      </c>
      <c r="AC239" s="83">
        <f t="shared" si="43"/>
        <v>0</v>
      </c>
    </row>
    <row r="240" spans="1:34"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42"/>
        <v>0</v>
      </c>
      <c r="AA240" s="83">
        <f>SUMIF('调整分录-本期'!$D:$D,$A240,'调整分录-本期'!F:F)</f>
        <v>0</v>
      </c>
      <c r="AB240" s="83">
        <f>SUMIF('调整分录-本期'!$D:$D,$A240,'调整分录-本期'!G:G)</f>
        <v>0</v>
      </c>
      <c r="AC240" s="83">
        <f t="shared" si="43"/>
        <v>0</v>
      </c>
    </row>
    <row r="241" spans="1:34"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42"/>
        <v>0</v>
      </c>
      <c r="AA241" s="83">
        <f>SUMIF('调整分录-本期'!$D:$D,$A241,'调整分录-本期'!F:F)</f>
        <v>0</v>
      </c>
      <c r="AB241" s="83">
        <f>SUMIF('调整分录-本期'!$D:$D,$A241,'调整分录-本期'!G:G)</f>
        <v>0</v>
      </c>
      <c r="AC241" s="83">
        <f t="shared" si="43"/>
        <v>0</v>
      </c>
    </row>
    <row r="242" spans="1:34"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42"/>
        <v>0</v>
      </c>
      <c r="AA242" s="83">
        <f>SUMIF('调整分录-本期'!$D:$D,$A242,'调整分录-本期'!F:F)</f>
        <v>0</v>
      </c>
      <c r="AB242" s="83">
        <f>SUMIF('调整分录-本期'!$D:$D,$A242,'调整分录-本期'!G:G)</f>
        <v>0</v>
      </c>
      <c r="AC242" s="83">
        <f t="shared" si="43"/>
        <v>0</v>
      </c>
      <c r="AD242" s="118"/>
      <c r="AF242" s="118"/>
      <c r="AG242" s="118"/>
      <c r="AH242" s="118"/>
    </row>
    <row r="243" spans="1:34"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42"/>
        <v>0</v>
      </c>
      <c r="AA243" s="83">
        <f>SUMIF('调整分录-本期'!$D:$D,$A243,'调整分录-本期'!F:F)</f>
        <v>0</v>
      </c>
      <c r="AB243" s="83">
        <f>SUMIF('调整分录-本期'!$D:$D,$A243,'调整分录-本期'!G:G)</f>
        <v>0</v>
      </c>
      <c r="AC243" s="83">
        <f t="shared" si="43"/>
        <v>0</v>
      </c>
      <c r="AD243" s="118"/>
      <c r="AF243" s="118"/>
      <c r="AG243" s="118"/>
      <c r="AH243" s="118"/>
    </row>
    <row r="244" spans="1:34"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42"/>
        <v>0</v>
      </c>
      <c r="AA244" s="83">
        <f>SUMIF('调整分录-本期'!$D:$D,$A244,'调整分录-本期'!F:F)</f>
        <v>0</v>
      </c>
      <c r="AB244" s="83">
        <f>SUMIF('调整分录-本期'!$D:$D,$A244,'调整分录-本期'!G:G)</f>
        <v>0</v>
      </c>
      <c r="AC244" s="83">
        <f t="shared" si="43"/>
        <v>0</v>
      </c>
      <c r="AD244" s="118"/>
      <c r="AF244" s="118"/>
      <c r="AG244" s="118"/>
      <c r="AH244" s="118"/>
    </row>
    <row r="245" spans="1:34"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42"/>
        <v>0</v>
      </c>
      <c r="AA245" s="83">
        <f>SUMIF('调整分录-本期'!$D:$D,$A245,'调整分录-本期'!F:F)</f>
        <v>0</v>
      </c>
      <c r="AB245" s="83">
        <f>SUMIF('调整分录-本期'!$D:$D,$A245,'调整分录-本期'!G:G)</f>
        <v>0</v>
      </c>
      <c r="AC245" s="83">
        <f t="shared" si="43"/>
        <v>0</v>
      </c>
      <c r="AD245" s="118"/>
      <c r="AF245" s="118"/>
      <c r="AG245" s="118"/>
      <c r="AH245" s="118"/>
    </row>
    <row r="246" spans="1:34"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42"/>
        <v>0</v>
      </c>
      <c r="AA246" s="83">
        <f>SUMIF('调整分录-本期'!$D:$D,$A246,'调整分录-本期'!F:F)</f>
        <v>0</v>
      </c>
      <c r="AB246" s="83">
        <f>SUMIF('调整分录-本期'!$D:$D,$A246,'调整分录-本期'!G:G)</f>
        <v>0</v>
      </c>
      <c r="AC246" s="83">
        <f t="shared" si="43"/>
        <v>0</v>
      </c>
      <c r="AD246" s="118"/>
      <c r="AF246" s="118"/>
      <c r="AG246" s="118"/>
      <c r="AH246" s="118"/>
    </row>
    <row r="247" spans="1:34"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42"/>
        <v>0</v>
      </c>
      <c r="AA247" s="83">
        <f>SUMIF('调整分录-本期'!$D:$D,$A247,'调整分录-本期'!F:F)</f>
        <v>0</v>
      </c>
      <c r="AB247" s="83">
        <f>SUMIF('调整分录-本期'!$D:$D,$A247,'调整分录-本期'!G:G)</f>
        <v>0</v>
      </c>
      <c r="AC247" s="83">
        <f t="shared" si="43"/>
        <v>0</v>
      </c>
      <c r="AD247" s="118"/>
      <c r="AF247" s="118"/>
      <c r="AG247" s="118"/>
      <c r="AH247" s="118"/>
    </row>
    <row r="248" spans="1:34"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42"/>
        <v>0</v>
      </c>
      <c r="AA248" s="83">
        <f>SUMIF('调整分录-本期'!$D:$D,$A248,'调整分录-本期'!F:F)</f>
        <v>0</v>
      </c>
      <c r="AB248" s="83">
        <f>SUMIF('调整分录-本期'!$D:$D,$A248,'调整分录-本期'!G:G)</f>
        <v>0</v>
      </c>
      <c r="AC248" s="83">
        <f t="shared" si="43"/>
        <v>0</v>
      </c>
      <c r="AD248" s="118"/>
      <c r="AF248" s="118"/>
      <c r="AG248" s="118"/>
      <c r="AH248" s="118"/>
    </row>
    <row r="249" spans="1:34"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42"/>
        <v>0</v>
      </c>
      <c r="AA249" s="83">
        <f>SUMIF('调整分录-本期'!$D:$D,$A249,'调整分录-本期'!F:F)</f>
        <v>0</v>
      </c>
      <c r="AB249" s="83">
        <f>SUMIF('调整分录-本期'!$D:$D,$A249,'调整分录-本期'!G:G)</f>
        <v>0</v>
      </c>
      <c r="AC249" s="83">
        <f t="shared" si="43"/>
        <v>0</v>
      </c>
      <c r="AD249" s="118"/>
      <c r="AF249" s="118"/>
      <c r="AG249" s="118"/>
      <c r="AH249" s="118"/>
    </row>
    <row r="250" spans="1:34" hidden="1">
      <c r="B250" s="135" t="s">
        <v>558</v>
      </c>
      <c r="C250" s="139">
        <f>SUM(C233:C249)</f>
        <v>0</v>
      </c>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42"/>
        <v>0</v>
      </c>
      <c r="AA250" s="139">
        <f>SUM(AA233:AA249)</f>
        <v>0</v>
      </c>
      <c r="AB250" s="139">
        <f>SUM(AB233:AB249)</f>
        <v>0</v>
      </c>
      <c r="AC250" s="139">
        <f>SUM(AC233:AC249)</f>
        <v>0</v>
      </c>
      <c r="AD250" s="118"/>
      <c r="AF250" s="118"/>
      <c r="AG250" s="118"/>
      <c r="AH250" s="118"/>
    </row>
    <row r="251" spans="1:34" hidden="1">
      <c r="B251" s="138" t="s">
        <v>559</v>
      </c>
      <c r="C251" s="109">
        <f>C250-C203</f>
        <v>0</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42"/>
        <v>0</v>
      </c>
      <c r="AA251" s="109">
        <f>AA250-AA203</f>
        <v>0</v>
      </c>
      <c r="AB251" s="109">
        <f>AB250-AB203</f>
        <v>0</v>
      </c>
      <c r="AC251" s="109">
        <f>AC250-AC203</f>
        <v>0</v>
      </c>
      <c r="AD251" s="118"/>
      <c r="AF251" s="118"/>
      <c r="AG251" s="118"/>
      <c r="AH251" s="118"/>
    </row>
    <row r="252" spans="1:34"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42"/>
        <v>0</v>
      </c>
      <c r="AA252" s="83">
        <f>SUMIF('调整分录-本期'!$D:$D,$A252,'调整分录-本期'!F:F)</f>
        <v>0</v>
      </c>
      <c r="AB252" s="83">
        <f>SUMIF('调整分录-本期'!$D:$D,$A252,'调整分录-本期'!G:G)</f>
        <v>0</v>
      </c>
      <c r="AC252" s="83">
        <f t="shared" ref="AC252:AC262" si="45">Z252+AA252-AB252</f>
        <v>0</v>
      </c>
      <c r="AD252" s="118"/>
      <c r="AF252" s="118"/>
      <c r="AG252" s="118"/>
      <c r="AH252" s="118"/>
    </row>
    <row r="253" spans="1:34"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42"/>
        <v>0</v>
      </c>
      <c r="AA253" s="83">
        <f>SUMIF('调整分录-本期'!$D:$D,$A253,'调整分录-本期'!F:F)</f>
        <v>0</v>
      </c>
      <c r="AB253" s="83">
        <f>SUMIF('调整分录-本期'!$D:$D,$A253,'调整分录-本期'!G:G)</f>
        <v>0</v>
      </c>
      <c r="AC253" s="83">
        <f t="shared" si="45"/>
        <v>0</v>
      </c>
      <c r="AD253" s="118"/>
      <c r="AF253" s="118"/>
      <c r="AG253" s="118"/>
      <c r="AH253" s="118"/>
    </row>
    <row r="254" spans="1:34"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42"/>
        <v>0</v>
      </c>
      <c r="AA254" s="83">
        <f>SUMIF('调整分录-本期'!$D:$D,$A254,'调整分录-本期'!F:F)</f>
        <v>0</v>
      </c>
      <c r="AB254" s="83">
        <f>SUMIF('调整分录-本期'!$D:$D,$A254,'调整分录-本期'!G:G)</f>
        <v>0</v>
      </c>
      <c r="AC254" s="83">
        <f t="shared" si="45"/>
        <v>0</v>
      </c>
      <c r="AD254" s="118"/>
      <c r="AF254" s="118"/>
      <c r="AG254" s="118"/>
      <c r="AH254" s="118"/>
    </row>
    <row r="255" spans="1:34"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42"/>
        <v>0</v>
      </c>
      <c r="AA255" s="83">
        <f>SUMIF('调整分录-本期'!$D:$D,$A255,'调整分录-本期'!F:F)</f>
        <v>0</v>
      </c>
      <c r="AB255" s="83">
        <f>SUMIF('调整分录-本期'!$D:$D,$A255,'调整分录-本期'!G:G)</f>
        <v>0</v>
      </c>
      <c r="AC255" s="83">
        <f t="shared" si="45"/>
        <v>0</v>
      </c>
      <c r="AD255" s="118"/>
      <c r="AF255" s="118"/>
      <c r="AG255" s="118"/>
      <c r="AH255" s="118"/>
    </row>
    <row r="256" spans="1:34"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42"/>
        <v>0</v>
      </c>
      <c r="AA256" s="83">
        <f>SUMIF('调整分录-本期'!$D:$D,$A256,'调整分录-本期'!F:F)</f>
        <v>0</v>
      </c>
      <c r="AB256" s="83">
        <f>SUMIF('调整分录-本期'!$D:$D,$A256,'调整分录-本期'!G:G)</f>
        <v>0</v>
      </c>
      <c r="AC256" s="83">
        <f t="shared" si="45"/>
        <v>0</v>
      </c>
      <c r="AD256" s="118"/>
      <c r="AF256" s="118"/>
      <c r="AG256" s="118"/>
      <c r="AH256" s="118"/>
    </row>
    <row r="257" spans="2:34"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si="42"/>
        <v>0</v>
      </c>
      <c r="AA257" s="83">
        <f>SUMIF('调整分录-本期'!$D:$D,$A257,'调整分录-本期'!F:F)</f>
        <v>0</v>
      </c>
      <c r="AB257" s="83">
        <f>SUMIF('调整分录-本期'!$D:$D,$A257,'调整分录-本期'!G:G)</f>
        <v>0</v>
      </c>
      <c r="AC257" s="83">
        <f t="shared" si="45"/>
        <v>0</v>
      </c>
      <c r="AD257" s="118"/>
      <c r="AF257" s="118"/>
      <c r="AG257" s="118"/>
      <c r="AH257" s="118"/>
    </row>
    <row r="258" spans="2:34"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42"/>
        <v>0</v>
      </c>
      <c r="AA258" s="83">
        <f>SUMIF('调整分录-本期'!$D:$D,$A258,'调整分录-本期'!F:F)</f>
        <v>0</v>
      </c>
      <c r="AB258" s="83">
        <f>SUMIF('调整分录-本期'!$D:$D,$A258,'调整分录-本期'!G:G)</f>
        <v>0</v>
      </c>
      <c r="AC258" s="83">
        <f t="shared" si="45"/>
        <v>0</v>
      </c>
      <c r="AD258" s="118"/>
      <c r="AF258" s="118"/>
      <c r="AG258" s="118"/>
      <c r="AH258" s="118"/>
    </row>
    <row r="259" spans="2:34"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42"/>
        <v>0</v>
      </c>
      <c r="AA259" s="83">
        <f>SUMIF('调整分录-本期'!$D:$D,$A259,'调整分录-本期'!F:F)</f>
        <v>0</v>
      </c>
      <c r="AB259" s="83">
        <f>SUMIF('调整分录-本期'!$D:$D,$A259,'调整分录-本期'!G:G)</f>
        <v>0</v>
      </c>
      <c r="AC259" s="83">
        <f t="shared" si="45"/>
        <v>0</v>
      </c>
      <c r="AD259" s="118"/>
      <c r="AF259" s="118"/>
      <c r="AG259" s="118"/>
      <c r="AH259" s="118"/>
    </row>
    <row r="260" spans="2:34"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42"/>
        <v>0</v>
      </c>
      <c r="AA260" s="83">
        <f>SUMIF('调整分录-本期'!$D:$D,$A260,'调整分录-本期'!F:F)</f>
        <v>0</v>
      </c>
      <c r="AB260" s="83">
        <f>SUMIF('调整分录-本期'!$D:$D,$A260,'调整分录-本期'!G:G)</f>
        <v>0</v>
      </c>
      <c r="AC260" s="83">
        <f t="shared" si="45"/>
        <v>0</v>
      </c>
      <c r="AD260" s="118"/>
      <c r="AF260" s="118"/>
      <c r="AG260" s="118"/>
      <c r="AH260" s="118"/>
    </row>
    <row r="261" spans="2:34"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42"/>
        <v>0</v>
      </c>
      <c r="AA261" s="83">
        <f>SUMIF('调整分录-本期'!$D:$D,$A261,'调整分录-本期'!F:F)</f>
        <v>0</v>
      </c>
      <c r="AB261" s="83">
        <f>SUMIF('调整分录-本期'!$D:$D,$A261,'调整分录-本期'!G:G)</f>
        <v>0</v>
      </c>
      <c r="AC261" s="83">
        <f t="shared" si="45"/>
        <v>0</v>
      </c>
      <c r="AD261" s="118"/>
      <c r="AF261" s="118"/>
      <c r="AG261" s="118"/>
      <c r="AH261" s="118"/>
    </row>
    <row r="262" spans="2:34"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si="42"/>
        <v>0</v>
      </c>
      <c r="AA262" s="83">
        <f>SUMIF('调整分录-本期'!$D:$D,$A262,'调整分录-本期'!F:F)</f>
        <v>0</v>
      </c>
      <c r="AB262" s="83">
        <f>SUMIF('调整分录-本期'!$D:$D,$A262,'调整分录-本期'!G:G)</f>
        <v>0</v>
      </c>
      <c r="AC262" s="83">
        <f t="shared" si="45"/>
        <v>0</v>
      </c>
      <c r="AD262" s="118"/>
      <c r="AF262" s="118"/>
      <c r="AG262" s="118"/>
      <c r="AH262" s="118"/>
    </row>
    <row r="263" spans="2:34" hidden="1">
      <c r="B263" s="135" t="s">
        <v>571</v>
      </c>
      <c r="C263" s="139">
        <f>C259-C260+C261-C262</f>
        <v>0</v>
      </c>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42"/>
        <v>0</v>
      </c>
      <c r="AA263" s="139">
        <f t="shared" ref="AA263" si="46">AA259-AA260+AA261-AA262</f>
        <v>0</v>
      </c>
      <c r="AB263" s="139">
        <f t="shared" ref="AB263" si="47">AB259-AB260+AB261-AB262</f>
        <v>0</v>
      </c>
      <c r="AC263" s="139">
        <f t="shared" ref="AC263" si="48">AC259-AC260+AC261-AC262</f>
        <v>0</v>
      </c>
      <c r="AD263" s="118"/>
      <c r="AF263" s="118"/>
      <c r="AG263" s="118"/>
      <c r="AH263" s="118"/>
    </row>
    <row r="264" spans="2:34" hidden="1">
      <c r="B264" s="138" t="s">
        <v>559</v>
      </c>
      <c r="C264" s="109">
        <f>C263-C228</f>
        <v>0</v>
      </c>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42"/>
        <v>0</v>
      </c>
      <c r="AA264" s="109">
        <f>AA263-AA228</f>
        <v>0</v>
      </c>
      <c r="AB264" s="109">
        <f>AB263-AB228</f>
        <v>0</v>
      </c>
      <c r="AC264" s="109">
        <f>AC263-AC228</f>
        <v>0</v>
      </c>
      <c r="AD264" s="118"/>
      <c r="AF264" s="118"/>
      <c r="AG264" s="118"/>
      <c r="AH264" s="118"/>
    </row>
    <row r="265" spans="2:34" hidden="1"/>
    <row r="266" spans="2:34">
      <c r="L266" s="119"/>
    </row>
    <row r="267" spans="2:34">
      <c r="C267" s="49"/>
      <c r="D267" s="49"/>
      <c r="E267" s="49"/>
      <c r="F267" s="49"/>
      <c r="G267" s="49"/>
      <c r="H267" s="49"/>
      <c r="I267" s="49"/>
      <c r="J267" s="49"/>
      <c r="K267" s="49"/>
      <c r="M267" s="119"/>
    </row>
    <row r="268" spans="2:34">
      <c r="C268" s="119"/>
      <c r="D268" s="119"/>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2021-05-24T14:03:33Z</dcterms:modified>
</cp:coreProperties>
</file>