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Administrator\Desktop\手把手教你编现金流量表\课件\合并现金流\"/>
    </mc:Choice>
  </mc:AlternateContent>
  <xr:revisionPtr revIDLastSave="0" documentId="13_ncr:1_{62DF2FF1-CECD-4D68-83DC-58AC3A01F961}" xr6:coauthVersionLast="46" xr6:coauthVersionMax="46" xr10:uidLastSave="{00000000-0000-0000-0000-000000000000}"/>
  <bookViews>
    <workbookView xWindow="-120" yWindow="-120" windowWidth="21840" windowHeight="13140" tabRatio="843" activeTab="9" xr2:uid="{00000000-000D-0000-FFFF-FFFF00000000}"/>
  </bookViews>
  <sheets>
    <sheet name="资产负债表" sheetId="6" r:id="rId1"/>
    <sheet name="资产负债表（续）" sheetId="7" r:id="rId2"/>
    <sheet name="利润表" sheetId="8" r:id="rId3"/>
    <sheet name="现金流量表" sheetId="9" r:id="rId4"/>
    <sheet name="所有者权益变动表" sheetId="19" r:id="rId5"/>
    <sheet name="调整分录-上期" sheetId="15" r:id="rId6"/>
    <sheet name="TB-上期" sheetId="16" r:id="rId7"/>
    <sheet name="调整分录-本期" sheetId="3" r:id="rId8"/>
    <sheet name="TB-本期" sheetId="2" r:id="rId9"/>
    <sheet name="现金流量表编制模板" sheetId="18" r:id="rId10"/>
  </sheets>
  <definedNames>
    <definedName name="_xlnm._FilterDatabase" localSheetId="8" hidden="1">'TB-本期'!$A$5:$AH$187</definedName>
    <definedName name="_xlnm._FilterDatabase" localSheetId="6" hidden="1">'TB-上期'!$A$5:$AE$187</definedName>
    <definedName name="_xlnm._FilterDatabase" localSheetId="9" hidden="1">#REF!</definedName>
    <definedName name="_xlnm._FilterDatabase" hidden="1">#REF!</definedName>
    <definedName name="AS2DocOpenMode" hidden="1">"AS2DocumentEdit"</definedName>
    <definedName name="databaaa" hidden="1">#REF!</definedName>
    <definedName name="databass" localSheetId="9" hidden="1">#REF!</definedName>
    <definedName name="databass" hidden="1">#REF!</definedName>
    <definedName name="Databasss" localSheetId="9" hidden="1">#REF!</definedName>
    <definedName name="Databasss" hidden="1">#REF!</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 localSheetId="9">#REF!</definedName>
    <definedName name="Print_Area_MI">#REF!</definedName>
    <definedName name="_xlnm.Print_Titles" localSheetId="4">所有者权益变动表!$1:$6</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localSheetId="9" hidden="1">#REF!</definedName>
    <definedName name="Z_D90FB3E0_C6CC_11D4_A263_FA2A55EA7737_.wvu.Rows" hidden="1">#REF!</definedName>
    <definedName name="전" localSheetId="4">#REF!</definedName>
    <definedName name="전" localSheetId="9">#REF!</definedName>
    <definedName name="전">#REF!</definedName>
    <definedName name="주택사업본부" localSheetId="4">#REF!</definedName>
    <definedName name="주택사업본부" localSheetId="9">#REF!</definedName>
    <definedName name="주택사업본부">#REF!</definedName>
    <definedName name="철구사업본부" localSheetId="4">#REF!</definedName>
    <definedName name="철구사업본부" localSheetId="9">#REF!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1" i="18" l="1"/>
  <c r="V53" i="18"/>
  <c r="W81" i="18"/>
  <c r="Q76" i="18" l="1"/>
  <c r="D27" i="18"/>
  <c r="I98" i="18" l="1"/>
  <c r="F44" i="8" l="1"/>
  <c r="L44" i="19" l="1"/>
  <c r="S53" i="18"/>
  <c r="H37" i="19"/>
  <c r="L37" i="19"/>
  <c r="L13" i="19"/>
  <c r="L7" i="19"/>
  <c r="L30" i="19"/>
  <c r="L23" i="19"/>
  <c r="L19" i="19"/>
  <c r="L14" i="19"/>
  <c r="L11" i="19"/>
  <c r="X37" i="19"/>
  <c r="X30" i="19"/>
  <c r="X23" i="19"/>
  <c r="X19" i="19"/>
  <c r="X14" i="19"/>
  <c r="X12" i="19" s="1"/>
  <c r="X34" i="19" s="1"/>
  <c r="X11" i="19"/>
  <c r="Y33" i="19"/>
  <c r="Y32" i="19"/>
  <c r="Y31" i="19"/>
  <c r="Y30" i="19"/>
  <c r="Y29" i="19"/>
  <c r="Y28" i="19"/>
  <c r="Y27" i="19"/>
  <c r="Y26" i="19"/>
  <c r="Y25" i="19"/>
  <c r="Y24" i="19"/>
  <c r="Y23" i="19"/>
  <c r="Y22" i="19"/>
  <c r="Y21" i="19"/>
  <c r="Y20" i="19"/>
  <c r="Y19" i="19"/>
  <c r="Y18" i="19"/>
  <c r="Y17" i="19"/>
  <c r="Y16" i="19"/>
  <c r="Y15" i="19"/>
  <c r="Y13" i="19"/>
  <c r="Y11" i="19"/>
  <c r="Y10" i="19"/>
  <c r="Y9" i="19"/>
  <c r="Y8" i="19"/>
  <c r="Y7" i="19"/>
  <c r="V11" i="19"/>
  <c r="AE204" i="2"/>
  <c r="AE217" i="2"/>
  <c r="AE231" i="2"/>
  <c r="AE232" i="2"/>
  <c r="AD228" i="2"/>
  <c r="AD226" i="2"/>
  <c r="AD225" i="2"/>
  <c r="AD221" i="2"/>
  <c r="AD215" i="2"/>
  <c r="AD216" i="2" s="1"/>
  <c r="AD210" i="2"/>
  <c r="AD202" i="2"/>
  <c r="AD203" i="2" s="1"/>
  <c r="AD197" i="2"/>
  <c r="F103" i="18"/>
  <c r="F102" i="18"/>
  <c r="J5" i="18"/>
  <c r="Z234" i="16"/>
  <c r="AA234" i="16"/>
  <c r="AC234" i="16" s="1"/>
  <c r="AB234" i="16"/>
  <c r="AA234" i="2"/>
  <c r="AB234" i="2"/>
  <c r="AB26" i="18"/>
  <c r="G87" i="18"/>
  <c r="D234" i="2" l="1"/>
  <c r="Z234" i="2" s="1"/>
  <c r="AC234" i="2" s="1"/>
  <c r="AE234" i="2" s="1"/>
  <c r="D235" i="2"/>
  <c r="L12" i="19"/>
  <c r="L34" i="19" s="1"/>
  <c r="Q10" i="18" l="1"/>
  <c r="G90" i="18" l="1"/>
  <c r="G13" i="18" l="1"/>
  <c r="E22" i="18"/>
  <c r="G22" i="18"/>
  <c r="G23" i="18"/>
  <c r="G24" i="18"/>
  <c r="G25" i="18"/>
  <c r="G26" i="18"/>
  <c r="G27" i="18"/>
  <c r="G28" i="18"/>
  <c r="D121" i="16"/>
  <c r="D121" i="2"/>
  <c r="Z87" i="2"/>
  <c r="F22" i="18" l="1"/>
  <c r="G62" i="18"/>
  <c r="G51" i="18"/>
  <c r="G36" i="18"/>
  <c r="G19" i="18"/>
  <c r="D52" i="8" l="1"/>
  <c r="D49" i="8"/>
  <c r="D48" i="8"/>
  <c r="D47" i="8" s="1"/>
  <c r="Z95" i="16"/>
  <c r="AA95" i="16"/>
  <c r="AB95" i="16"/>
  <c r="Z95" i="2"/>
  <c r="AA95" i="2"/>
  <c r="AB95" i="2"/>
  <c r="AC95" i="2" l="1"/>
  <c r="C29" i="7" s="1"/>
  <c r="AC95" i="16"/>
  <c r="D29" i="7" s="1"/>
  <c r="D131" i="16"/>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C34" i="7" s="1"/>
  <c r="Z100" i="16"/>
  <c r="AC100" i="16" s="1"/>
  <c r="D34" i="7" s="1"/>
  <c r="Z87" i="16"/>
  <c r="Z79" i="2"/>
  <c r="Z79" i="16"/>
  <c r="Z42" i="2"/>
  <c r="Z41" i="2"/>
  <c r="Z42" i="16"/>
  <c r="Z41" i="16"/>
  <c r="Z36" i="2"/>
  <c r="Z35" i="2"/>
  <c r="Z36" i="16"/>
  <c r="Z35" i="16"/>
  <c r="Z28" i="2"/>
  <c r="Z28" i="16"/>
  <c r="Z16" i="2"/>
  <c r="Z16" i="16"/>
  <c r="AA83" i="2"/>
  <c r="AB83" i="2"/>
  <c r="AA83" i="16"/>
  <c r="AB83" i="16"/>
  <c r="Z56" i="2"/>
  <c r="AA56" i="2"/>
  <c r="AB56" i="2"/>
  <c r="Z56" i="16"/>
  <c r="AA56" i="16"/>
  <c r="AB56" i="16"/>
  <c r="E32" i="18"/>
  <c r="G32" i="18"/>
  <c r="Z78" i="16"/>
  <c r="D126" i="2"/>
  <c r="D106" i="2"/>
  <c r="Z78" i="2"/>
  <c r="D64" i="2"/>
  <c r="D53" i="2"/>
  <c r="D46" i="2"/>
  <c r="D40" i="2"/>
  <c r="D27" i="2"/>
  <c r="D15" i="2"/>
  <c r="D131" i="2" l="1"/>
  <c r="AC35" i="16"/>
  <c r="D28" i="6" s="1"/>
  <c r="AC42" i="16"/>
  <c r="D33" i="6" s="1"/>
  <c r="AC151" i="16"/>
  <c r="D30" i="8" s="1"/>
  <c r="AC35" i="2"/>
  <c r="C28" i="6" s="1"/>
  <c r="AC153" i="16"/>
  <c r="D32" i="8" s="1"/>
  <c r="AC42" i="2"/>
  <c r="C33" i="6" s="1"/>
  <c r="D28" i="18" s="1"/>
  <c r="E28" i="18" s="1"/>
  <c r="F28" i="18" s="1"/>
  <c r="AC87" i="2"/>
  <c r="C22" i="7" s="1"/>
  <c r="AC151" i="2"/>
  <c r="C30" i="8" s="1"/>
  <c r="AC153" i="2"/>
  <c r="C32" i="8" s="1"/>
  <c r="E90" i="18" s="1"/>
  <c r="F90" i="18" s="1"/>
  <c r="AC28" i="2"/>
  <c r="C21" i="6" s="1"/>
  <c r="D19" i="18" s="1"/>
  <c r="AC36" i="2"/>
  <c r="C29" i="6" s="1"/>
  <c r="AC79" i="2"/>
  <c r="C14" i="7" s="1"/>
  <c r="D51" i="18" s="1"/>
  <c r="AC41" i="16"/>
  <c r="D32" i="6" s="1"/>
  <c r="C27" i="18" s="1"/>
  <c r="E27" i="18" s="1"/>
  <c r="F27" i="18" s="1"/>
  <c r="AC41" i="2"/>
  <c r="C32" i="6" s="1"/>
  <c r="AC83" i="2"/>
  <c r="C18" i="7" s="1"/>
  <c r="AC79" i="16"/>
  <c r="D14" i="7" s="1"/>
  <c r="C51" i="18" s="1"/>
  <c r="AC36" i="16"/>
  <c r="D29" i="6" s="1"/>
  <c r="AC28" i="16"/>
  <c r="D21" i="6" s="1"/>
  <c r="C19" i="18" s="1"/>
  <c r="E19" i="18" s="1"/>
  <c r="F19" i="18" s="1"/>
  <c r="AC87" i="16"/>
  <c r="D22" i="7" s="1"/>
  <c r="AC83" i="16"/>
  <c r="D18" i="7" s="1"/>
  <c r="AC56" i="2"/>
  <c r="C39" i="6" s="1"/>
  <c r="D36" i="18" s="1"/>
  <c r="AC16" i="2"/>
  <c r="C13" i="6" s="1"/>
  <c r="D13" i="18" s="1"/>
  <c r="AC16" i="16"/>
  <c r="D13" i="6" s="1"/>
  <c r="C13" i="18" s="1"/>
  <c r="AC56" i="16"/>
  <c r="D39" i="6" s="1"/>
  <c r="C36" i="18" s="1"/>
  <c r="D50" i="2"/>
  <c r="D60" i="2"/>
  <c r="D23" i="2"/>
  <c r="D32" i="2" s="1"/>
  <c r="D92" i="2"/>
  <c r="D107" i="2" s="1"/>
  <c r="D123" i="2"/>
  <c r="F32" i="18"/>
  <c r="F112" i="18"/>
  <c r="E13" i="18" l="1"/>
  <c r="F13" i="18" s="1"/>
  <c r="D156" i="2"/>
  <c r="D159" i="2" s="1"/>
  <c r="D161" i="2" s="1"/>
  <c r="E51" i="18"/>
  <c r="F51" i="18" s="1"/>
  <c r="E36" i="18"/>
  <c r="F36" i="18" s="1"/>
  <c r="D68" i="2"/>
  <c r="D69" i="2" s="1"/>
  <c r="D124" i="2"/>
  <c r="F115" i="18"/>
  <c r="F114" i="18"/>
  <c r="D163" i="2" l="1"/>
  <c r="D166" i="2"/>
  <c r="F107" i="18"/>
  <c r="H5" i="18"/>
  <c r="G9" i="18"/>
  <c r="E9" i="18"/>
  <c r="F9" i="18" l="1"/>
  <c r="AR5" i="18"/>
  <c r="AP5" i="18"/>
  <c r="AO5" i="18"/>
  <c r="AN5" i="18"/>
  <c r="AM5" i="18"/>
  <c r="AL5" i="18"/>
  <c r="AK5" i="18"/>
  <c r="AI5" i="18"/>
  <c r="AH5" i="18"/>
  <c r="AG5" i="18"/>
  <c r="AF5" i="18"/>
  <c r="AE5" i="18"/>
  <c r="AD5" i="18"/>
  <c r="AC5" i="18"/>
  <c r="AB5" i="18"/>
  <c r="AA5" i="18"/>
  <c r="Y5" i="18"/>
  <c r="X5" i="18"/>
  <c r="W5" i="18"/>
  <c r="U5" i="18"/>
  <c r="T5" i="18"/>
  <c r="I5" i="18"/>
  <c r="K5" i="18"/>
  <c r="L5" i="18"/>
  <c r="M5" i="18"/>
  <c r="N5" i="18"/>
  <c r="O5" i="18"/>
  <c r="P5" i="18"/>
  <c r="N7" i="19" l="1"/>
  <c r="D126" i="16" l="1"/>
  <c r="D156" i="16" s="1"/>
  <c r="D60" i="16"/>
  <c r="D123" i="16"/>
  <c r="D50" i="16"/>
  <c r="D15" i="16"/>
  <c r="D106" i="16"/>
  <c r="D64" i="16"/>
  <c r="D53" i="16"/>
  <c r="D46" i="16"/>
  <c r="D40" i="16"/>
  <c r="D27" i="16"/>
  <c r="D23" i="16"/>
  <c r="D68" i="16" l="1"/>
  <c r="D92" i="16"/>
  <c r="D107" i="16" s="1"/>
  <c r="D124" i="16" s="1"/>
  <c r="D32" i="16"/>
  <c r="A2" i="9"/>
  <c r="A2" i="7"/>
  <c r="D69" i="16" l="1"/>
  <c r="G74" i="18"/>
  <c r="G95" i="18"/>
  <c r="F95" i="18" s="1"/>
  <c r="G65" i="18"/>
  <c r="G85" i="18"/>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I23" i="19"/>
  <c r="H23" i="19"/>
  <c r="G23" i="19"/>
  <c r="F23" i="19"/>
  <c r="E23" i="19"/>
  <c r="D23" i="19"/>
  <c r="C23" i="19"/>
  <c r="B23" i="19"/>
  <c r="M22" i="19"/>
  <c r="M21" i="19"/>
  <c r="K20" i="19"/>
  <c r="M20" i="19" s="1"/>
  <c r="U19" i="19"/>
  <c r="T19" i="19"/>
  <c r="S19" i="19"/>
  <c r="R19" i="19"/>
  <c r="Q19" i="19"/>
  <c r="P19" i="19"/>
  <c r="O19" i="19"/>
  <c r="N19" i="19"/>
  <c r="J19" i="19"/>
  <c r="I19" i="19"/>
  <c r="H19" i="19"/>
  <c r="G19" i="19"/>
  <c r="F19" i="19"/>
  <c r="E19" i="19"/>
  <c r="D19" i="19"/>
  <c r="C19" i="19"/>
  <c r="B19" i="19"/>
  <c r="M18" i="19"/>
  <c r="M17" i="19"/>
  <c r="M16" i="19"/>
  <c r="M15" i="19"/>
  <c r="W14" i="19"/>
  <c r="V14" i="19"/>
  <c r="U14" i="19"/>
  <c r="T14" i="19"/>
  <c r="S14" i="19"/>
  <c r="S12" i="19" s="1"/>
  <c r="R14" i="19"/>
  <c r="Y14" i="19" s="1"/>
  <c r="Q14" i="19"/>
  <c r="Q12" i="19" s="1"/>
  <c r="P14" i="19"/>
  <c r="O14" i="19"/>
  <c r="O12" i="19" s="1"/>
  <c r="N14" i="19"/>
  <c r="K14" i="19"/>
  <c r="J14" i="19"/>
  <c r="I14" i="19"/>
  <c r="H14" i="19"/>
  <c r="G14" i="19"/>
  <c r="F14" i="19"/>
  <c r="F12" i="19" s="1"/>
  <c r="E14" i="19"/>
  <c r="D14" i="19"/>
  <c r="D12" i="19" s="1"/>
  <c r="C14" i="19"/>
  <c r="B14" i="19"/>
  <c r="U12" i="19"/>
  <c r="J12" i="19"/>
  <c r="H12" i="19"/>
  <c r="U11" i="19"/>
  <c r="T11" i="19"/>
  <c r="S11" i="19"/>
  <c r="R11" i="19"/>
  <c r="Q11" i="19"/>
  <c r="P11" i="19"/>
  <c r="O11" i="19"/>
  <c r="N11" i="19"/>
  <c r="M10" i="19"/>
  <c r="M9" i="19"/>
  <c r="M8" i="19"/>
  <c r="Z142" i="2"/>
  <c r="Z17" i="2"/>
  <c r="Z120" i="2"/>
  <c r="Z18" i="2"/>
  <c r="Z19" i="2"/>
  <c r="Z20" i="2"/>
  <c r="Z21" i="2"/>
  <c r="B12" i="19" l="1"/>
  <c r="Q34" i="19"/>
  <c r="E7" i="19" s="1"/>
  <c r="E11" i="19" s="1"/>
  <c r="K19" i="19"/>
  <c r="M19" i="19" s="1"/>
  <c r="R12" i="19"/>
  <c r="O34" i="19"/>
  <c r="C7" i="19" s="1"/>
  <c r="C11" i="19" s="1"/>
  <c r="S34" i="19"/>
  <c r="E12" i="19"/>
  <c r="I12" i="19"/>
  <c r="P12" i="19"/>
  <c r="P34" i="19" s="1"/>
  <c r="D7" i="19" s="1"/>
  <c r="D11" i="19" s="1"/>
  <c r="D34" i="19" s="1"/>
  <c r="T12" i="19"/>
  <c r="T34" i="19" s="1"/>
  <c r="H7" i="19" s="1"/>
  <c r="H11" i="19" s="1"/>
  <c r="U34" i="19"/>
  <c r="I7" i="19" s="1"/>
  <c r="I11" i="19" s="1"/>
  <c r="I34" i="19" s="1"/>
  <c r="C12" i="19"/>
  <c r="M23" i="19"/>
  <c r="M30" i="19"/>
  <c r="M14" i="19"/>
  <c r="N12" i="19"/>
  <c r="N34" i="19" s="1"/>
  <c r="B7" i="19" s="1"/>
  <c r="G12" i="19"/>
  <c r="H34" i="19"/>
  <c r="E34" i="19"/>
  <c r="R34" i="19" l="1"/>
  <c r="Y34" i="19" s="1"/>
  <c r="Y12" i="19"/>
  <c r="C34" i="19"/>
  <c r="G7" i="19"/>
  <c r="G11" i="19" s="1"/>
  <c r="G34" i="19" s="1"/>
  <c r="G37" i="19" s="1"/>
  <c r="S37" i="19"/>
  <c r="F7" i="19"/>
  <c r="F11" i="19" s="1"/>
  <c r="F34" i="19" s="1"/>
  <c r="F37" i="19" s="1"/>
  <c r="R37" i="19"/>
  <c r="B11" i="19" l="1"/>
  <c r="B3" i="9"/>
  <c r="A3" i="9"/>
  <c r="B34" i="19" l="1"/>
  <c r="F118" i="18"/>
  <c r="D240" i="2"/>
  <c r="D239" i="2"/>
  <c r="F113" i="18"/>
  <c r="D241" i="2"/>
  <c r="F109" i="18"/>
  <c r="F108" i="18"/>
  <c r="D242" i="2"/>
  <c r="F106" i="18"/>
  <c r="F105" i="18"/>
  <c r="F104" i="18"/>
  <c r="G96" i="18"/>
  <c r="G94" i="18"/>
  <c r="G93" i="18"/>
  <c r="G92" i="18"/>
  <c r="G88" i="18"/>
  <c r="G89" i="18"/>
  <c r="G91" i="18"/>
  <c r="G86" i="18"/>
  <c r="G84" i="18"/>
  <c r="G83" i="18"/>
  <c r="G82" i="18"/>
  <c r="G81" i="18"/>
  <c r="G80" i="18"/>
  <c r="F79" i="18"/>
  <c r="G73" i="18"/>
  <c r="G75" i="18"/>
  <c r="G72" i="18"/>
  <c r="G71" i="18"/>
  <c r="G70" i="18"/>
  <c r="E69" i="18"/>
  <c r="F69" i="18" s="1"/>
  <c r="E68" i="18"/>
  <c r="F68" i="18" s="1"/>
  <c r="G67" i="18"/>
  <c r="G66" i="18"/>
  <c r="G64" i="18"/>
  <c r="G63" i="18"/>
  <c r="G61" i="18"/>
  <c r="G60" i="18"/>
  <c r="G59" i="18"/>
  <c r="E59" i="18"/>
  <c r="G58" i="18"/>
  <c r="G57" i="18"/>
  <c r="G54" i="18"/>
  <c r="G56" i="18"/>
  <c r="E56" i="18"/>
  <c r="G55" i="18"/>
  <c r="E55" i="18"/>
  <c r="G52" i="18"/>
  <c r="G50" i="18"/>
  <c r="G49" i="18"/>
  <c r="G48" i="18"/>
  <c r="G47" i="18"/>
  <c r="G46" i="18"/>
  <c r="G45" i="18"/>
  <c r="F45" i="18" s="1"/>
  <c r="F44" i="18"/>
  <c r="G42" i="18"/>
  <c r="G41" i="18"/>
  <c r="G40" i="18"/>
  <c r="G39" i="18"/>
  <c r="G38" i="18"/>
  <c r="G37" i="18"/>
  <c r="G35" i="18"/>
  <c r="G34" i="18"/>
  <c r="G33" i="18"/>
  <c r="E33" i="18"/>
  <c r="G31" i="18"/>
  <c r="G30" i="18"/>
  <c r="G29" i="18"/>
  <c r="G21" i="18"/>
  <c r="G20" i="18"/>
  <c r="G18" i="18"/>
  <c r="G15" i="18"/>
  <c r="G17" i="18"/>
  <c r="E17" i="18"/>
  <c r="G16" i="18"/>
  <c r="E16" i="18"/>
  <c r="G14" i="18"/>
  <c r="G12" i="18"/>
  <c r="G11" i="18"/>
  <c r="G10" i="18"/>
  <c r="G8" i="18"/>
  <c r="AR6" i="18"/>
  <c r="D224" i="2"/>
  <c r="D223" i="2"/>
  <c r="D220" i="2"/>
  <c r="D219" i="2"/>
  <c r="D218" i="2"/>
  <c r="D214" i="2"/>
  <c r="D213" i="2"/>
  <c r="D212" i="2"/>
  <c r="D211" i="2"/>
  <c r="D209" i="2"/>
  <c r="D208" i="2"/>
  <c r="D206" i="2"/>
  <c r="D205" i="2"/>
  <c r="D201" i="2"/>
  <c r="D200" i="2"/>
  <c r="D199" i="2"/>
  <c r="D196" i="2"/>
  <c r="D195" i="2"/>
  <c r="D244" i="2" l="1"/>
  <c r="D237" i="2"/>
  <c r="D245" i="2"/>
  <c r="D238" i="2"/>
  <c r="D243" i="2"/>
  <c r="D246" i="2"/>
  <c r="F110" i="18"/>
  <c r="D236" i="2"/>
  <c r="F55" i="18"/>
  <c r="AN6" i="18"/>
  <c r="F16" i="18"/>
  <c r="F59" i="18"/>
  <c r="F33" i="18"/>
  <c r="F56" i="18"/>
  <c r="D222" i="2"/>
  <c r="F111" i="18"/>
  <c r="F17" i="18"/>
  <c r="AF6" i="18"/>
  <c r="AK6" i="18"/>
  <c r="F117" i="18"/>
  <c r="D227" i="2"/>
  <c r="F119" i="18"/>
  <c r="F116" i="18"/>
  <c r="AK7" i="18" l="1"/>
  <c r="D247" i="2"/>
  <c r="AA6" i="18"/>
  <c r="AA7" i="18" s="1"/>
  <c r="D207" i="2"/>
  <c r="Z246" i="2" l="1"/>
  <c r="Z240" i="2"/>
  <c r="Z239" i="2"/>
  <c r="Z243" i="2"/>
  <c r="Z245" i="2"/>
  <c r="Z244" i="2"/>
  <c r="Z242" i="2"/>
  <c r="Z238" i="2"/>
  <c r="Z237" i="2"/>
  <c r="Z236" i="2"/>
  <c r="Z235" i="2"/>
  <c r="Z224" i="2"/>
  <c r="Z222" i="2"/>
  <c r="Z220" i="2"/>
  <c r="Z219" i="2"/>
  <c r="Z214" i="2"/>
  <c r="Z212" i="2"/>
  <c r="Z209" i="2"/>
  <c r="Z206" i="2"/>
  <c r="Z205" i="2"/>
  <c r="Z200" i="2"/>
  <c r="Z199"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5" i="2"/>
  <c r="AA235"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5" i="16"/>
  <c r="AA235"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5"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F263" i="16"/>
  <c r="E263" i="16"/>
  <c r="F250" i="16"/>
  <c r="E250" i="16"/>
  <c r="F225" i="16"/>
  <c r="E225" i="16"/>
  <c r="F221" i="16"/>
  <c r="E221" i="16"/>
  <c r="F215" i="16"/>
  <c r="E215" i="16"/>
  <c r="F210" i="16"/>
  <c r="E210" i="16"/>
  <c r="F202" i="16"/>
  <c r="E202" i="16"/>
  <c r="F197" i="16"/>
  <c r="E197" i="16"/>
  <c r="F263" i="2"/>
  <c r="E263" i="2"/>
  <c r="F250" i="2"/>
  <c r="E250" i="2"/>
  <c r="F225" i="2"/>
  <c r="E225" i="2"/>
  <c r="F221" i="2"/>
  <c r="E221" i="2"/>
  <c r="F215" i="2"/>
  <c r="E215" i="2"/>
  <c r="F210" i="2"/>
  <c r="E210" i="2"/>
  <c r="F202" i="2"/>
  <c r="E202" i="2"/>
  <c r="F197" i="2"/>
  <c r="E197" i="2"/>
  <c r="D263" i="16"/>
  <c r="D250" i="16"/>
  <c r="D225" i="16"/>
  <c r="D221" i="16"/>
  <c r="D215" i="16"/>
  <c r="D210" i="16"/>
  <c r="D202" i="16"/>
  <c r="D197" i="16"/>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D225" i="2"/>
  <c r="Z211" i="2"/>
  <c r="AC211" i="2" s="1"/>
  <c r="Z218" i="2"/>
  <c r="AC218" i="2" s="1"/>
  <c r="Z241" i="2"/>
  <c r="AC241" i="2" s="1"/>
  <c r="AE241" i="2" s="1"/>
  <c r="AC252" i="2"/>
  <c r="AC254" i="2"/>
  <c r="AC258" i="2"/>
  <c r="AC262" i="2"/>
  <c r="AB225" i="2"/>
  <c r="AC205" i="2"/>
  <c r="AC239" i="2"/>
  <c r="AE239" i="2" s="1"/>
  <c r="AC243" i="2"/>
  <c r="AE243" i="2" s="1"/>
  <c r="AA210" i="2"/>
  <c r="AC200" i="2"/>
  <c r="AC214" i="2"/>
  <c r="AC195" i="2"/>
  <c r="AC199" i="2"/>
  <c r="AC206" i="2"/>
  <c r="AC212" i="2"/>
  <c r="AC220" i="2"/>
  <c r="AE220" i="2" s="1"/>
  <c r="AC224" i="2"/>
  <c r="AB210" i="2"/>
  <c r="AB216" i="2" s="1"/>
  <c r="AC209" i="2"/>
  <c r="Z201" i="2"/>
  <c r="AC201" i="2" s="1"/>
  <c r="AE201" i="2" s="1"/>
  <c r="AC213" i="16"/>
  <c r="D41" i="9" s="1"/>
  <c r="AC223" i="16"/>
  <c r="Z202" i="16"/>
  <c r="Z215" i="16"/>
  <c r="Z225" i="16"/>
  <c r="Z263" i="16"/>
  <c r="Z208" i="2"/>
  <c r="AC208" i="2" s="1"/>
  <c r="Z213" i="2"/>
  <c r="AC213" i="2" s="1"/>
  <c r="AC237" i="2"/>
  <c r="AE237" i="2" s="1"/>
  <c r="AC245" i="2"/>
  <c r="AE245" i="2" s="1"/>
  <c r="AC214" i="16"/>
  <c r="AC237" i="16"/>
  <c r="AC241" i="16"/>
  <c r="AC245" i="16"/>
  <c r="AC249" i="16"/>
  <c r="AA225" i="2"/>
  <c r="AC199" i="16"/>
  <c r="E203" i="2"/>
  <c r="E216" i="2"/>
  <c r="E226" i="2"/>
  <c r="E203" i="16"/>
  <c r="E216" i="16"/>
  <c r="E226" i="16"/>
  <c r="Z250" i="16"/>
  <c r="Z197" i="16"/>
  <c r="AB202" i="16"/>
  <c r="AC207" i="16"/>
  <c r="D34" i="9" s="1"/>
  <c r="AB225" i="16"/>
  <c r="AB250" i="16"/>
  <c r="D203" i="16"/>
  <c r="D216" i="16"/>
  <c r="F203" i="2"/>
  <c r="F251" i="2" s="1"/>
  <c r="F226" i="2"/>
  <c r="F203" i="16"/>
  <c r="F251" i="16" s="1"/>
  <c r="F216" i="16"/>
  <c r="F226" i="16"/>
  <c r="AB215" i="16"/>
  <c r="AB221" i="16"/>
  <c r="AB202" i="2"/>
  <c r="AB221" i="2"/>
  <c r="AC209" i="16"/>
  <c r="D36" i="9" s="1"/>
  <c r="D226" i="16"/>
  <c r="F216" i="2"/>
  <c r="AC196" i="16"/>
  <c r="AA202" i="16"/>
  <c r="AC200" i="16"/>
  <c r="AA225" i="16"/>
  <c r="AA250" i="16"/>
  <c r="AC253" i="16"/>
  <c r="AC255" i="16"/>
  <c r="AC257" i="16"/>
  <c r="AC259" i="16"/>
  <c r="AC261" i="16"/>
  <c r="AC235" i="2"/>
  <c r="AE235" i="2" s="1"/>
  <c r="AC238" i="2"/>
  <c r="AE238" i="2" s="1"/>
  <c r="AC240" i="2"/>
  <c r="AE240" i="2" s="1"/>
  <c r="AC242" i="2"/>
  <c r="AE242" i="2" s="1"/>
  <c r="AC244" i="2"/>
  <c r="AE244" i="2" s="1"/>
  <c r="AC246" i="2"/>
  <c r="AE246" i="2" s="1"/>
  <c r="AB210" i="16"/>
  <c r="Z210" i="16"/>
  <c r="AC195" i="16"/>
  <c r="AC206" i="16"/>
  <c r="AC208" i="16"/>
  <c r="D35" i="9" s="1"/>
  <c r="AC211" i="16"/>
  <c r="AC218" i="16"/>
  <c r="D46" i="9" s="1"/>
  <c r="AC220" i="16"/>
  <c r="AC227" i="16"/>
  <c r="D58" i="9" s="1"/>
  <c r="AC235" i="16"/>
  <c r="AC238" i="16"/>
  <c r="AC240" i="16"/>
  <c r="AC242" i="16"/>
  <c r="AC244" i="16"/>
  <c r="AC246" i="16"/>
  <c r="AC248" i="16"/>
  <c r="AA202" i="2"/>
  <c r="AA221" i="2"/>
  <c r="AA250" i="2"/>
  <c r="AC253" i="2"/>
  <c r="AC255" i="2"/>
  <c r="AC257" i="2"/>
  <c r="AC261" i="2"/>
  <c r="AC196" i="2"/>
  <c r="Z207" i="2"/>
  <c r="AC207" i="2" s="1"/>
  <c r="AE207" i="2" s="1"/>
  <c r="AA263" i="2"/>
  <c r="AC236" i="2"/>
  <c r="AE236" i="2" s="1"/>
  <c r="AC222" i="2"/>
  <c r="AC219" i="2"/>
  <c r="AE219" i="2" s="1"/>
  <c r="AB197" i="2"/>
  <c r="AA197" i="2"/>
  <c r="AA263" i="16"/>
  <c r="AC233" i="16"/>
  <c r="AC222" i="16"/>
  <c r="AA221" i="16"/>
  <c r="AA226" i="16" s="1"/>
  <c r="AA210" i="16"/>
  <c r="AC205" i="16"/>
  <c r="AC198" i="16"/>
  <c r="AB197" i="16"/>
  <c r="AC194" i="16"/>
  <c r="AA197" i="16"/>
  <c r="E251" i="2"/>
  <c r="C26" i="9" l="1"/>
  <c r="AE199" i="2"/>
  <c r="C41" i="9"/>
  <c r="AE213" i="2"/>
  <c r="C58" i="9"/>
  <c r="AE227" i="2"/>
  <c r="C52" i="9"/>
  <c r="AE222" i="2"/>
  <c r="C18" i="9"/>
  <c r="AE196" i="2"/>
  <c r="C35" i="9"/>
  <c r="AE208" i="2"/>
  <c r="C36" i="9"/>
  <c r="AE209" i="2"/>
  <c r="C42" i="9"/>
  <c r="AE214" i="2"/>
  <c r="C33" i="9"/>
  <c r="AE206" i="2"/>
  <c r="C32" i="9"/>
  <c r="AE205" i="2"/>
  <c r="C38" i="9"/>
  <c r="AE211" i="2"/>
  <c r="C55" i="9"/>
  <c r="AE224" i="2"/>
  <c r="C46" i="9"/>
  <c r="AE218" i="2"/>
  <c r="C39" i="9"/>
  <c r="AE212" i="2"/>
  <c r="C17" i="9"/>
  <c r="AE195" i="2"/>
  <c r="C27" i="9"/>
  <c r="AE200" i="2"/>
  <c r="C48" i="9"/>
  <c r="C34" i="9"/>
  <c r="C28" i="9"/>
  <c r="E228" i="16"/>
  <c r="AA216" i="2"/>
  <c r="AB203" i="2"/>
  <c r="AA203" i="2"/>
  <c r="AA251" i="2" s="1"/>
  <c r="AB203" i="16"/>
  <c r="AB251" i="16" s="1"/>
  <c r="D19" i="9"/>
  <c r="AA216" i="16"/>
  <c r="AB216" i="16"/>
  <c r="E230" i="16"/>
  <c r="E264" i="16"/>
  <c r="AC202" i="16"/>
  <c r="D29" i="9"/>
  <c r="AC225" i="16"/>
  <c r="D56" i="9"/>
  <c r="D42" i="9"/>
  <c r="D43" i="9" s="1"/>
  <c r="D37" i="9"/>
  <c r="AC250" i="16"/>
  <c r="D51" i="9"/>
  <c r="E251" i="16"/>
  <c r="AB226" i="16"/>
  <c r="D228" i="16"/>
  <c r="AB226" i="2"/>
  <c r="D221" i="2"/>
  <c r="Z221" i="2" s="1"/>
  <c r="AC215" i="2"/>
  <c r="AE215" i="2" s="1"/>
  <c r="C50" i="9"/>
  <c r="Z247" i="2"/>
  <c r="AC247" i="2" s="1"/>
  <c r="AE247" i="2" s="1"/>
  <c r="Z225" i="2"/>
  <c r="Z223" i="2"/>
  <c r="AC223" i="2" s="1"/>
  <c r="D210" i="2"/>
  <c r="D215" i="2"/>
  <c r="Z215" i="2" s="1"/>
  <c r="AC221" i="2"/>
  <c r="AE221" i="2" s="1"/>
  <c r="AA226" i="2"/>
  <c r="AC210" i="2"/>
  <c r="AE210" i="2" s="1"/>
  <c r="AA203" i="16"/>
  <c r="AC215" i="16"/>
  <c r="AC263" i="16"/>
  <c r="D251" i="16"/>
  <c r="Z251" i="16" s="1"/>
  <c r="AC197" i="16"/>
  <c r="E228" i="2"/>
  <c r="E264" i="2" s="1"/>
  <c r="AC221" i="16"/>
  <c r="D230" i="16"/>
  <c r="AC210" i="16"/>
  <c r="Z226" i="16"/>
  <c r="Z216" i="16"/>
  <c r="F228" i="2"/>
  <c r="F230" i="2" s="1"/>
  <c r="F228" i="16"/>
  <c r="Z203" i="16"/>
  <c r="D264" i="16"/>
  <c r="E230" i="2"/>
  <c r="C53" i="9" l="1"/>
  <c r="AE223" i="2"/>
  <c r="AC216" i="16"/>
  <c r="AC226" i="16"/>
  <c r="AB228" i="16"/>
  <c r="AB230" i="16" s="1"/>
  <c r="D30" i="9"/>
  <c r="AA228" i="2"/>
  <c r="AA230" i="2" s="1"/>
  <c r="D57" i="9"/>
  <c r="AC203" i="16"/>
  <c r="AA228" i="16"/>
  <c r="AA230" i="16" s="1"/>
  <c r="AA251" i="16"/>
  <c r="D44" i="9"/>
  <c r="D226" i="2"/>
  <c r="Z226" i="2" s="1"/>
  <c r="AC225" i="2"/>
  <c r="AC216" i="2"/>
  <c r="AE216" i="2" s="1"/>
  <c r="Z210" i="2"/>
  <c r="D216" i="2"/>
  <c r="F264" i="2"/>
  <c r="F230" i="16"/>
  <c r="F264" i="16"/>
  <c r="Z264" i="16" s="1"/>
  <c r="AB228" i="2"/>
  <c r="AB251" i="2"/>
  <c r="Z228" i="16"/>
  <c r="Z230" i="16"/>
  <c r="AC226" i="2" l="1"/>
  <c r="AE226" i="2" s="1"/>
  <c r="AE225" i="2"/>
  <c r="AC228" i="16"/>
  <c r="AC230" i="16" s="1"/>
  <c r="AA264" i="2"/>
  <c r="AB264" i="16"/>
  <c r="D59" i="9"/>
  <c r="D61" i="9" s="1"/>
  <c r="AC251" i="16"/>
  <c r="AA264" i="16"/>
  <c r="Z216" i="2"/>
  <c r="AB230" i="2"/>
  <c r="AB264" i="2"/>
  <c r="AC264" i="16" l="1"/>
  <c r="D159" i="16" l="1"/>
  <c r="D161" i="16" s="1"/>
  <c r="D166" i="16" s="1"/>
  <c r="D171" i="16" s="1"/>
  <c r="D179" i="16" s="1"/>
  <c r="D187" i="16" s="1"/>
  <c r="D163" i="16" l="1"/>
  <c r="L136" i="3" l="1"/>
  <c r="N136" i="3" s="1"/>
  <c r="M136" i="3"/>
  <c r="O136" i="3" s="1"/>
  <c r="L136" i="15" l="1"/>
  <c r="Z9" i="2" l="1"/>
  <c r="Z7" i="2"/>
  <c r="AA7" i="2"/>
  <c r="AB7" i="2"/>
  <c r="AA8" i="2"/>
  <c r="AB8" i="2"/>
  <c r="AA9" i="2"/>
  <c r="AB9" i="2"/>
  <c r="Z8" i="2" l="1"/>
  <c r="AC8" i="2" s="1"/>
  <c r="AC7" i="2"/>
  <c r="AC9" i="2"/>
  <c r="G15" i="2" l="1"/>
  <c r="H15" i="2"/>
  <c r="I15" i="2"/>
  <c r="J15" i="2"/>
  <c r="K15" i="2"/>
  <c r="G23" i="2"/>
  <c r="H23" i="2"/>
  <c r="I23" i="2"/>
  <c r="J23" i="2"/>
  <c r="K23" i="2"/>
  <c r="G27" i="2"/>
  <c r="H27" i="2"/>
  <c r="I27" i="2"/>
  <c r="J27" i="2"/>
  <c r="K27" i="2"/>
  <c r="G40" i="2"/>
  <c r="H40" i="2"/>
  <c r="I40" i="2"/>
  <c r="J40" i="2"/>
  <c r="K40" i="2"/>
  <c r="G46" i="2"/>
  <c r="H46" i="2"/>
  <c r="I46" i="2"/>
  <c r="J46" i="2"/>
  <c r="K46" i="2"/>
  <c r="G50" i="2"/>
  <c r="H50" i="2"/>
  <c r="I50" i="2"/>
  <c r="J50" i="2"/>
  <c r="K50" i="2"/>
  <c r="G53" i="2"/>
  <c r="H53" i="2"/>
  <c r="I53" i="2"/>
  <c r="J53" i="2"/>
  <c r="K53" i="2"/>
  <c r="G60" i="2"/>
  <c r="H60" i="2"/>
  <c r="I60" i="2"/>
  <c r="J60" i="2"/>
  <c r="K60" i="2"/>
  <c r="G64" i="2"/>
  <c r="H64" i="2"/>
  <c r="I64" i="2"/>
  <c r="J64" i="2"/>
  <c r="K64" i="2"/>
  <c r="G92" i="2"/>
  <c r="H92" i="2"/>
  <c r="I92" i="2"/>
  <c r="J92" i="2"/>
  <c r="K92" i="2"/>
  <c r="G106" i="2"/>
  <c r="H106" i="2"/>
  <c r="I106" i="2"/>
  <c r="J106" i="2"/>
  <c r="K106" i="2"/>
  <c r="G121" i="2"/>
  <c r="G123" i="2" s="1"/>
  <c r="H121" i="2"/>
  <c r="I121" i="2"/>
  <c r="J121" i="2"/>
  <c r="J123" i="2" s="1"/>
  <c r="K121" i="2"/>
  <c r="K123" i="2" s="1"/>
  <c r="H123" i="2"/>
  <c r="I123" i="2"/>
  <c r="G126" i="2"/>
  <c r="H126" i="2"/>
  <c r="I126" i="2"/>
  <c r="J126" i="2"/>
  <c r="K126" i="2"/>
  <c r="G131" i="2"/>
  <c r="H131" i="2"/>
  <c r="I131" i="2"/>
  <c r="J131" i="2"/>
  <c r="K131" i="2"/>
  <c r="G15" i="16"/>
  <c r="H15" i="16"/>
  <c r="I15" i="16"/>
  <c r="J15" i="16"/>
  <c r="K15" i="16"/>
  <c r="G23" i="16"/>
  <c r="H23" i="16"/>
  <c r="I23" i="16"/>
  <c r="J23" i="16"/>
  <c r="K23" i="16"/>
  <c r="G27" i="16"/>
  <c r="H27" i="16"/>
  <c r="I27" i="16"/>
  <c r="J27" i="16"/>
  <c r="K27" i="16"/>
  <c r="G40" i="16"/>
  <c r="H40" i="16"/>
  <c r="I40" i="16"/>
  <c r="J40" i="16"/>
  <c r="K40" i="16"/>
  <c r="G46" i="16"/>
  <c r="H46" i="16"/>
  <c r="I46" i="16"/>
  <c r="J46" i="16"/>
  <c r="K46" i="16"/>
  <c r="G50" i="16"/>
  <c r="H50" i="16"/>
  <c r="I50" i="16"/>
  <c r="J50" i="16"/>
  <c r="K50" i="16"/>
  <c r="G53" i="16"/>
  <c r="H53" i="16"/>
  <c r="I53" i="16"/>
  <c r="J53" i="16"/>
  <c r="K53" i="16"/>
  <c r="G60" i="16"/>
  <c r="H60" i="16"/>
  <c r="I60" i="16"/>
  <c r="J60" i="16"/>
  <c r="K60" i="16"/>
  <c r="G64" i="16"/>
  <c r="H64" i="16"/>
  <c r="I64" i="16"/>
  <c r="J64" i="16"/>
  <c r="K64" i="16"/>
  <c r="G92" i="16"/>
  <c r="H92" i="16"/>
  <c r="I92" i="16"/>
  <c r="J92" i="16"/>
  <c r="K92" i="16"/>
  <c r="G106" i="16"/>
  <c r="H106" i="16"/>
  <c r="I106" i="16"/>
  <c r="J106" i="16"/>
  <c r="K106" i="16"/>
  <c r="G121" i="16"/>
  <c r="G123" i="16" s="1"/>
  <c r="H121" i="16"/>
  <c r="H123" i="16" s="1"/>
  <c r="I121" i="16"/>
  <c r="I123" i="16" s="1"/>
  <c r="J121" i="16"/>
  <c r="J123" i="16" s="1"/>
  <c r="K121" i="16"/>
  <c r="K123" i="16" s="1"/>
  <c r="G126" i="16"/>
  <c r="H126" i="16"/>
  <c r="I126" i="16"/>
  <c r="J126" i="16"/>
  <c r="K126" i="16"/>
  <c r="G131" i="16"/>
  <c r="H131" i="16"/>
  <c r="I131" i="16"/>
  <c r="J131" i="16"/>
  <c r="K131" i="16"/>
  <c r="AB12" i="2"/>
  <c r="AB12" i="16"/>
  <c r="AA12" i="2"/>
  <c r="AA12" i="16"/>
  <c r="Z12" i="2"/>
  <c r="Z12" i="16"/>
  <c r="AB76" i="2"/>
  <c r="AB76" i="16"/>
  <c r="AA76" i="2"/>
  <c r="AA76" i="16"/>
  <c r="Z76" i="2"/>
  <c r="Z76" i="16"/>
  <c r="J107" i="2" l="1"/>
  <c r="J124" i="2" s="1"/>
  <c r="Z131" i="16"/>
  <c r="H156" i="2"/>
  <c r="H159" i="2" s="1"/>
  <c r="H161" i="2" s="1"/>
  <c r="H166" i="2" s="1"/>
  <c r="H171" i="2" s="1"/>
  <c r="H179" i="2" s="1"/>
  <c r="H187" i="2" s="1"/>
  <c r="K156" i="2"/>
  <c r="K159" i="2" s="1"/>
  <c r="K161" i="2" s="1"/>
  <c r="K163" i="2" s="1"/>
  <c r="G156" i="2"/>
  <c r="G159" i="2" s="1"/>
  <c r="G161" i="2" s="1"/>
  <c r="H156" i="16"/>
  <c r="H159" i="16" s="1"/>
  <c r="H161" i="16" s="1"/>
  <c r="H163" i="16" s="1"/>
  <c r="G32" i="2"/>
  <c r="J68" i="2"/>
  <c r="I32" i="2"/>
  <c r="J32" i="16"/>
  <c r="I107" i="2"/>
  <c r="I124" i="2" s="1"/>
  <c r="J32" i="2"/>
  <c r="K32" i="2"/>
  <c r="H68" i="2"/>
  <c r="J107" i="16"/>
  <c r="J124" i="16" s="1"/>
  <c r="J156" i="2"/>
  <c r="J159" i="2" s="1"/>
  <c r="J161" i="2" s="1"/>
  <c r="H107" i="2"/>
  <c r="H124" i="2" s="1"/>
  <c r="H32" i="2"/>
  <c r="H69" i="2" s="1"/>
  <c r="I156" i="2"/>
  <c r="I159" i="2" s="1"/>
  <c r="I161" i="2" s="1"/>
  <c r="K107" i="2"/>
  <c r="K124" i="2" s="1"/>
  <c r="G107" i="2"/>
  <c r="G124" i="2" s="1"/>
  <c r="K68" i="2"/>
  <c r="G68" i="2"/>
  <c r="I68" i="2"/>
  <c r="K32" i="16"/>
  <c r="G32" i="16"/>
  <c r="J68" i="16"/>
  <c r="H68" i="16"/>
  <c r="J156" i="16"/>
  <c r="J159" i="16" s="1"/>
  <c r="J161" i="16" s="1"/>
  <c r="J166" i="16" s="1"/>
  <c r="J171" i="16" s="1"/>
  <c r="J179" i="16" s="1"/>
  <c r="J187" i="16" s="1"/>
  <c r="H107" i="16"/>
  <c r="H124" i="16" s="1"/>
  <c r="H32" i="16"/>
  <c r="I156" i="16"/>
  <c r="I159" i="16" s="1"/>
  <c r="I161" i="16" s="1"/>
  <c r="I166" i="16" s="1"/>
  <c r="I171" i="16" s="1"/>
  <c r="I179" i="16" s="1"/>
  <c r="I187" i="16" s="1"/>
  <c r="K107" i="16"/>
  <c r="K124" i="16" s="1"/>
  <c r="G107" i="16"/>
  <c r="G124" i="16" s="1"/>
  <c r="K68" i="16"/>
  <c r="G68" i="16"/>
  <c r="I68" i="16"/>
  <c r="K156" i="16"/>
  <c r="K159" i="16" s="1"/>
  <c r="K161" i="16" s="1"/>
  <c r="K166" i="16" s="1"/>
  <c r="K171" i="16" s="1"/>
  <c r="K179" i="16" s="1"/>
  <c r="K187" i="16" s="1"/>
  <c r="G156" i="16"/>
  <c r="G159" i="16" s="1"/>
  <c r="G161" i="16" s="1"/>
  <c r="G163" i="16" s="1"/>
  <c r="I107" i="16"/>
  <c r="I124" i="16" s="1"/>
  <c r="I32" i="16"/>
  <c r="H163" i="2"/>
  <c r="AC12" i="16"/>
  <c r="AC12" i="2"/>
  <c r="AC76" i="16"/>
  <c r="AC76" i="2"/>
  <c r="G69" i="2" l="1"/>
  <c r="D11" i="6"/>
  <c r="C11" i="18" s="1"/>
  <c r="D11" i="7"/>
  <c r="C48" i="18" s="1"/>
  <c r="H166" i="16"/>
  <c r="H171" i="16" s="1"/>
  <c r="H179" i="16" s="1"/>
  <c r="H187" i="16" s="1"/>
  <c r="G166" i="2"/>
  <c r="G171" i="2" s="1"/>
  <c r="G179" i="2" s="1"/>
  <c r="G187" i="2" s="1"/>
  <c r="G163" i="2"/>
  <c r="K166" i="2"/>
  <c r="K171" i="2" s="1"/>
  <c r="K179" i="2" s="1"/>
  <c r="K187" i="2" s="1"/>
  <c r="C11" i="7"/>
  <c r="D48" i="18" s="1"/>
  <c r="C11" i="6"/>
  <c r="D11" i="18" s="1"/>
  <c r="I163" i="2"/>
  <c r="J69" i="2"/>
  <c r="I163" i="16"/>
  <c r="J163" i="16"/>
  <c r="H69" i="16"/>
  <c r="I166" i="2"/>
  <c r="I171" i="2" s="1"/>
  <c r="I179" i="2" s="1"/>
  <c r="I187" i="2" s="1"/>
  <c r="I69" i="2"/>
  <c r="G166" i="16"/>
  <c r="G171" i="16" s="1"/>
  <c r="G179" i="16" s="1"/>
  <c r="G187" i="16" s="1"/>
  <c r="J163" i="2"/>
  <c r="J166" i="2"/>
  <c r="J171" i="2" s="1"/>
  <c r="J179" i="2" s="1"/>
  <c r="J187" i="2" s="1"/>
  <c r="J69" i="16"/>
  <c r="K69" i="16"/>
  <c r="K69" i="2"/>
  <c r="I69" i="16"/>
  <c r="I189" i="16" s="1"/>
  <c r="K163" i="16"/>
  <c r="G69" i="16"/>
  <c r="I190" i="16"/>
  <c r="E11" i="18" l="1"/>
  <c r="F11" i="18" s="1"/>
  <c r="E48" i="18"/>
  <c r="F48" i="18" s="1"/>
  <c r="K189" i="16"/>
  <c r="K190" i="2"/>
  <c r="K189" i="2"/>
  <c r="K190" i="16"/>
  <c r="J190" i="16" l="1"/>
  <c r="J189" i="16"/>
  <c r="J189" i="2" l="1"/>
  <c r="J190" i="2"/>
  <c r="M135" i="15" l="1"/>
  <c r="O135" i="15" s="1"/>
  <c r="L135" i="15"/>
  <c r="N135" i="15" s="1"/>
  <c r="H189" i="16" l="1"/>
  <c r="H192" i="16" s="1"/>
  <c r="G189" i="16"/>
  <c r="G192" i="16" s="1"/>
  <c r="M135" i="3"/>
  <c r="O135" i="3" s="1"/>
  <c r="L135" i="3"/>
  <c r="N135" i="3" s="1"/>
  <c r="H189" i="2" l="1"/>
  <c r="H192" i="2" s="1"/>
  <c r="H190" i="16"/>
  <c r="G189" i="2"/>
  <c r="G192" i="2" s="1"/>
  <c r="G190" i="2"/>
  <c r="I189" i="2"/>
  <c r="I192" i="2" s="1"/>
  <c r="I190" i="2"/>
  <c r="G190" i="16"/>
  <c r="AA182" i="16"/>
  <c r="E190" i="16" l="1"/>
  <c r="E190" i="2"/>
  <c r="E189" i="2"/>
  <c r="E189"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A122"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C45" i="7" s="1"/>
  <c r="Z113" i="2"/>
  <c r="AC113" i="2" s="1"/>
  <c r="C46" i="7" s="1"/>
  <c r="Z125" i="2"/>
  <c r="Z145" i="2"/>
  <c r="AC145" i="2" s="1"/>
  <c r="C24" i="8" s="1"/>
  <c r="Z146" i="2"/>
  <c r="AC146" i="2" s="1"/>
  <c r="C25" i="8" s="1"/>
  <c r="Z149" i="2"/>
  <c r="AC149" i="2" s="1"/>
  <c r="C28" i="8"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52" i="8" l="1"/>
  <c r="C56" i="9"/>
  <c r="C51" i="9"/>
  <c r="C43" i="9"/>
  <c r="C37" i="9"/>
  <c r="C44" i="9" l="1"/>
  <c r="C57" i="9"/>
  <c r="AB92" i="2"/>
  <c r="AB107" i="2" s="1"/>
  <c r="AA107" i="2"/>
  <c r="C49" i="8"/>
  <c r="A3" i="8"/>
  <c r="A3" i="7"/>
  <c r="C48" i="8" l="1"/>
  <c r="C47" i="8" s="1"/>
  <c r="AB69" i="2" l="1"/>
  <c r="AA69" i="2"/>
  <c r="D189" i="16" l="1"/>
  <c r="D189" i="2"/>
  <c r="D190" i="16" l="1"/>
  <c r="C7" i="6" l="1"/>
  <c r="C8" i="6"/>
  <c r="AC18" i="2"/>
  <c r="AC19" i="2"/>
  <c r="AC20" i="2"/>
  <c r="Z24" i="2"/>
  <c r="AC24" i="2" s="1"/>
  <c r="Z33" i="2"/>
  <c r="AC33" i="2" s="1"/>
  <c r="Z55" i="2"/>
  <c r="AC55" i="2" s="1"/>
  <c r="Z72" i="2"/>
  <c r="AC72" i="2" s="1"/>
  <c r="Z81" i="2"/>
  <c r="AC81" i="2" s="1"/>
  <c r="C16" i="7" s="1"/>
  <c r="Z73" i="2"/>
  <c r="AC73" i="2" s="1"/>
  <c r="AC80" i="2"/>
  <c r="C15" i="7" s="1"/>
  <c r="Z82" i="2"/>
  <c r="AC82" i="2" s="1"/>
  <c r="C17" i="7" s="1"/>
  <c r="Z88" i="2"/>
  <c r="AC88" i="2" s="1"/>
  <c r="C23" i="7" s="1"/>
  <c r="Z89" i="2"/>
  <c r="AC89" i="2" s="1"/>
  <c r="C24" i="7" s="1"/>
  <c r="Z98" i="2"/>
  <c r="AC98" i="2" s="1"/>
  <c r="C32" i="7" s="1"/>
  <c r="D62" i="18" s="1"/>
  <c r="Z99" i="2"/>
  <c r="AC99" i="2" s="1"/>
  <c r="C33" i="7" s="1"/>
  <c r="Z108" i="2"/>
  <c r="AC108" i="2" s="1"/>
  <c r="Z109" i="2"/>
  <c r="AC109" i="2" s="1"/>
  <c r="Z128" i="2"/>
  <c r="AC128" i="2" s="1"/>
  <c r="Z129" i="2"/>
  <c r="AC129" i="2" s="1"/>
  <c r="Z130" i="2"/>
  <c r="AC130" i="2" s="1"/>
  <c r="Z133" i="2"/>
  <c r="AC133" i="2" s="1"/>
  <c r="C12" i="8" s="1"/>
  <c r="Z134" i="2"/>
  <c r="AC134" i="2" s="1"/>
  <c r="C13" i="8" s="1"/>
  <c r="Z135" i="2"/>
  <c r="AC135" i="2" s="1"/>
  <c r="C14" i="8" s="1"/>
  <c r="Z136" i="2"/>
  <c r="AC136" i="2" s="1"/>
  <c r="C15" i="8" s="1"/>
  <c r="Z137" i="2"/>
  <c r="AC137" i="2" s="1"/>
  <c r="C16" i="8" s="1"/>
  <c r="Z138" i="2"/>
  <c r="AC138" i="2" s="1"/>
  <c r="C17" i="8" s="1"/>
  <c r="Z139" i="2"/>
  <c r="AC139" i="2" s="1"/>
  <c r="C18" i="8"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C62" i="18"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E62" i="18" l="1"/>
  <c r="F62" i="18" s="1"/>
  <c r="D26" i="7"/>
  <c r="C58" i="18" s="1"/>
  <c r="D38" i="6"/>
  <c r="C35" i="18" s="1"/>
  <c r="AC150" i="16"/>
  <c r="D29" i="8" s="1"/>
  <c r="AC150" i="2"/>
  <c r="C29" i="8" s="1"/>
  <c r="C38" i="6"/>
  <c r="D35" i="18" s="1"/>
  <c r="C16" i="6"/>
  <c r="C9" i="8"/>
  <c r="C8" i="7"/>
  <c r="C15" i="6"/>
  <c r="C8" i="8"/>
  <c r="C19" i="6"/>
  <c r="C7" i="8"/>
  <c r="C7" i="7"/>
  <c r="C17" i="6"/>
  <c r="E35" i="18" l="1"/>
  <c r="F35" i="18" s="1"/>
  <c r="AA110" i="16"/>
  <c r="AB122" i="16" l="1"/>
  <c r="AB122" i="2"/>
  <c r="AA167" i="2" l="1"/>
  <c r="AA167" i="16"/>
  <c r="AA187" i="16" l="1"/>
  <c r="AA120" i="16" s="1"/>
  <c r="Z91" i="2"/>
  <c r="AC91" i="2" s="1"/>
  <c r="C26" i="7" s="1"/>
  <c r="D58" i="18" l="1"/>
  <c r="E58" i="18" s="1"/>
  <c r="F58" i="18" s="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C19" i="7" s="1"/>
  <c r="Z85" i="2"/>
  <c r="AC85" i="2" s="1"/>
  <c r="C20" i="7" s="1"/>
  <c r="Z86" i="2"/>
  <c r="AC86" i="2" s="1"/>
  <c r="C21" i="7" s="1"/>
  <c r="Z90" i="2"/>
  <c r="AC90" i="2" s="1"/>
  <c r="C25" i="7" s="1"/>
  <c r="Z96" i="2"/>
  <c r="AC96" i="2" s="1"/>
  <c r="C30" i="7" s="1"/>
  <c r="Z97" i="2"/>
  <c r="AC97" i="2" s="1"/>
  <c r="C31" i="7" s="1"/>
  <c r="Z101" i="2"/>
  <c r="AC101" i="2" s="1"/>
  <c r="C35" i="7" s="1"/>
  <c r="Z102" i="2"/>
  <c r="AC102" i="2" s="1"/>
  <c r="C36" i="7" s="1"/>
  <c r="Z103" i="2"/>
  <c r="AC103" i="2" s="1"/>
  <c r="C37" i="7" s="1"/>
  <c r="Z104" i="2"/>
  <c r="AC104" i="2" s="1"/>
  <c r="C38" i="7" s="1"/>
  <c r="Z105" i="2"/>
  <c r="AC105" i="2" s="1"/>
  <c r="C39" i="7" s="1"/>
  <c r="Z111" i="2"/>
  <c r="AC111" i="2" s="1"/>
  <c r="C44" i="7" s="1"/>
  <c r="Z114" i="2"/>
  <c r="AC114" i="2" s="1"/>
  <c r="C47" i="7" s="1"/>
  <c r="Z115" i="2"/>
  <c r="AC115" i="2" s="1"/>
  <c r="Z116" i="2"/>
  <c r="AC116" i="2" s="1"/>
  <c r="C49" i="7" s="1"/>
  <c r="Z117" i="2"/>
  <c r="AC117" i="2" s="1"/>
  <c r="C50" i="7" s="1"/>
  <c r="Z119" i="2"/>
  <c r="AC119" i="2" s="1"/>
  <c r="C52" i="7" s="1"/>
  <c r="Z122" i="2"/>
  <c r="AC122" i="2" s="1"/>
  <c r="C55" i="7" s="1"/>
  <c r="D77" i="18" s="1"/>
  <c r="Z140" i="2"/>
  <c r="AC140" i="2" s="1"/>
  <c r="C19" i="8" s="1"/>
  <c r="Z141" i="2"/>
  <c r="AC141" i="2" s="1"/>
  <c r="C20" i="8" s="1"/>
  <c r="AC142" i="2"/>
  <c r="C21" i="8" s="1"/>
  <c r="Z143" i="2"/>
  <c r="AC143" i="2" s="1"/>
  <c r="C22" i="8" s="1"/>
  <c r="Z144" i="2"/>
  <c r="AC144" i="2" s="1"/>
  <c r="C23" i="8" s="1"/>
  <c r="Z154" i="2"/>
  <c r="Z147" i="2"/>
  <c r="AC147" i="2" s="1"/>
  <c r="C26" i="8" s="1"/>
  <c r="E87" i="18" s="1"/>
  <c r="F87" i="18" s="1"/>
  <c r="Z148" i="2"/>
  <c r="Z152" i="2"/>
  <c r="Z155" i="2"/>
  <c r="Z157" i="2"/>
  <c r="AC157" i="2" s="1"/>
  <c r="C36" i="8" s="1"/>
  <c r="Z158" i="2"/>
  <c r="AC158" i="2" s="1"/>
  <c r="C37" i="8" s="1"/>
  <c r="Z160" i="2"/>
  <c r="AC160" i="2" s="1"/>
  <c r="C39" i="8" s="1"/>
  <c r="E96" i="18" s="1"/>
  <c r="F96" i="18"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Z111" i="16"/>
  <c r="AC111" i="16" s="1"/>
  <c r="D44" i="7" s="1"/>
  <c r="Z114" i="16"/>
  <c r="AC114" i="16" s="1"/>
  <c r="Z115" i="16"/>
  <c r="AC115" i="16" s="1"/>
  <c r="D48" i="7" s="1"/>
  <c r="C72" i="18" s="1"/>
  <c r="Z116" i="16"/>
  <c r="AC116" i="16" s="1"/>
  <c r="Z117" i="16"/>
  <c r="AC117" i="16" s="1"/>
  <c r="Z119" i="16"/>
  <c r="AC119" i="16" s="1"/>
  <c r="D52" i="7" s="1"/>
  <c r="Z120" i="16"/>
  <c r="Z122" i="16"/>
  <c r="AC122" i="16" s="1"/>
  <c r="D55" i="7" s="1"/>
  <c r="C77" i="18"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Z172" i="16"/>
  <c r="AC172" i="16" s="1"/>
  <c r="Z175" i="16"/>
  <c r="AC175" i="16" s="1"/>
  <c r="Z181" i="16"/>
  <c r="AC181" i="16" s="1"/>
  <c r="Z182" i="16"/>
  <c r="AC182" i="16" s="1"/>
  <c r="Z183" i="16"/>
  <c r="AC183" i="16" s="1"/>
  <c r="E77" i="18" l="1"/>
  <c r="C48" i="7"/>
  <c r="D72" i="18" s="1"/>
  <c r="E72" i="18" s="1"/>
  <c r="F72" i="18" s="1"/>
  <c r="K101" i="18"/>
  <c r="D43" i="7"/>
  <c r="D39" i="7"/>
  <c r="C67" i="18" s="1"/>
  <c r="D35" i="7"/>
  <c r="D21" i="7"/>
  <c r="C54" i="18" s="1"/>
  <c r="D44" i="6"/>
  <c r="C41" i="18" s="1"/>
  <c r="D47" i="7"/>
  <c r="C71" i="18" s="1"/>
  <c r="D38" i="7"/>
  <c r="C66" i="18" s="1"/>
  <c r="D31" i="7"/>
  <c r="C61" i="18" s="1"/>
  <c r="D9" i="7"/>
  <c r="C47" i="18" s="1"/>
  <c r="D43" i="6"/>
  <c r="C40" i="18" s="1"/>
  <c r="D9" i="6"/>
  <c r="C10" i="18" s="1"/>
  <c r="D50" i="7"/>
  <c r="C74" i="18" s="1"/>
  <c r="D37" i="7"/>
  <c r="C65" i="18" s="1"/>
  <c r="D37" i="6"/>
  <c r="C34" i="18" s="1"/>
  <c r="D49" i="7"/>
  <c r="C73" i="18" s="1"/>
  <c r="D36" i="7"/>
  <c r="C64" i="18" s="1"/>
  <c r="D45" i="6"/>
  <c r="C42" i="18" s="1"/>
  <c r="AC152" i="16"/>
  <c r="D31" i="8" s="1"/>
  <c r="AC155" i="16"/>
  <c r="D34" i="8" s="1"/>
  <c r="AC152" i="2"/>
  <c r="C31" i="8" s="1"/>
  <c r="E89" i="18" s="1"/>
  <c r="F89" i="18" s="1"/>
  <c r="AC147" i="16"/>
  <c r="D26" i="8" s="1"/>
  <c r="AC155" i="2"/>
  <c r="C34" i="8" s="1"/>
  <c r="E92" i="18" s="1"/>
  <c r="F92" i="18" s="1"/>
  <c r="AC154" i="16"/>
  <c r="D33" i="8" s="1"/>
  <c r="AC154" i="2"/>
  <c r="C57" i="18"/>
  <c r="D57" i="18"/>
  <c r="E94" i="18"/>
  <c r="F94" i="18" s="1"/>
  <c r="AD172" i="16"/>
  <c r="E93" i="18"/>
  <c r="F93" i="18" s="1"/>
  <c r="C53" i="18"/>
  <c r="C52" i="18"/>
  <c r="C14" i="18"/>
  <c r="AB78" i="16"/>
  <c r="AB92" i="16" s="1"/>
  <c r="AB107" i="16" s="1"/>
  <c r="C49" i="18"/>
  <c r="D67" i="18"/>
  <c r="C9" i="7"/>
  <c r="D47" i="18" s="1"/>
  <c r="C43" i="6"/>
  <c r="D40" i="18" s="1"/>
  <c r="C10" i="6"/>
  <c r="E85" i="18"/>
  <c r="F85" i="18" s="1"/>
  <c r="D66" i="18"/>
  <c r="D63" i="18"/>
  <c r="C13" i="7"/>
  <c r="C37" i="6"/>
  <c r="D34" i="18" s="1"/>
  <c r="C9" i="6"/>
  <c r="D10" i="18" s="1"/>
  <c r="D65" i="18"/>
  <c r="D61" i="18"/>
  <c r="D54" i="18"/>
  <c r="C12" i="7"/>
  <c r="C45" i="6"/>
  <c r="D42" i="18" s="1"/>
  <c r="E83" i="18"/>
  <c r="F83" i="18" s="1"/>
  <c r="D74" i="18"/>
  <c r="D64" i="18"/>
  <c r="C10" i="7"/>
  <c r="C44" i="6"/>
  <c r="D41" i="18" s="1"/>
  <c r="C14" i="6"/>
  <c r="AD122" i="16"/>
  <c r="C45" i="8"/>
  <c r="D73" i="18"/>
  <c r="D71" i="18"/>
  <c r="D62" i="8"/>
  <c r="AC15" i="16"/>
  <c r="D12" i="6" s="1"/>
  <c r="AC15" i="2"/>
  <c r="AC27" i="2"/>
  <c r="AC23" i="2"/>
  <c r="C18" i="6" s="1"/>
  <c r="D15" i="18" s="1"/>
  <c r="C46" i="18"/>
  <c r="AC60" i="16"/>
  <c r="AC106" i="2"/>
  <c r="D60" i="18"/>
  <c r="AC92" i="2"/>
  <c r="C6" i="7"/>
  <c r="D46" i="18" s="1"/>
  <c r="Z118" i="16"/>
  <c r="AC27" i="16"/>
  <c r="D20" i="6" s="1"/>
  <c r="AC23" i="16"/>
  <c r="AC60" i="2"/>
  <c r="AC106" i="16"/>
  <c r="Z118" i="2"/>
  <c r="Z110" i="2"/>
  <c r="Z60" i="2"/>
  <c r="Z15" i="2"/>
  <c r="Z106" i="2"/>
  <c r="Z92" i="2"/>
  <c r="Z27" i="2"/>
  <c r="Z23" i="2"/>
  <c r="Z27" i="16"/>
  <c r="Z23" i="16"/>
  <c r="Z15" i="16"/>
  <c r="Z60" i="16"/>
  <c r="Z106" i="16"/>
  <c r="Z92" i="16"/>
  <c r="G76" i="18" l="1"/>
  <c r="F76" i="18" s="1"/>
  <c r="C62" i="8"/>
  <c r="Q77" i="18"/>
  <c r="G77" i="18" s="1"/>
  <c r="F77" i="18" s="1"/>
  <c r="D40" i="7"/>
  <c r="E73" i="18"/>
  <c r="F73" i="18" s="1"/>
  <c r="E61" i="18"/>
  <c r="F61" i="18" s="1"/>
  <c r="E40" i="18"/>
  <c r="F40" i="18" s="1"/>
  <c r="E71" i="18"/>
  <c r="F71" i="18" s="1"/>
  <c r="E74" i="18"/>
  <c r="F74" i="18" s="1"/>
  <c r="C33" i="8"/>
  <c r="D18" i="6"/>
  <c r="C15" i="18" s="1"/>
  <c r="E65" i="18"/>
  <c r="F65" i="18" s="1"/>
  <c r="E64" i="18"/>
  <c r="F64" i="18" s="1"/>
  <c r="E66" i="18"/>
  <c r="F66" i="18" s="1"/>
  <c r="E34" i="18"/>
  <c r="F34" i="18" s="1"/>
  <c r="E67" i="18"/>
  <c r="F67" i="18" s="1"/>
  <c r="E10" i="18"/>
  <c r="F10" i="18" s="1"/>
  <c r="E47" i="18"/>
  <c r="F47" i="18" s="1"/>
  <c r="C63" i="18"/>
  <c r="E63" i="18" s="1"/>
  <c r="F63" i="18" s="1"/>
  <c r="D40" i="6"/>
  <c r="C37" i="18" s="1"/>
  <c r="E41" i="18"/>
  <c r="F41" i="18" s="1"/>
  <c r="E57" i="18"/>
  <c r="F57" i="18" s="1"/>
  <c r="C60" i="18"/>
  <c r="E60" i="18" s="1"/>
  <c r="F60" i="18" s="1"/>
  <c r="V19" i="19"/>
  <c r="W20" i="19"/>
  <c r="W19" i="19" s="1"/>
  <c r="E86" i="18"/>
  <c r="F86" i="18" s="1"/>
  <c r="C70" i="18"/>
  <c r="D49" i="18"/>
  <c r="E49" i="18" s="1"/>
  <c r="F49" i="18" s="1"/>
  <c r="D52" i="18"/>
  <c r="E52" i="18" s="1"/>
  <c r="F52" i="18" s="1"/>
  <c r="E54" i="18"/>
  <c r="F54" i="18" s="1"/>
  <c r="E84" i="18"/>
  <c r="F84" i="18" s="1"/>
  <c r="D53" i="18"/>
  <c r="E53" i="18" s="1"/>
  <c r="D14" i="18"/>
  <c r="E14" i="18" s="1"/>
  <c r="F14" i="18" s="1"/>
  <c r="D50" i="18"/>
  <c r="E82" i="18"/>
  <c r="F82" i="18" s="1"/>
  <c r="E46" i="18"/>
  <c r="F46" i="18" s="1"/>
  <c r="C12" i="18"/>
  <c r="C18" i="18"/>
  <c r="AC78" i="16"/>
  <c r="D13" i="7" s="1"/>
  <c r="D27" i="7" s="1"/>
  <c r="N37" i="19"/>
  <c r="C40" i="7"/>
  <c r="C40" i="6"/>
  <c r="D37" i="18" s="1"/>
  <c r="C27" i="7"/>
  <c r="C20" i="6"/>
  <c r="D18" i="18" s="1"/>
  <c r="C12" i="6"/>
  <c r="AA118" i="2"/>
  <c r="AC118" i="2" s="1"/>
  <c r="C51" i="7" s="1"/>
  <c r="Z121" i="16"/>
  <c r="AC107" i="2"/>
  <c r="Z121" i="2"/>
  <c r="AA110" i="2"/>
  <c r="AC110" i="2" s="1"/>
  <c r="AA118" i="16"/>
  <c r="AA121" i="16" s="1"/>
  <c r="AA123" i="16" s="1"/>
  <c r="AA124" i="16" s="1"/>
  <c r="Q5" i="18" l="1"/>
  <c r="H6" i="18" s="1"/>
  <c r="D41" i="7"/>
  <c r="E91" i="18"/>
  <c r="F91" i="18" s="1"/>
  <c r="E37" i="18"/>
  <c r="F37" i="18" s="1"/>
  <c r="V12" i="19"/>
  <c r="V34" i="19" s="1"/>
  <c r="V37" i="19" s="1"/>
  <c r="E15" i="18"/>
  <c r="F15" i="18" s="1"/>
  <c r="D12" i="18"/>
  <c r="E12" i="18" s="1"/>
  <c r="F12" i="18" s="1"/>
  <c r="E18" i="18"/>
  <c r="F18" i="18" s="1"/>
  <c r="AC92" i="16"/>
  <c r="AC107" i="16" s="1"/>
  <c r="C50" i="18"/>
  <c r="C41" i="7"/>
  <c r="D75" i="18"/>
  <c r="C43" i="7"/>
  <c r="Z124" i="16"/>
  <c r="Z107" i="16"/>
  <c r="AC118" i="16"/>
  <c r="Z124" i="2"/>
  <c r="Z107" i="2"/>
  <c r="Z123" i="2"/>
  <c r="N136" i="15"/>
  <c r="Z123" i="16"/>
  <c r="D51" i="7" l="1"/>
  <c r="J7" i="19"/>
  <c r="J11" i="19" s="1"/>
  <c r="J34" i="19" s="1"/>
  <c r="J37" i="19" s="1"/>
  <c r="B37" i="19"/>
  <c r="D70" i="18"/>
  <c r="E70" i="18" s="1"/>
  <c r="F70" i="18" s="1"/>
  <c r="E50" i="18"/>
  <c r="F50" i="18" s="1"/>
  <c r="C75" i="18"/>
  <c r="E75" i="18" s="1"/>
  <c r="F75" i="18" s="1"/>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D23" i="18"/>
  <c r="C23" i="6"/>
  <c r="D20" i="18" s="1"/>
  <c r="C24" i="6"/>
  <c r="D21" i="18" s="1"/>
  <c r="D24" i="18"/>
  <c r="C41" i="6"/>
  <c r="D38" i="18" s="1"/>
  <c r="C27" i="6"/>
  <c r="C30" i="6"/>
  <c r="D25" i="18" s="1"/>
  <c r="C24" i="18"/>
  <c r="Z53" i="2"/>
  <c r="Z51" i="2"/>
  <c r="AC51" i="2" s="1"/>
  <c r="Z30" i="16"/>
  <c r="AC30" i="16" s="1"/>
  <c r="C8" i="18"/>
  <c r="Z131" i="2"/>
  <c r="Z132" i="2"/>
  <c r="AC132" i="2" s="1"/>
  <c r="AC131" i="2" s="1"/>
  <c r="Z40" i="2"/>
  <c r="Z38" i="2"/>
  <c r="AC38" i="2" s="1"/>
  <c r="Z50" i="2"/>
  <c r="Z47" i="2"/>
  <c r="AC47" i="2" s="1"/>
  <c r="Z64" i="2"/>
  <c r="Z62" i="2"/>
  <c r="AC62" i="2" s="1"/>
  <c r="Z126" i="2"/>
  <c r="Z51" i="16"/>
  <c r="AC51" i="16" s="1"/>
  <c r="AC53" i="16" s="1"/>
  <c r="Z46" i="2"/>
  <c r="Z43" i="2"/>
  <c r="AC43" i="2" s="1"/>
  <c r="Z31" i="16"/>
  <c r="AC31" i="16" s="1"/>
  <c r="AC64" i="16"/>
  <c r="D42" i="6" s="1"/>
  <c r="C39" i="18" s="1"/>
  <c r="Z47" i="16"/>
  <c r="AC47" i="16" s="1"/>
  <c r="AC50" i="16" s="1"/>
  <c r="D35" i="6" s="1"/>
  <c r="Z29" i="16"/>
  <c r="AC29" i="16" s="1"/>
  <c r="D22" i="6" s="1"/>
  <c r="Z37" i="16"/>
  <c r="AC37" i="16" s="1"/>
  <c r="AC32" i="2"/>
  <c r="C6" i="6"/>
  <c r="D8" i="18" s="1"/>
  <c r="AC126" i="16"/>
  <c r="Z61" i="16"/>
  <c r="AC61" i="16" s="1"/>
  <c r="Z43" i="16"/>
  <c r="AC43" i="16" s="1"/>
  <c r="AC46" i="16" s="1"/>
  <c r="Z38" i="16"/>
  <c r="AC38" i="16" s="1"/>
  <c r="AC40" i="16" s="1"/>
  <c r="D31" i="6" s="1"/>
  <c r="Z68" i="2"/>
  <c r="Z32" i="2"/>
  <c r="Z126" i="16"/>
  <c r="Z32" i="16"/>
  <c r="E24" i="18" l="1"/>
  <c r="F24" i="18" s="1"/>
  <c r="D10" i="8"/>
  <c r="D35" i="8" s="1"/>
  <c r="D38" i="8" s="1"/>
  <c r="D40" i="8" s="1"/>
  <c r="D30" i="6"/>
  <c r="D36" i="6"/>
  <c r="C31" i="18" s="1"/>
  <c r="D24" i="6"/>
  <c r="C21" i="18" s="1"/>
  <c r="E21" i="18" s="1"/>
  <c r="F21" i="18" s="1"/>
  <c r="D41" i="6"/>
  <c r="C38" i="18" s="1"/>
  <c r="E38" i="18" s="1"/>
  <c r="F38" i="18" s="1"/>
  <c r="AC156" i="16"/>
  <c r="AC159" i="16" s="1"/>
  <c r="AC161" i="16" s="1"/>
  <c r="AC166" i="16" s="1"/>
  <c r="W12" i="19" s="1"/>
  <c r="D34" i="6"/>
  <c r="C29" i="18" s="1"/>
  <c r="C20" i="18"/>
  <c r="E20" i="18" s="1"/>
  <c r="F20" i="18" s="1"/>
  <c r="D23" i="6"/>
  <c r="C26" i="18"/>
  <c r="D260" i="2"/>
  <c r="C30" i="18"/>
  <c r="D64" i="9"/>
  <c r="AC53" i="2"/>
  <c r="AC50" i="2"/>
  <c r="AC46" i="2"/>
  <c r="AC40" i="2"/>
  <c r="C25" i="6"/>
  <c r="Z50" i="16"/>
  <c r="Z53" i="16"/>
  <c r="Z68" i="16"/>
  <c r="Z64" i="16"/>
  <c r="C11" i="8"/>
  <c r="Z127" i="2"/>
  <c r="AC32" i="16"/>
  <c r="AC64" i="2"/>
  <c r="C42" i="6" s="1"/>
  <c r="D39" i="18" s="1"/>
  <c r="E39" i="18" s="1"/>
  <c r="F39" i="18" s="1"/>
  <c r="Z46" i="16"/>
  <c r="Z156" i="2"/>
  <c r="Z40" i="16"/>
  <c r="C10" i="8" l="1"/>
  <c r="V5" i="18"/>
  <c r="D25" i="6"/>
  <c r="D42" i="8"/>
  <c r="D60" i="8"/>
  <c r="D46" i="8"/>
  <c r="D46" i="6"/>
  <c r="C25" i="18"/>
  <c r="E25" i="18" s="1"/>
  <c r="F25" i="18" s="1"/>
  <c r="E8" i="18"/>
  <c r="E81" i="18"/>
  <c r="F81" i="18" s="1"/>
  <c r="D259" i="2"/>
  <c r="Z259" i="2" s="1"/>
  <c r="AC259" i="2" s="1"/>
  <c r="D229" i="2"/>
  <c r="Z229" i="2" s="1"/>
  <c r="AC229" i="2" s="1"/>
  <c r="AE229" i="2" s="1"/>
  <c r="Z260" i="2"/>
  <c r="AC260" i="2" s="1"/>
  <c r="C35" i="6"/>
  <c r="AC68" i="2"/>
  <c r="AC69" i="2" s="1"/>
  <c r="C31" i="6"/>
  <c r="D26" i="18" s="1"/>
  <c r="E26" i="18" s="1"/>
  <c r="F26" i="18" s="1"/>
  <c r="C34" i="6"/>
  <c r="D29" i="18" s="1"/>
  <c r="E29" i="18" s="1"/>
  <c r="F29" i="18" s="1"/>
  <c r="C36" i="6"/>
  <c r="D31" i="18" s="1"/>
  <c r="E31" i="18" s="1"/>
  <c r="F31" i="18" s="1"/>
  <c r="AC163" i="16"/>
  <c r="AB68" i="16"/>
  <c r="AB69" i="16" s="1"/>
  <c r="Z159" i="2"/>
  <c r="AC127" i="2"/>
  <c r="Z156" i="16"/>
  <c r="D198" i="2" l="1"/>
  <c r="D202" i="2" s="1"/>
  <c r="V6" i="18"/>
  <c r="D47" i="6"/>
  <c r="D263" i="2"/>
  <c r="Z263" i="2" s="1"/>
  <c r="AC263" i="2"/>
  <c r="D30" i="18"/>
  <c r="D43" i="18" s="1"/>
  <c r="C60" i="9"/>
  <c r="D61" i="8"/>
  <c r="C46" i="6"/>
  <c r="C47" i="6" s="1"/>
  <c r="Z159" i="16"/>
  <c r="F189" i="16"/>
  <c r="Z69" i="16"/>
  <c r="Z189" i="16" s="1"/>
  <c r="C6" i="8"/>
  <c r="AC126" i="2"/>
  <c r="F189" i="2"/>
  <c r="Z69" i="2"/>
  <c r="Z189" i="2" s="1"/>
  <c r="Z163" i="2"/>
  <c r="AB168" i="16"/>
  <c r="AB187" i="16" s="1"/>
  <c r="AB120" i="16" s="1"/>
  <c r="Z198" i="2" l="1"/>
  <c r="AC198" i="2" s="1"/>
  <c r="AE198" i="2" s="1"/>
  <c r="Z202" i="2"/>
  <c r="E30" i="18"/>
  <c r="F30" i="18" s="1"/>
  <c r="E80" i="18"/>
  <c r="C5" i="8"/>
  <c r="AC168" i="16"/>
  <c r="AA148" i="2"/>
  <c r="AB168" i="2"/>
  <c r="AB187" i="2" s="1"/>
  <c r="AB120" i="2" s="1"/>
  <c r="Z166" i="2"/>
  <c r="Z163" i="16"/>
  <c r="Z161" i="2"/>
  <c r="C23" i="18"/>
  <c r="E23" i="18" s="1"/>
  <c r="F23" i="18" s="1"/>
  <c r="AC68" i="16"/>
  <c r="AC69" i="16" s="1"/>
  <c r="S5" i="18" l="1"/>
  <c r="F120" i="18"/>
  <c r="G53" i="18"/>
  <c r="C20" i="9"/>
  <c r="C29" i="9" s="1"/>
  <c r="AC202" i="2"/>
  <c r="AE202" i="2" s="1"/>
  <c r="C43" i="18"/>
  <c r="W11" i="19"/>
  <c r="W34" i="19" s="1"/>
  <c r="F80" i="18"/>
  <c r="AC171" i="16"/>
  <c r="AC179" i="16" s="1"/>
  <c r="AC187" i="16" s="1"/>
  <c r="D171" i="2" s="1"/>
  <c r="D179" i="2" s="1"/>
  <c r="D187" i="2" s="1"/>
  <c r="AB121" i="16"/>
  <c r="AB123" i="16" s="1"/>
  <c r="AB124" i="16" s="1"/>
  <c r="AC120" i="16"/>
  <c r="M136" i="15"/>
  <c r="O136" i="15" s="1"/>
  <c r="Z161" i="16"/>
  <c r="Z166" i="16"/>
  <c r="AA161" i="2"/>
  <c r="AC148" i="2"/>
  <c r="C27" i="8" s="1"/>
  <c r="C35" i="8" s="1"/>
  <c r="C38" i="8" s="1"/>
  <c r="F121" i="18" l="1"/>
  <c r="F123" i="18" s="1"/>
  <c r="G5" i="18"/>
  <c r="F53" i="18"/>
  <c r="D248" i="2"/>
  <c r="Z248" i="2" s="1"/>
  <c r="AC248" i="2" s="1"/>
  <c r="AE248" i="2" s="1"/>
  <c r="F122" i="18"/>
  <c r="D194" i="2"/>
  <c r="S6" i="18"/>
  <c r="S7" i="18" s="1"/>
  <c r="E1" i="18" s="1"/>
  <c r="G1" i="18" s="1"/>
  <c r="D53" i="7"/>
  <c r="D54" i="7" s="1"/>
  <c r="D56" i="7" s="1"/>
  <c r="D57" i="7" s="1"/>
  <c r="AC121" i="16"/>
  <c r="AC123" i="16" s="1"/>
  <c r="AC124" i="16" s="1"/>
  <c r="D190" i="2"/>
  <c r="AA187" i="2"/>
  <c r="AA120" i="2" s="1"/>
  <c r="AA121" i="2" s="1"/>
  <c r="AA123" i="2" s="1"/>
  <c r="AA124" i="2" s="1"/>
  <c r="AC190" i="16"/>
  <c r="AE3" i="16"/>
  <c r="Z171" i="16"/>
  <c r="AC156" i="2"/>
  <c r="AC159" i="2" s="1"/>
  <c r="AC161" i="2" s="1"/>
  <c r="AB121" i="2"/>
  <c r="AB123" i="2" s="1"/>
  <c r="AB124" i="2" s="1"/>
  <c r="D249" i="2" l="1"/>
  <c r="Z249" i="2" s="1"/>
  <c r="AC249" i="2" s="1"/>
  <c r="AE249" i="2" s="1"/>
  <c r="Z194" i="2"/>
  <c r="D197" i="2"/>
  <c r="D203" i="2" s="1"/>
  <c r="E88" i="18"/>
  <c r="F88" i="18" s="1"/>
  <c r="C40" i="8"/>
  <c r="C76" i="18"/>
  <c r="C78" i="18" s="1"/>
  <c r="C7" i="18" s="1"/>
  <c r="Z168" i="2"/>
  <c r="AC168" i="2" s="1"/>
  <c r="K7" i="19"/>
  <c r="W37" i="19"/>
  <c r="AC120" i="2"/>
  <c r="Z179" i="16"/>
  <c r="Z187" i="16" s="1"/>
  <c r="AC163" i="2"/>
  <c r="AC166" i="2"/>
  <c r="K13" i="19" s="1"/>
  <c r="AE2" i="16"/>
  <c r="AC189" i="16"/>
  <c r="C53" i="7" l="1"/>
  <c r="C54" i="7" s="1"/>
  <c r="AC121" i="2"/>
  <c r="AC123" i="2" s="1"/>
  <c r="AC124" i="2" s="1"/>
  <c r="Z203" i="2"/>
  <c r="D228" i="2"/>
  <c r="Z197" i="2"/>
  <c r="AC194" i="2"/>
  <c r="AE194" i="2" s="1"/>
  <c r="F101" i="18"/>
  <c r="Y37" i="19"/>
  <c r="M13" i="19"/>
  <c r="K12" i="19"/>
  <c r="M12" i="19" s="1"/>
  <c r="M7" i="19"/>
  <c r="K11" i="19"/>
  <c r="C42" i="8"/>
  <c r="C46" i="8"/>
  <c r="C60" i="8"/>
  <c r="F190" i="2"/>
  <c r="Z190" i="16"/>
  <c r="D233" i="2" l="1"/>
  <c r="Z228" i="2"/>
  <c r="D230" i="2"/>
  <c r="Z230" i="2" s="1"/>
  <c r="D264" i="2"/>
  <c r="Z264" i="2" s="1"/>
  <c r="C6" i="9"/>
  <c r="C19" i="9" s="1"/>
  <c r="C30" i="9" s="1"/>
  <c r="C59" i="9" s="1"/>
  <c r="C61" i="9" s="1"/>
  <c r="C64" i="9" s="1"/>
  <c r="AC197" i="2"/>
  <c r="AC189" i="2"/>
  <c r="AE2" i="2"/>
  <c r="G101" i="18"/>
  <c r="F124" i="18"/>
  <c r="F126" i="18" s="1"/>
  <c r="Z233" i="2"/>
  <c r="AC233" i="2" s="1"/>
  <c r="AE233" i="2" s="1"/>
  <c r="D250" i="2"/>
  <c r="C56" i="7"/>
  <c r="C57" i="7" s="1"/>
  <c r="D76" i="18"/>
  <c r="K34" i="19"/>
  <c r="M11" i="19"/>
  <c r="C61" i="8"/>
  <c r="F190" i="16"/>
  <c r="AC203" i="2" l="1"/>
  <c r="AC228" i="2" s="1"/>
  <c r="AE228" i="2" s="1"/>
  <c r="AE197" i="2"/>
  <c r="AC250" i="2"/>
  <c r="D251" i="2"/>
  <c r="Z251" i="2" s="1"/>
  <c r="Z250" i="2"/>
  <c r="H101" i="18"/>
  <c r="I101" i="18" s="1"/>
  <c r="L101" i="18" s="1"/>
  <c r="D78" i="18"/>
  <c r="D7" i="18" s="1"/>
  <c r="E42" i="18" s="1"/>
  <c r="G1" i="6"/>
  <c r="K37" i="19"/>
  <c r="M34" i="19"/>
  <c r="M37" i="19" s="1"/>
  <c r="F1" i="6"/>
  <c r="C61" i="7"/>
  <c r="Z169" i="2"/>
  <c r="AC169" i="2" s="1"/>
  <c r="AC171" i="2" s="1"/>
  <c r="AC179" i="2" s="1"/>
  <c r="AC187" i="2" s="1"/>
  <c r="AE203" i="2" l="1"/>
  <c r="AC264" i="2"/>
  <c r="AC230" i="2"/>
  <c r="AE230" i="2" s="1"/>
  <c r="AC251" i="2"/>
  <c r="AE250" i="2"/>
  <c r="F42" i="18"/>
  <c r="F5" i="18" s="1"/>
  <c r="E5" i="18"/>
  <c r="Z179" i="2"/>
  <c r="Z187" i="2" s="1"/>
  <c r="Z190" i="2" s="1"/>
  <c r="H190" i="2"/>
  <c r="AC190" i="2"/>
  <c r="AE3" i="2"/>
  <c r="Z17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C9" authorId="0" shapeId="0" xr:uid="{5D5B808C-4BBE-40B4-9807-B752E5275689}">
      <text>
        <r>
          <rPr>
            <b/>
            <sz val="9"/>
            <color indexed="81"/>
            <rFont val="宋体"/>
            <family val="3"/>
            <charset val="134"/>
          </rPr>
          <t>个人用户:</t>
        </r>
        <r>
          <rPr>
            <sz val="9"/>
            <color indexed="81"/>
            <rFont val="宋体"/>
            <family val="3"/>
            <charset val="134"/>
          </rPr>
          <t xml:space="preserve">
手填的，注意清除</t>
        </r>
      </text>
    </comment>
    <comment ref="E76" authorId="0" shapeId="0" xr:uid="{00000000-0006-0000-0900-000001000000}">
      <text>
        <r>
          <rPr>
            <b/>
            <sz val="9"/>
            <color indexed="81"/>
            <rFont val="宋体"/>
            <family val="3"/>
            <charset val="134"/>
          </rPr>
          <t>个人用户:</t>
        </r>
        <r>
          <rPr>
            <sz val="9"/>
            <color indexed="81"/>
            <rFont val="宋体"/>
            <family val="3"/>
            <charset val="134"/>
          </rPr>
          <t xml:space="preserve">
此处只填分配的利润、提取的盈余公积、利润转增资本公积等未分配利润变动项目，而不是期末减期初</t>
        </r>
      </text>
    </comment>
    <comment ref="E95" authorId="0" shapeId="0" xr:uid="{7A3BE3E8-2C52-4BF8-8D08-C7F47A1C1BB8}">
      <text>
        <r>
          <rPr>
            <b/>
            <sz val="9"/>
            <color indexed="81"/>
            <rFont val="宋体"/>
            <family val="3"/>
            <charset val="134"/>
          </rPr>
          <t>个人用户:</t>
        </r>
        <r>
          <rPr>
            <sz val="9"/>
            <color indexed="81"/>
            <rFont val="宋体"/>
            <family val="3"/>
            <charset val="134"/>
          </rPr>
          <t xml:space="preserve">
手填的，注意清除</t>
        </r>
      </text>
    </comment>
  </commentList>
</comments>
</file>

<file path=xl/sharedStrings.xml><?xml version="1.0" encoding="utf-8"?>
<sst xmlns="http://schemas.openxmlformats.org/spreadsheetml/2006/main" count="1666" uniqueCount="931">
  <si>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</si>
  <si>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</si>
  <si>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</si>
  <si>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</si>
  <si>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</si>
  <si>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</si>
  <si>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</si>
  <si>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</si>
  <si>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</si>
  <si>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</si>
  <si>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</si>
  <si>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</si>
  <si>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</si>
  <si>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</si>
  <si>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</si>
  <si>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</si>
  <si>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</si>
  <si>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</si>
  <si>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</si>
  <si>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</si>
  <si>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</si>
  <si>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</si>
  <si>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</si>
  <si>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</si>
  <si>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</si>
  <si>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</si>
  <si>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</si>
  <si>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</si>
  <si>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</si>
  <si>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</si>
  <si>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</si>
  <si>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</si>
  <si>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</si>
  <si>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</si>
  <si>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</si>
  <si>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</si>
  <si>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</si>
  <si>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</si>
  <si>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</si>
  <si>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</si>
  <si>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</si>
  <si>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</si>
  <si>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</si>
  <si>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</si>
  <si>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</si>
  <si>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</si>
  <si>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</si>
  <si>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</si>
  <si>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</si>
  <si>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</si>
  <si>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</si>
  <si>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</si>
  <si>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</si>
  <si>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</si>
  <si>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</si>
  <si>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</si>
  <si>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</si>
  <si>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</si>
  <si>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</si>
  <si>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</si>
  <si>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</si>
  <si>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</si>
  <si>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</si>
  <si>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</si>
  <si>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</si>
  <si>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</si>
  <si>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</si>
  <si>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</si>
  <si>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</si>
  <si>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</si>
  <si>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</si>
  <si>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</si>
  <si>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</si>
  <si>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</si>
  <si>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</si>
  <si>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</si>
  <si>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</si>
  <si>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</si>
  <si>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</si>
  <si>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</si>
  <si>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</si>
  <si>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</si>
  <si>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</si>
  <si>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</si>
  <si>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</si>
  <si>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</si>
  <si>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</si>
  <si>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</si>
  <si>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</si>
  <si>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</si>
  <si>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</si>
  <si>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</si>
  <si>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</si>
  <si>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</si>
  <si>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</si>
  <si>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</si>
  <si>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</si>
  <si>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</si>
  <si>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</si>
  <si>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</si>
  <si>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</si>
  <si>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</si>
  <si>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</si>
  <si>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</si>
  <si>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</si>
  <si>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</si>
  <si>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</si>
  <si>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</si>
  <si>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</si>
  <si>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</si>
  <si>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</si>
  <si>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</si>
  <si>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</si>
  <si>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</si>
  <si>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</si>
  <si>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</si>
  <si>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</si>
  <si>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</si>
  <si>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</si>
  <si>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</si>
  <si>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</si>
  <si>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</si>
  <si>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</si>
  <si>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</si>
  <si>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</si>
  <si>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</si>
  <si>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序号</t>
    <phoneticPr fontId="2" type="noConversion"/>
  </si>
  <si>
    <t>附注</t>
  </si>
  <si>
    <t>附注</t>
    <phoneticPr fontId="2" type="noConversion"/>
  </si>
  <si>
    <t>期末余额</t>
  </si>
  <si>
    <t>投资收益</t>
  </si>
  <si>
    <t>资         产</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</si>
  <si>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</si>
  <si>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</si>
  <si>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</si>
  <si>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</si>
  <si>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</si>
  <si>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</si>
  <si>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</si>
  <si>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</si>
  <si>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</si>
  <si>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</si>
  <si>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</si>
  <si>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</si>
  <si>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</si>
  <si>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</si>
  <si>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</si>
  <si>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</si>
  <si>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</si>
  <si>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</si>
  <si>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</si>
  <si>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</si>
  <si>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</si>
  <si>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</si>
  <si>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</si>
  <si>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</si>
  <si>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</si>
  <si>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</si>
  <si>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</si>
  <si>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</si>
  <si>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</si>
  <si>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</si>
  <si>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</si>
  <si>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</si>
  <si>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</si>
  <si>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</si>
  <si>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</si>
  <si>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</si>
  <si>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</si>
  <si>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</si>
  <si>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</si>
  <si>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</si>
  <si>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</si>
  <si>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</si>
  <si>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</si>
  <si>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</si>
  <si>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</si>
  <si>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</si>
  <si>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</si>
  <si>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</si>
  <si>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</si>
  <si>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</si>
  <si>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</si>
  <si>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</si>
  <si>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</si>
  <si>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</si>
  <si>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</si>
  <si>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</si>
  <si>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</si>
  <si>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</si>
  <si>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</si>
  <si>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</si>
  <si>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</si>
  <si>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</si>
  <si>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</si>
  <si>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</si>
  <si>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减：所得税费用</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</si>
  <si>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</si>
  <si>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</si>
  <si>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</si>
  <si>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</si>
  <si>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</si>
  <si>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</si>
  <si>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</si>
  <si>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</si>
  <si>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</si>
  <si>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</si>
  <si>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</si>
  <si>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</si>
  <si>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</si>
  <si>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</si>
  <si>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</si>
  <si>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</si>
  <si>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</si>
  <si>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</si>
  <si>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</si>
  <si>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</si>
  <si>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</si>
  <si>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</si>
  <si>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</si>
  <si>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</si>
  <si>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</si>
  <si>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</si>
  <si>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</si>
  <si>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</si>
  <si>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</si>
  <si>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</si>
  <si>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</si>
  <si>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</si>
  <si>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</si>
  <si>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</si>
  <si>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</si>
  <si>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</si>
  <si>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</si>
  <si>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</si>
  <si>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</si>
  <si>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</si>
  <si>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</si>
  <si>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</si>
  <si>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</si>
  <si>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</si>
  <si>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</si>
  <si>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</si>
  <si>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</si>
  <si>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</si>
  <si>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</si>
  <si>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</si>
  <si>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</si>
  <si>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</si>
  <si>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</si>
  <si>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</si>
  <si>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</si>
  <si>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</si>
  <si>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</si>
  <si>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</si>
  <si>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</si>
  <si>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</si>
  <si>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</si>
  <si>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</si>
  <si>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</si>
  <si>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</si>
  <si>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</si>
  <si>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</si>
  <si>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</si>
  <si>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</si>
  <si>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</si>
  <si>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</si>
  <si>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</si>
  <si>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</si>
  <si>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</si>
  <si>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</si>
  <si>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</si>
  <si>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</si>
  <si>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</si>
  <si>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</si>
  <si>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</si>
  <si>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</si>
  <si>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</si>
  <si>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</si>
  <si>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</si>
  <si>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</si>
  <si>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</si>
  <si>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</si>
  <si>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</si>
  <si>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</si>
  <si>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</si>
  <si>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</si>
  <si>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</si>
  <si>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</si>
  <si>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</si>
  <si>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</si>
  <si>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</si>
  <si>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</si>
  <si>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</si>
  <si>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</si>
  <si>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</si>
  <si>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</si>
  <si>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</si>
  <si>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</si>
  <si>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</si>
  <si>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</si>
  <si>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</si>
  <si>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</si>
  <si>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</si>
  <si>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</si>
  <si>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</si>
  <si>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</si>
  <si>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</si>
  <si>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</si>
  <si>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</si>
  <si>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</si>
  <si>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</si>
  <si>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</si>
  <si>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</si>
  <si>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</si>
  <si>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</si>
  <si>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</si>
  <si>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</si>
  <si>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</si>
  <si>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</si>
  <si>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</si>
  <si>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</si>
  <si>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</si>
  <si>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</si>
  <si>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</si>
  <si>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</si>
  <si>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</si>
  <si>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</si>
  <si>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</si>
  <si>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</si>
  <si>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</si>
  <si>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</si>
  <si>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</si>
  <si>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</si>
  <si>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</si>
  <si>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</si>
  <si>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</si>
  <si>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</si>
  <si>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</si>
  <si>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</si>
  <si>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</si>
  <si>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</si>
  <si>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</si>
  <si>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</si>
  <si>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</si>
  <si>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</si>
  <si>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</si>
  <si>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</si>
  <si>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</si>
  <si>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</si>
  <si>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</si>
  <si>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</si>
  <si>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</si>
  <si>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</si>
  <si>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</si>
  <si>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</si>
  <si>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</si>
  <si>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</si>
  <si>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</si>
  <si>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</si>
  <si>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</si>
  <si>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</si>
  <si>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</si>
  <si>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</si>
  <si>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</si>
  <si>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</si>
  <si>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</si>
  <si>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</si>
  <si>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</si>
  <si>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</si>
  <si>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</si>
  <si>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</si>
  <si>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</si>
  <si>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</si>
  <si>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</si>
  <si>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</si>
  <si>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</si>
  <si>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</si>
  <si>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</si>
  <si>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</si>
  <si>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</si>
  <si>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</si>
  <si>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</si>
  <si>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</si>
  <si>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</si>
  <si>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</si>
  <si>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</si>
  <si>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</si>
  <si>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</si>
  <si>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</si>
  <si>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</si>
  <si>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</si>
  <si>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</si>
  <si>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</si>
  <si>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</si>
  <si>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</si>
  <si>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</si>
  <si>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</si>
  <si>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</si>
  <si>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</si>
  <si>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</si>
  <si>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</si>
  <si>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</si>
  <si>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</si>
  <si>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</si>
  <si>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</si>
  <si>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</si>
  <si>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</si>
  <si>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</si>
  <si>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</si>
  <si>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</si>
  <si>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</si>
  <si>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</si>
  <si>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</si>
  <si>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</si>
  <si>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</si>
  <si>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</si>
  <si>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</si>
  <si>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</si>
  <si>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</si>
  <si>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</si>
  <si>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</si>
  <si>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</si>
  <si>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</si>
  <si>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</si>
  <si>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</si>
  <si>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</si>
  <si>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</si>
  <si>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</si>
  <si>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</si>
  <si>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</si>
  <si>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</si>
  <si>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</si>
  <si>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</si>
  <si>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</si>
  <si>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</si>
  <si>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</si>
  <si>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</si>
  <si>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</si>
  <si>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</si>
  <si>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</si>
  <si>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</si>
  <si>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</si>
  <si>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</si>
  <si>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</si>
  <si>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</si>
  <si>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</si>
  <si>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</si>
  <si>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</si>
  <si>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</si>
  <si>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</si>
  <si>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</si>
  <si>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</si>
  <si>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</si>
  <si>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</si>
  <si>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</si>
  <si>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</si>
  <si>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</si>
  <si>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</si>
  <si>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</si>
  <si>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</si>
  <si>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</si>
  <si>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</si>
  <si>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</si>
  <si>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</si>
  <si>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</si>
  <si>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</si>
  <si>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</si>
  <si>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</si>
  <si>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</si>
  <si>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</si>
  <si>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</si>
  <si>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</si>
  <si>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</si>
  <si>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</si>
  <si>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</si>
  <si>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</si>
  <si>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</si>
  <si>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</si>
  <si>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</si>
  <si>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</si>
  <si>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</si>
  <si>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</si>
  <si>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</si>
  <si>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</si>
  <si>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</si>
  <si>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</si>
  <si>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</si>
  <si>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</si>
  <si>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</si>
  <si>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</si>
  <si>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</si>
  <si>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</si>
  <si>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</si>
  <si>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</si>
  <si>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</si>
  <si>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</si>
  <si>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</si>
  <si>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</si>
  <si>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</si>
  <si>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</si>
  <si>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</si>
  <si>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</si>
  <si>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</si>
  <si>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</si>
  <si>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</si>
  <si>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</si>
  <si>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</si>
  <si>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</si>
  <si>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</si>
  <si>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</si>
  <si>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</si>
  <si>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</si>
  <si>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</si>
  <si>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</si>
  <si>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</si>
  <si>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</si>
  <si>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</si>
  <si>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</si>
  <si>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收到的其他与经营活动有关的现金</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</si>
  <si>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</si>
  <si>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</si>
  <si>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</si>
  <si>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</si>
  <si>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</si>
  <si>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</si>
  <si>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</si>
  <si>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</si>
  <si>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</si>
  <si>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</si>
  <si>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</si>
  <si>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</si>
  <si>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</si>
  <si>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</si>
  <si>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</si>
  <si>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</si>
  <si>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</si>
  <si>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</si>
  <si>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</si>
  <si>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</si>
  <si>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</si>
  <si>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</si>
  <si>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</si>
  <si>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</si>
  <si>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</si>
  <si>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</si>
  <si>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四汇率变动对现金的影响</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</si>
  <si>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</si>
  <si>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</si>
  <si>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</si>
  <si>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</si>
  <si>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</si>
  <si>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</si>
  <si>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</si>
  <si>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</si>
  <si>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</si>
  <si>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</si>
  <si>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</si>
  <si>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</si>
  <si>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</si>
  <si>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</si>
  <si>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</si>
  <si>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</si>
  <si>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</si>
  <si>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</si>
  <si>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</si>
  <si>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</si>
  <si>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</si>
  <si>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</si>
  <si>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</si>
  <si>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</si>
  <si>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</si>
  <si>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</si>
  <si>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</si>
  <si>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</si>
  <si>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</si>
  <si>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</si>
  <si>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</si>
  <si>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</si>
  <si>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收到的其他与经营活动有关的现金</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</si>
  <si>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</si>
  <si>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</si>
  <si>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</si>
  <si>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</si>
  <si>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</si>
  <si>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</si>
  <si>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</si>
  <si>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</si>
  <si>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</si>
  <si>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</si>
  <si>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</si>
  <si>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</si>
  <si>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</si>
  <si>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</si>
  <si>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</si>
  <si>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</si>
  <si>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</si>
  <si>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</si>
  <si>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</si>
  <si>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</si>
  <si>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</si>
  <si>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</si>
  <si>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</si>
  <si>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</si>
  <si>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</si>
  <si>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</si>
  <si>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</si>
  <si>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</si>
  <si>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</si>
  <si>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</si>
  <si>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</si>
  <si>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</si>
  <si>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</si>
  <si>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</si>
  <si>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</si>
  <si>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</si>
  <si>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</si>
  <si>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</si>
  <si>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现金及现金等价物净增加额：</t>
  </si>
  <si>
    <t>验证：</t>
    <phoneticPr fontId="37" type="noConversion"/>
  </si>
  <si>
    <t>一、直接法</t>
  </si>
  <si>
    <r>
      <t>现金等价物</t>
    </r>
    <r>
      <rPr>
        <sz val="10"/>
        <rFont val="宋体"/>
        <family val="3"/>
        <charset val="134"/>
      </rPr>
      <t>，是指企业持有的期限短（3个月内至期）、流动性强、易于转换为已知金额现金、价值变动风险很小的投资。（特点：期限短；流动性强；易于转换为已知金额的现金；价值变动风险很小）</t>
    </r>
  </si>
  <si>
    <t>经营活动产生的现金流量</t>
  </si>
  <si>
    <t>投资活动产生的现金</t>
  </si>
  <si>
    <t>筹资活动产生的现金</t>
  </si>
  <si>
    <t>会计科目名称</t>
  </si>
  <si>
    <t>报表变动金额</t>
  </si>
  <si>
    <t>现金流量项目分项合计</t>
  </si>
  <si>
    <t>不影响现金流项目</t>
  </si>
  <si>
    <t>经营活动现金流入</t>
  </si>
  <si>
    <t>经营活动现金流出</t>
  </si>
  <si>
    <t>经济活动现金项目</t>
  </si>
  <si>
    <t>投资活动现金流入</t>
  </si>
  <si>
    <t>投资活动现金流出</t>
  </si>
  <si>
    <t>投资活动现金项目</t>
  </si>
  <si>
    <t>筹资活动现金流入</t>
  </si>
  <si>
    <t>筹资活动现金流出</t>
  </si>
  <si>
    <t>筹资活动现金项目</t>
  </si>
  <si>
    <t>资产减值准备</t>
  </si>
  <si>
    <t>可供出售公允价值变动</t>
  </si>
  <si>
    <t>支付给职工以及为职工支付的现金</t>
  </si>
  <si>
    <t>支付的其他与经营活动有关的现金</t>
    <phoneticPr fontId="37" type="noConversion"/>
  </si>
  <si>
    <t>取得投资收益所收到的现金</t>
    <phoneticPr fontId="37" type="noConversion"/>
  </si>
  <si>
    <t>处置固定资产、无形资产和其它长期资产而收回的现金净额</t>
  </si>
  <si>
    <t>处置子公司及其他营业单位收到的现金净额</t>
  </si>
  <si>
    <t>支付其他与投资活动有关的现金</t>
  </si>
  <si>
    <t>借款所收到的现金</t>
  </si>
  <si>
    <t>分配股利、利润或偿付利息所支付的现金</t>
  </si>
  <si>
    <t>支付的其它与筹资活动有关的现金</t>
  </si>
  <si>
    <t>汇率变动对现金的影响</t>
  </si>
  <si>
    <r>
      <t>资</t>
    </r>
    <r>
      <rPr>
        <b/>
        <sz val="10"/>
        <color indexed="8"/>
        <rFont val="Times New Roman"/>
        <family val="1"/>
      </rPr>
      <t xml:space="preserve">  </t>
    </r>
    <r>
      <rPr>
        <b/>
        <sz val="10"/>
        <color indexed="8"/>
        <rFont val="宋体"/>
        <family val="3"/>
        <charset val="134"/>
      </rPr>
      <t>产</t>
    </r>
  </si>
  <si>
    <t>报表平衡</t>
    <phoneticPr fontId="37" type="noConversion"/>
  </si>
  <si>
    <r>
      <t xml:space="preserve"> </t>
    </r>
    <r>
      <rPr>
        <sz val="10"/>
        <color indexed="8"/>
        <rFont val="宋体"/>
        <family val="3"/>
        <charset val="134"/>
      </rPr>
      <t>流动资产：</t>
    </r>
  </si>
  <si>
    <r>
      <t xml:space="preserve"> </t>
    </r>
    <r>
      <rPr>
        <sz val="10"/>
        <rFont val="宋体"/>
        <family val="3"/>
        <charset val="134"/>
      </rPr>
      <t>货币资金</t>
    </r>
  </si>
  <si>
    <r>
      <t xml:space="preserve"> </t>
    </r>
    <r>
      <rPr>
        <sz val="10"/>
        <color indexed="8"/>
        <rFont val="宋体"/>
        <family val="3"/>
        <charset val="134"/>
      </rPr>
      <t>交易性金融资产</t>
    </r>
  </si>
  <si>
    <r>
      <t xml:space="preserve"> </t>
    </r>
    <r>
      <rPr>
        <sz val="10"/>
        <color indexed="8"/>
        <rFont val="宋体"/>
        <family val="3"/>
        <charset val="134"/>
      </rPr>
      <t>应收票据</t>
    </r>
  </si>
  <si>
    <r>
      <t xml:space="preserve"> </t>
    </r>
    <r>
      <rPr>
        <sz val="10"/>
        <color indexed="8"/>
        <rFont val="宋体"/>
        <family val="3"/>
        <charset val="134"/>
      </rPr>
      <t>应收账款</t>
    </r>
  </si>
  <si>
    <r>
      <t xml:space="preserve"> </t>
    </r>
    <r>
      <rPr>
        <sz val="10"/>
        <color indexed="8"/>
        <rFont val="宋体"/>
        <family val="3"/>
        <charset val="134"/>
      </rPr>
      <t>预付款项</t>
    </r>
  </si>
  <si>
    <r>
      <t xml:space="preserve"> </t>
    </r>
    <r>
      <rPr>
        <sz val="10"/>
        <color indexed="8"/>
        <rFont val="宋体"/>
        <family val="3"/>
        <charset val="134"/>
      </rPr>
      <t>其他应收款</t>
    </r>
  </si>
  <si>
    <r>
      <t xml:space="preserve"> </t>
    </r>
    <r>
      <rPr>
        <sz val="10"/>
        <color indexed="8"/>
        <rFont val="宋体"/>
        <family val="3"/>
        <charset val="134"/>
      </rPr>
      <t>存货</t>
    </r>
  </si>
  <si>
    <r>
      <t xml:space="preserve"> </t>
    </r>
    <r>
      <rPr>
        <sz val="10"/>
        <color indexed="8"/>
        <rFont val="宋体"/>
        <family val="3"/>
        <charset val="134"/>
      </rPr>
      <t>一年内到期的非流动资产</t>
    </r>
  </si>
  <si>
    <r>
      <t xml:space="preserve"> </t>
    </r>
    <r>
      <rPr>
        <sz val="10"/>
        <color indexed="8"/>
        <rFont val="宋体"/>
        <family val="3"/>
        <charset val="134"/>
      </rPr>
      <t>其他流动资产</t>
    </r>
  </si>
  <si>
    <r>
      <t xml:space="preserve"> </t>
    </r>
    <r>
      <rPr>
        <sz val="10"/>
        <color indexed="8"/>
        <rFont val="宋体"/>
        <family val="3"/>
        <charset val="134"/>
      </rPr>
      <t>非流动资产：</t>
    </r>
  </si>
  <si>
    <r>
      <t xml:space="preserve"> </t>
    </r>
    <r>
      <rPr>
        <sz val="10"/>
        <color indexed="8"/>
        <rFont val="宋体"/>
        <family val="3"/>
        <charset val="134"/>
      </rPr>
      <t>长期应收款</t>
    </r>
  </si>
  <si>
    <r>
      <t xml:space="preserve"> </t>
    </r>
    <r>
      <rPr>
        <sz val="10"/>
        <color indexed="8"/>
        <rFont val="宋体"/>
        <family val="3"/>
        <charset val="134"/>
      </rPr>
      <t>长期股权投资</t>
    </r>
  </si>
  <si>
    <r>
      <t xml:space="preserve"> </t>
    </r>
    <r>
      <rPr>
        <sz val="10"/>
        <color indexed="8"/>
        <rFont val="宋体"/>
        <family val="3"/>
        <charset val="134"/>
      </rPr>
      <t>投资性房地产</t>
    </r>
  </si>
  <si>
    <r>
      <t xml:space="preserve"> </t>
    </r>
    <r>
      <rPr>
        <sz val="10"/>
        <color indexed="8"/>
        <rFont val="宋体"/>
        <family val="3"/>
        <charset val="134"/>
      </rPr>
      <t>固定资产</t>
    </r>
  </si>
  <si>
    <r>
      <t xml:space="preserve"> </t>
    </r>
    <r>
      <rPr>
        <sz val="10"/>
        <color indexed="8"/>
        <rFont val="宋体"/>
        <family val="3"/>
        <charset val="134"/>
      </rPr>
      <t>在建工程</t>
    </r>
  </si>
  <si>
    <r>
      <t xml:space="preserve"> </t>
    </r>
    <r>
      <rPr>
        <sz val="10"/>
        <color indexed="8"/>
        <rFont val="宋体"/>
        <family val="3"/>
        <charset val="134"/>
      </rPr>
      <t>工程物资</t>
    </r>
  </si>
  <si>
    <r>
      <t xml:space="preserve"> </t>
    </r>
    <r>
      <rPr>
        <sz val="10"/>
        <color indexed="8"/>
        <rFont val="宋体"/>
        <family val="3"/>
        <charset val="134"/>
      </rPr>
      <t>固定资产清理</t>
    </r>
  </si>
  <si>
    <r>
      <t xml:space="preserve"> </t>
    </r>
    <r>
      <rPr>
        <sz val="10"/>
        <color indexed="8"/>
        <rFont val="宋体"/>
        <family val="3"/>
        <charset val="134"/>
      </rPr>
      <t>生产性生物资产</t>
    </r>
  </si>
  <si>
    <r>
      <t xml:space="preserve"> </t>
    </r>
    <r>
      <rPr>
        <sz val="10"/>
        <color indexed="8"/>
        <rFont val="宋体"/>
        <family val="3"/>
        <charset val="134"/>
      </rPr>
      <t>油气资产</t>
    </r>
  </si>
  <si>
    <r>
      <t xml:space="preserve"> </t>
    </r>
    <r>
      <rPr>
        <sz val="10"/>
        <color indexed="8"/>
        <rFont val="宋体"/>
        <family val="3"/>
        <charset val="134"/>
      </rPr>
      <t>无形资产</t>
    </r>
  </si>
  <si>
    <r>
      <t xml:space="preserve"> </t>
    </r>
    <r>
      <rPr>
        <sz val="10"/>
        <color indexed="8"/>
        <rFont val="宋体"/>
        <family val="3"/>
        <charset val="134"/>
      </rPr>
      <t>开发支出</t>
    </r>
  </si>
  <si>
    <r>
      <t xml:space="preserve"> </t>
    </r>
    <r>
      <rPr>
        <sz val="10"/>
        <color indexed="8"/>
        <rFont val="宋体"/>
        <family val="3"/>
        <charset val="134"/>
      </rPr>
      <t>商誉</t>
    </r>
  </si>
  <si>
    <r>
      <t xml:space="preserve"> </t>
    </r>
    <r>
      <rPr>
        <sz val="10"/>
        <color indexed="8"/>
        <rFont val="宋体"/>
        <family val="3"/>
        <charset val="134"/>
      </rPr>
      <t>长期待摊费用</t>
    </r>
  </si>
  <si>
    <r>
      <t xml:space="preserve"> </t>
    </r>
    <r>
      <rPr>
        <sz val="10"/>
        <rFont val="宋体"/>
        <family val="3"/>
        <charset val="134"/>
      </rPr>
      <t>递延所得税资产</t>
    </r>
  </si>
  <si>
    <r>
      <t xml:space="preserve"> </t>
    </r>
    <r>
      <rPr>
        <sz val="10"/>
        <color indexed="8"/>
        <rFont val="宋体"/>
        <family val="3"/>
        <charset val="134"/>
      </rPr>
      <t>其他非流动资产</t>
    </r>
  </si>
  <si>
    <t>资产总计</t>
    <phoneticPr fontId="37" type="noConversion"/>
  </si>
  <si>
    <r>
      <t>负</t>
    </r>
    <r>
      <rPr>
        <b/>
        <sz val="10"/>
        <color indexed="8"/>
        <rFont val="Times New Roman"/>
        <family val="1"/>
      </rPr>
      <t xml:space="preserve">  </t>
    </r>
    <r>
      <rPr>
        <b/>
        <sz val="10"/>
        <color indexed="8"/>
        <rFont val="宋体"/>
        <family val="3"/>
        <charset val="134"/>
      </rPr>
      <t>债</t>
    </r>
  </si>
  <si>
    <r>
      <t xml:space="preserve"> </t>
    </r>
    <r>
      <rPr>
        <sz val="10"/>
        <color indexed="8"/>
        <rFont val="宋体"/>
        <family val="3"/>
        <charset val="134"/>
      </rPr>
      <t>流动负债：</t>
    </r>
  </si>
  <si>
    <r>
      <t xml:space="preserve"> </t>
    </r>
    <r>
      <rPr>
        <sz val="10"/>
        <color indexed="8"/>
        <rFont val="宋体"/>
        <family val="3"/>
        <charset val="134"/>
      </rPr>
      <t>短期借款</t>
    </r>
  </si>
  <si>
    <r>
      <t xml:space="preserve"> </t>
    </r>
    <r>
      <rPr>
        <sz val="10"/>
        <color indexed="8"/>
        <rFont val="宋体"/>
        <family val="3"/>
        <charset val="134"/>
      </rPr>
      <t>交易性金融负债</t>
    </r>
  </si>
  <si>
    <r>
      <t xml:space="preserve"> </t>
    </r>
    <r>
      <rPr>
        <sz val="10"/>
        <rFont val="宋体"/>
        <family val="3"/>
        <charset val="134"/>
      </rPr>
      <t>应付票据</t>
    </r>
  </si>
  <si>
    <r>
      <t xml:space="preserve"> </t>
    </r>
    <r>
      <rPr>
        <sz val="10"/>
        <rFont val="宋体"/>
        <family val="3"/>
        <charset val="134"/>
      </rPr>
      <t>应付账款</t>
    </r>
  </si>
  <si>
    <r>
      <t xml:space="preserve"> </t>
    </r>
    <r>
      <rPr>
        <sz val="10"/>
        <color indexed="8"/>
        <rFont val="宋体"/>
        <family val="3"/>
        <charset val="134"/>
      </rPr>
      <t>预收款项</t>
    </r>
  </si>
  <si>
    <r>
      <t xml:space="preserve"> </t>
    </r>
    <r>
      <rPr>
        <sz val="10"/>
        <color indexed="8"/>
        <rFont val="宋体"/>
        <family val="3"/>
        <charset val="134"/>
      </rPr>
      <t>应付职工薪酬</t>
    </r>
  </si>
  <si>
    <r>
      <t xml:space="preserve"> </t>
    </r>
    <r>
      <rPr>
        <sz val="10"/>
        <color indexed="8"/>
        <rFont val="宋体"/>
        <family val="3"/>
        <charset val="134"/>
      </rPr>
      <t>应交税费</t>
    </r>
  </si>
  <si>
    <r>
      <t xml:space="preserve"> </t>
    </r>
    <r>
      <rPr>
        <sz val="10"/>
        <color indexed="8"/>
        <rFont val="宋体"/>
        <family val="3"/>
        <charset val="134"/>
      </rPr>
      <t>其他应付款</t>
    </r>
  </si>
  <si>
    <r>
      <t xml:space="preserve"> </t>
    </r>
    <r>
      <rPr>
        <sz val="10"/>
        <color indexed="8"/>
        <rFont val="宋体"/>
        <family val="3"/>
        <charset val="134"/>
      </rPr>
      <t>一年内到期的非流动负债</t>
    </r>
  </si>
  <si>
    <r>
      <t xml:space="preserve"> </t>
    </r>
    <r>
      <rPr>
        <sz val="10"/>
        <color indexed="8"/>
        <rFont val="宋体"/>
        <family val="3"/>
        <charset val="134"/>
      </rPr>
      <t>其他流动负债</t>
    </r>
  </si>
  <si>
    <r>
      <t xml:space="preserve"> </t>
    </r>
    <r>
      <rPr>
        <sz val="10"/>
        <color indexed="8"/>
        <rFont val="宋体"/>
        <family val="3"/>
        <charset val="134"/>
      </rPr>
      <t>非流动负债：</t>
    </r>
  </si>
  <si>
    <r>
      <t xml:space="preserve"> </t>
    </r>
    <r>
      <rPr>
        <sz val="10"/>
        <color indexed="8"/>
        <rFont val="宋体"/>
        <family val="3"/>
        <charset val="134"/>
      </rPr>
      <t>长期借款</t>
    </r>
  </si>
  <si>
    <r>
      <t xml:space="preserve"> </t>
    </r>
    <r>
      <rPr>
        <sz val="10"/>
        <color indexed="8"/>
        <rFont val="宋体"/>
        <family val="3"/>
        <charset val="134"/>
      </rPr>
      <t>应付债券</t>
    </r>
  </si>
  <si>
    <r>
      <t xml:space="preserve"> </t>
    </r>
    <r>
      <rPr>
        <sz val="10"/>
        <color indexed="8"/>
        <rFont val="宋体"/>
        <family val="3"/>
        <charset val="134"/>
      </rPr>
      <t>长期应付款</t>
    </r>
  </si>
  <si>
    <r>
      <t xml:space="preserve"> </t>
    </r>
    <r>
      <rPr>
        <sz val="10"/>
        <color indexed="8"/>
        <rFont val="宋体"/>
        <family val="3"/>
        <charset val="134"/>
      </rPr>
      <t>预计负债</t>
    </r>
  </si>
  <si>
    <r>
      <t xml:space="preserve"> </t>
    </r>
    <r>
      <rPr>
        <sz val="10"/>
        <color indexed="8"/>
        <rFont val="宋体"/>
        <family val="3"/>
        <charset val="134"/>
      </rPr>
      <t>递延所得税负债</t>
    </r>
  </si>
  <si>
    <r>
      <t xml:space="preserve"> </t>
    </r>
    <r>
      <rPr>
        <sz val="10"/>
        <color indexed="8"/>
        <rFont val="宋体"/>
        <family val="3"/>
        <charset val="134"/>
      </rPr>
      <t>其他非流动负债</t>
    </r>
  </si>
  <si>
    <t>所有者权益</t>
  </si>
  <si>
    <r>
      <t xml:space="preserve"> </t>
    </r>
    <r>
      <rPr>
        <sz val="10"/>
        <color indexed="8"/>
        <rFont val="宋体"/>
        <family val="3"/>
        <charset val="134"/>
      </rPr>
      <t>实收资本（或股本）</t>
    </r>
  </si>
  <si>
    <r>
      <t xml:space="preserve"> </t>
    </r>
    <r>
      <rPr>
        <sz val="10"/>
        <color indexed="8"/>
        <rFont val="宋体"/>
        <family val="3"/>
        <charset val="134"/>
      </rPr>
      <t>资本公积</t>
    </r>
  </si>
  <si>
    <r>
      <t xml:space="preserve">    </t>
    </r>
    <r>
      <rPr>
        <sz val="10"/>
        <color indexed="8"/>
        <rFont val="宋体"/>
        <family val="3"/>
        <charset val="134"/>
      </rPr>
      <t>减：库存股</t>
    </r>
  </si>
  <si>
    <r>
      <t xml:space="preserve"> </t>
    </r>
    <r>
      <rPr>
        <sz val="10"/>
        <color indexed="8"/>
        <rFont val="宋体"/>
        <family val="3"/>
        <charset val="134"/>
      </rPr>
      <t>盈余公积</t>
    </r>
  </si>
  <si>
    <t>其他综合收益</t>
    <phoneticPr fontId="1" type="noConversion"/>
  </si>
  <si>
    <r>
      <t xml:space="preserve"> </t>
    </r>
    <r>
      <rPr>
        <sz val="10"/>
        <color indexed="8"/>
        <rFont val="宋体"/>
        <family val="3"/>
        <charset val="134"/>
      </rPr>
      <t>未分配利润</t>
    </r>
  </si>
  <si>
    <t>负债及所有者权益总计</t>
    <phoneticPr fontId="37" type="noConversion"/>
  </si>
  <si>
    <t>损益</t>
  </si>
  <si>
    <t>减：营业成本</t>
  </si>
  <si>
    <t>减：销售费用</t>
  </si>
  <si>
    <t>减：管理费用</t>
  </si>
  <si>
    <t>减：财务费用</t>
  </si>
  <si>
    <r>
      <t>加：公允价值变动收益（损失以</t>
    </r>
    <r>
      <rPr>
        <sz val="10"/>
        <color indexed="8"/>
        <rFont val="Times New Roman"/>
        <family val="1"/>
      </rPr>
      <t>"-"</t>
    </r>
    <r>
      <rPr>
        <sz val="10"/>
        <color indexed="8"/>
        <rFont val="宋体"/>
        <family val="3"/>
        <charset val="134"/>
      </rPr>
      <t>号填列）</t>
    </r>
  </si>
  <si>
    <r>
      <t>加：投资收益（损失以</t>
    </r>
    <r>
      <rPr>
        <sz val="10"/>
        <color indexed="8"/>
        <rFont val="Times New Roman"/>
        <family val="1"/>
      </rPr>
      <t>"-"</t>
    </r>
    <r>
      <rPr>
        <sz val="10"/>
        <color indexed="8"/>
        <rFont val="宋体"/>
        <family val="3"/>
        <charset val="134"/>
      </rPr>
      <t>号填列）</t>
    </r>
  </si>
  <si>
    <t>加：营业外收入</t>
  </si>
  <si>
    <t>减：营业外支出</t>
  </si>
  <si>
    <t xml:space="preserve">      其中：固定资产报废损失</t>
    <phoneticPr fontId="37" type="noConversion"/>
  </si>
  <si>
    <t>二、间接法</t>
  </si>
  <si>
    <t>坏账准备、存货跌价准备、投资性房地产减值准备、长期股权投资减值准备、持有持到期投资减值准备、固定资产减值准备、在建工程减值准备、工程物质减值准备、生物性资产减值准备、无形资产减值准备、商誉差值准备等。</t>
  </si>
  <si>
    <t xml:space="preserve">    固定资产、投资性房地产折旧、生产性生物资产折旧</t>
  </si>
  <si>
    <t>影响损益的固定资产、投资性房地产折旧、生产性生物资产折旧。</t>
  </si>
  <si>
    <t xml:space="preserve">    无形资产摊销</t>
  </si>
  <si>
    <t>影响损益的无形资产摊销。</t>
  </si>
  <si>
    <t xml:space="preserve">    长期待摊费用摊销</t>
  </si>
  <si>
    <t>影响损益的长期待摊费用摊销。</t>
  </si>
  <si>
    <t xml:space="preserve">    公允价值变动损失（收益以“—”号填列）</t>
  </si>
  <si>
    <t>影响到损益的企业交易性金融资产、投资性房地产公充价值变动值。</t>
  </si>
  <si>
    <t>递延所得税资产的减少使计入所得税费用的金额大于当期应交的所得税金额</t>
  </si>
  <si>
    <t xml:space="preserve">    递延所得税负债增加（减少以“—”号填列）</t>
  </si>
  <si>
    <t>递延所得税负债的增加使计入所得税费用的金额大于当期应交的所得税金额</t>
  </si>
  <si>
    <t xml:space="preserve">    财务费用（收益以“—”号填列）</t>
  </si>
  <si>
    <t xml:space="preserve">    投资损失（收益以“—”号填列）</t>
  </si>
  <si>
    <t>利润表投资收益项目金额</t>
  </si>
  <si>
    <t xml:space="preserve">    处置固定资产、无形资产和其它长期资产的损失（收益以“—”号填列）</t>
  </si>
  <si>
    <t>营业外收支、其他业务收支等科目分析填列</t>
  </si>
  <si>
    <t xml:space="preserve">    固定资产报废损失（收益以“—”号填列）</t>
  </si>
  <si>
    <t>包括盘盈、盘亏；根据营业外收支等科目分析填列</t>
  </si>
  <si>
    <t xml:space="preserve">    存货的减少（增加以“—”号填列）</t>
  </si>
  <si>
    <t>期末存货比期初减少部分</t>
  </si>
  <si>
    <t xml:space="preserve">    经营性应收项目的减少（增加以“—”号填列）</t>
  </si>
  <si>
    <r>
      <t>期末以下科目比期初减少部分（应收票据、应收账款、预付账款、</t>
    </r>
    <r>
      <rPr>
        <b/>
        <i/>
        <sz val="10"/>
        <color indexed="12"/>
        <rFont val="宋体"/>
        <family val="3"/>
        <charset val="134"/>
      </rPr>
      <t>长期应收款</t>
    </r>
    <r>
      <rPr>
        <sz val="10"/>
        <color indexed="10"/>
        <rFont val="宋体"/>
        <family val="3"/>
        <charset val="134"/>
      </rPr>
      <t>和其他应收款）</t>
    </r>
  </si>
  <si>
    <t xml:space="preserve">    经营性应付项目的增加（减少以“—”号填列）</t>
  </si>
  <si>
    <r>
      <t>期末以下科目比期初增加部分（应付票据、应付账款、预收账款、应付职工薪酬、应交税金</t>
    </r>
    <r>
      <rPr>
        <b/>
        <i/>
        <sz val="10"/>
        <color indexed="10"/>
        <rFont val="宋体"/>
        <family val="3"/>
        <charset val="134"/>
      </rPr>
      <t>、</t>
    </r>
    <r>
      <rPr>
        <b/>
        <i/>
        <sz val="10"/>
        <color indexed="12"/>
        <rFont val="宋体"/>
        <family val="3"/>
        <charset val="134"/>
      </rPr>
      <t>应付利息、长期应付款</t>
    </r>
    <r>
      <rPr>
        <sz val="10"/>
        <color indexed="10"/>
        <rFont val="宋体"/>
        <family val="3"/>
        <charset val="134"/>
      </rPr>
      <t>和其他应付款）</t>
    </r>
  </si>
  <si>
    <t xml:space="preserve">    其他</t>
  </si>
  <si>
    <t>如不平则此处不为零</t>
  </si>
  <si>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</si>
  <si>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</si>
  <si>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</si>
  <si>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</si>
  <si>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</si>
  <si>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</si>
  <si>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</si>
  <si>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</si>
  <si>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</si>
  <si>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</si>
  <si>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</si>
  <si>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</si>
  <si>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</si>
  <si>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</si>
  <si>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</si>
  <si>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</si>
  <si>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</si>
  <si>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</si>
  <si>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</si>
  <si>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</si>
  <si>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</si>
  <si>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</si>
  <si>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</si>
  <si>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</si>
  <si>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</si>
  <si>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</si>
  <si>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</si>
  <si>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</si>
  <si>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</si>
  <si>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</si>
  <si>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</si>
  <si>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</si>
  <si>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</si>
  <si>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</si>
  <si>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</si>
  <si>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</si>
  <si>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减：研发费用</t>
    <phoneticPr fontId="1" type="noConversion"/>
  </si>
  <si>
    <t>递延收益</t>
    <phoneticPr fontId="1" type="noConversion"/>
  </si>
  <si>
    <t>加：其他收益</t>
    <phoneticPr fontId="1" type="noConversion"/>
  </si>
  <si>
    <t>加：资产处置收益</t>
    <phoneticPr fontId="37" type="noConversion"/>
  </si>
  <si>
    <t>与利润表验证</t>
    <phoneticPr fontId="1" type="noConversion"/>
  </si>
  <si>
    <t>期初期末差额</t>
    <phoneticPr fontId="1" type="noConversion"/>
  </si>
  <si>
    <t>专项储备</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</si>
  <si>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</si>
  <si>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</si>
  <si>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</si>
  <si>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销售商品、提供劳务收到的现金</t>
    <phoneticPr fontId="1" type="noConversion"/>
  </si>
  <si>
    <t>公允价值变动</t>
    <phoneticPr fontId="1" type="noConversion"/>
  </si>
  <si>
    <t>纵向验证</t>
    <phoneticPr fontId="1" type="noConversion"/>
  </si>
  <si>
    <t>横向验证</t>
    <phoneticPr fontId="1" type="noConversion"/>
  </si>
  <si>
    <t>购建固定资产、无形资产和其它长期资产所支付的现金</t>
    <phoneticPr fontId="1" type="noConversion"/>
  </si>
  <si>
    <t>购买商品、接受劳务支付的现金</t>
    <phoneticPr fontId="1" type="noConversion"/>
  </si>
  <si>
    <t xml:space="preserve">    递延所得税资产减少（增加以“—”号填列）</t>
    <phoneticPr fontId="1" type="noConversion"/>
  </si>
  <si>
    <t>企业发生的财务费用中不属于经营活动的部分</t>
    <phoneticPr fontId="1" type="noConversion"/>
  </si>
  <si>
    <t>应收票据</t>
  </si>
  <si>
    <t>应收账款</t>
  </si>
  <si>
    <t>应付票据</t>
  </si>
  <si>
    <t>应付账款</t>
  </si>
  <si>
    <t>编制单位：ABC公司</t>
    <phoneticPr fontId="13" type="noConversion"/>
  </si>
  <si>
    <t>ABC公司</t>
    <phoneticPr fontId="2" type="noConversion"/>
  </si>
  <si>
    <t>其中：受限的货币资金</t>
    <phoneticPr fontId="1" type="noConversion"/>
  </si>
  <si>
    <t>分配股利、提取盈余公积的金额</t>
    <phoneticPr fontId="1" type="noConversion"/>
  </si>
  <si>
    <r>
      <t xml:space="preserve"> </t>
    </r>
    <r>
      <rPr>
        <sz val="10"/>
        <color indexed="8"/>
        <rFont val="宋体"/>
        <family val="3"/>
        <charset val="134"/>
      </rPr>
      <t>其中：应收利息</t>
    </r>
    <phoneticPr fontId="1" type="noConversion"/>
  </si>
  <si>
    <r>
      <t xml:space="preserve">              </t>
    </r>
    <r>
      <rPr>
        <sz val="10"/>
        <color indexed="8"/>
        <rFont val="宋体"/>
        <family val="3"/>
        <charset val="134"/>
      </rPr>
      <t>应收股利</t>
    </r>
    <phoneticPr fontId="1" type="noConversion"/>
  </si>
  <si>
    <r>
      <t xml:space="preserve"> </t>
    </r>
    <r>
      <rPr>
        <sz val="10"/>
        <color indexed="8"/>
        <rFont val="宋体"/>
        <family val="3"/>
        <charset val="134"/>
      </rPr>
      <t>其中：应付利息</t>
    </r>
    <phoneticPr fontId="1" type="noConversion"/>
  </si>
  <si>
    <r>
      <t xml:space="preserve">             </t>
    </r>
    <r>
      <rPr>
        <sz val="10"/>
        <color indexed="8"/>
        <rFont val="宋体"/>
        <family val="3"/>
        <charset val="134"/>
      </rPr>
      <t>应付股利</t>
    </r>
    <phoneticPr fontId="1" type="noConversion"/>
  </si>
  <si>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</si>
  <si>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</si>
  <si>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</si>
  <si>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</si>
  <si>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</si>
  <si>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</si>
  <si>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</si>
  <si>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</si>
  <si>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</si>
  <si>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</si>
  <si>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</si>
  <si>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</si>
  <si>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</si>
  <si>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</si>
  <si>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</si>
  <si>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</si>
  <si>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</si>
  <si>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</si>
  <si>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</si>
  <si>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</si>
  <si>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</si>
  <si>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</si>
  <si>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</si>
  <si>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</si>
  <si>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</si>
  <si>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</si>
  <si>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</si>
  <si>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</si>
  <si>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</si>
  <si>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</si>
  <si>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</si>
  <si>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</si>
  <si>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</si>
  <si>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</si>
  <si>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</si>
  <si>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</si>
  <si>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</si>
  <si>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</si>
  <si>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</si>
  <si>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</si>
  <si>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</si>
  <si>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</si>
  <si>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</si>
  <si>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</si>
  <si>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</si>
  <si>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</si>
  <si>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</si>
  <si>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</si>
  <si>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</si>
  <si>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</si>
  <si>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</si>
  <si>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</si>
  <si>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</si>
  <si>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</si>
  <si>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</si>
  <si>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</si>
  <si>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</si>
  <si>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</si>
  <si>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</si>
  <si>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</si>
  <si>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</si>
  <si>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</si>
  <si>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</si>
  <si>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</si>
  <si>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</si>
  <si>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</si>
  <si>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</si>
  <si>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</si>
  <si>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</si>
  <si>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</si>
  <si>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</si>
  <si>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</si>
  <si>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</si>
  <si>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</si>
  <si>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</si>
  <si>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</si>
  <si>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</si>
  <si>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</si>
  <si>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</si>
  <si>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</si>
  <si>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</si>
  <si>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</si>
  <si>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</si>
  <si>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</si>
  <si>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</si>
  <si>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</si>
  <si>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</si>
  <si>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</si>
  <si>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</si>
  <si>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</si>
  <si>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</si>
  <si>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</si>
  <si>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加：资产减值损失</t>
    <phoneticPr fontId="1" type="noConversion"/>
  </si>
  <si>
    <r>
      <t>加：信用减值损失（损失以</t>
    </r>
    <r>
      <rPr>
        <sz val="10"/>
        <color indexed="8"/>
        <rFont val="Times New Roman"/>
        <family val="1"/>
      </rPr>
      <t>"-"</t>
    </r>
    <r>
      <rPr>
        <sz val="10"/>
        <color indexed="8"/>
        <rFont val="宋体"/>
        <family val="3"/>
        <charset val="134"/>
      </rPr>
      <t>号填列）</t>
    </r>
    <phoneticPr fontId="1" type="noConversion"/>
  </si>
  <si>
    <t>合同资产</t>
    <phoneticPr fontId="1" type="noConversion"/>
  </si>
  <si>
    <t>债权投资</t>
    <phoneticPr fontId="1" type="noConversion"/>
  </si>
  <si>
    <t>其他债权投资</t>
    <phoneticPr fontId="1" type="noConversion"/>
  </si>
  <si>
    <t>使用权资产</t>
    <phoneticPr fontId="1" type="noConversion"/>
  </si>
  <si>
    <t>合同负债</t>
    <phoneticPr fontId="1" type="noConversion"/>
  </si>
  <si>
    <t>租赁负债</t>
    <phoneticPr fontId="1" type="noConversion"/>
  </si>
  <si>
    <t>减：税金及附加</t>
    <phoneticPr fontId="1" type="noConversion"/>
  </si>
  <si>
    <t>固定资产、投资性房地产折旧</t>
    <phoneticPr fontId="1" type="noConversion"/>
  </si>
  <si>
    <t>无形资产摊销</t>
    <phoneticPr fontId="1" type="noConversion"/>
  </si>
  <si>
    <r>
      <t xml:space="preserve"> </t>
    </r>
    <r>
      <rPr>
        <sz val="10"/>
        <color indexed="8"/>
        <rFont val="宋体"/>
        <family val="3"/>
        <charset val="134"/>
      </rPr>
      <t>少数股东权益</t>
    </r>
    <phoneticPr fontId="1" type="noConversion"/>
  </si>
  <si>
    <r>
      <t xml:space="preserve"> </t>
    </r>
    <r>
      <rPr>
        <sz val="10"/>
        <color indexed="8"/>
        <rFont val="宋体"/>
        <family val="3"/>
        <charset val="134"/>
      </rPr>
      <t>应收款项融资</t>
    </r>
    <phoneticPr fontId="1" type="noConversion"/>
  </si>
  <si>
    <r>
      <t xml:space="preserve"> </t>
    </r>
    <r>
      <rPr>
        <sz val="10"/>
        <color indexed="8"/>
        <rFont val="宋体"/>
        <family val="3"/>
        <charset val="134"/>
      </rPr>
      <t>其他权益工具投资</t>
    </r>
    <phoneticPr fontId="1" type="noConversion"/>
  </si>
  <si>
    <r>
      <t xml:space="preserve"> </t>
    </r>
    <r>
      <rPr>
        <sz val="10"/>
        <color indexed="8"/>
        <rFont val="宋体"/>
        <family val="3"/>
        <charset val="134"/>
      </rPr>
      <t>其他非流动金融资产</t>
    </r>
    <phoneticPr fontId="1" type="noConversion"/>
  </si>
  <si>
    <t xml:space="preserve">        资产减值准备</t>
    <phoneticPr fontId="2" type="noConversion"/>
  </si>
  <si>
    <t xml:space="preserve"> 加：信用减值损失</t>
    <phoneticPr fontId="2" type="noConversion"/>
  </si>
  <si>
    <t>信用减值损失</t>
    <phoneticPr fontId="2" type="noConversion"/>
  </si>
  <si>
    <t>信用减值损失</t>
    <phoneticPr fontId="1" type="noConversion"/>
  </si>
  <si>
    <t xml:space="preserve">    资产减值准备</t>
    <phoneticPr fontId="1" type="noConversion"/>
  </si>
  <si>
    <t>加：信用减值损失</t>
    <phoneticPr fontId="1" type="noConversion"/>
  </si>
  <si>
    <t>75,740 ,283.4 8</t>
  </si>
  <si>
    <t>少数股东权益</t>
    <phoneticPr fontId="2" type="noConversion"/>
  </si>
  <si>
    <t>上市公司报表金额</t>
    <phoneticPr fontId="2" type="noConversion"/>
  </si>
  <si>
    <t>其他</t>
    <phoneticPr fontId="1" type="noConversion"/>
  </si>
  <si>
    <t>营业成本</t>
    <phoneticPr fontId="1" type="noConversion"/>
  </si>
  <si>
    <t>应交税费-进项转出</t>
    <phoneticPr fontId="1" type="noConversion"/>
  </si>
  <si>
    <t>吸收投资所收到的现金</t>
    <phoneticPr fontId="1" type="noConversion"/>
  </si>
  <si>
    <t>取得子公司及其他营业单位支付的现金净额</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</si>
</sst>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 numFmtId="181" formatCode="#,##0.00_ "/>
    <numFmt numFmtId="182" formatCode="#,##0.00_);[Red]\(#,##0.00\)"/>
  </numFmts>
  <fonts count="69">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sz val="12"/>
      <name val="黑体"/>
      <family val="3"/>
      <charset val="134"/>
    </font>
    <font>
      <sz val="9"/>
      <name val="Times New Roman"/>
      <family val="2"/>
      <charset val="134"/>
    </font>
    <font>
      <b/>
      <sz val="12"/>
      <name val="黑体"/>
      <family val="3"/>
      <charset val="134"/>
    </font>
    <font>
      <b/>
      <sz val="10"/>
      <color indexed="63"/>
      <name val="宋体"/>
      <family val="3"/>
      <charset val="134"/>
    </font>
    <font>
      <b/>
      <sz val="10"/>
      <color indexed="8"/>
      <name val="宋体"/>
      <family val="3"/>
      <charset val="134"/>
    </font>
    <font>
      <b/>
      <sz val="10"/>
      <color indexed="63"/>
      <name val="Times New Roman"/>
      <family val="1"/>
    </font>
    <font>
      <b/>
      <sz val="10"/>
      <color indexed="8"/>
      <name val="Times New Roman"/>
      <family val="1"/>
    </font>
    <font>
      <sz val="10"/>
      <color indexed="8"/>
      <name val="Times New Roman"/>
      <family val="1"/>
    </font>
    <font>
      <sz val="10"/>
      <color indexed="8"/>
      <name val="宋体"/>
      <family val="3"/>
      <charset val="134"/>
    </font>
    <font>
      <sz val="10"/>
      <color indexed="17"/>
      <name val="宋体"/>
      <family val="3"/>
      <charset val="134"/>
    </font>
    <font>
      <sz val="10"/>
      <color indexed="57"/>
      <name val="宋体"/>
      <family val="3"/>
      <charset val="134"/>
    </font>
    <font>
      <sz val="10"/>
      <color indexed="10"/>
      <name val="宋体"/>
      <family val="3"/>
      <charset val="134"/>
    </font>
    <font>
      <b/>
      <i/>
      <sz val="10"/>
      <color indexed="12"/>
      <name val="宋体"/>
      <family val="3"/>
      <charset val="134"/>
    </font>
    <font>
      <b/>
      <i/>
      <sz val="10"/>
      <color indexed="10"/>
      <name val="宋体"/>
      <family val="3"/>
      <charset val="134"/>
    </font>
    <font>
      <b/>
      <sz val="10"/>
      <color indexed="10"/>
      <name val="宋体"/>
      <family val="3"/>
      <charset val="134"/>
    </font>
    <font>
      <sz val="16"/>
      <name val="宋体"/>
      <family val="3"/>
      <charset val="134"/>
    </font>
    <font>
      <sz val="18"/>
      <name val="宋体"/>
      <family val="3"/>
      <charset val="134"/>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sz val="10"/>
      <name val="Arial Narrow"/>
      <family val="2"/>
    </font>
    <font>
      <b/>
      <sz val="11"/>
      <name val="Times New Roman"/>
      <family val="1"/>
    </font>
    <font>
      <b/>
      <sz val="11"/>
      <name val="宋体"/>
      <family val="3"/>
      <charset val="134"/>
    </font>
    <font>
      <sz val="12"/>
      <color indexed="8"/>
      <name val="Times New Roman"/>
      <family val="1"/>
    </font>
  </fonts>
  <fills count="14">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41"/>
        <bgColor indexed="64"/>
      </patternFill>
    </fill>
    <fill>
      <patternFill patternType="solid">
        <fgColor indexed="22"/>
        <bgColor indexed="64"/>
      </patternFill>
    </fill>
    <fill>
      <patternFill patternType="solid">
        <fgColor theme="8" tint="0.59999389629810485"/>
        <bgColor indexed="64"/>
      </patternFill>
    </fill>
    <fill>
      <patternFill patternType="solid">
        <fgColor indexed="52"/>
        <bgColor indexed="64"/>
      </patternFill>
    </fill>
    <fill>
      <patternFill patternType="solid">
        <fgColor indexed="43"/>
        <bgColor indexed="64"/>
      </patternFill>
    </fill>
    <fill>
      <patternFill patternType="solid">
        <fgColor rgb="FFFFFFFF"/>
        <bgColor indexed="64"/>
      </patternFill>
    </fill>
  </fills>
  <borders count="9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10"/>
      </left>
      <right style="thin">
        <color indexed="64"/>
      </right>
      <top style="thick">
        <color indexed="10"/>
      </top>
      <bottom style="thin">
        <color indexed="64"/>
      </bottom>
      <diagonal/>
    </border>
    <border>
      <left style="thin">
        <color indexed="64"/>
      </left>
      <right style="thin">
        <color indexed="64"/>
      </right>
      <top style="thick">
        <color indexed="10"/>
      </top>
      <bottom style="thin">
        <color indexed="64"/>
      </bottom>
      <diagonal/>
    </border>
    <border>
      <left style="thin">
        <color indexed="64"/>
      </left>
      <right style="thick">
        <color indexed="10"/>
      </right>
      <top style="thick">
        <color indexed="10"/>
      </top>
      <bottom style="thin">
        <color indexed="64"/>
      </bottom>
      <diagonal/>
    </border>
    <border>
      <left style="thick">
        <color indexed="10"/>
      </left>
      <right style="thin">
        <color indexed="64"/>
      </right>
      <top style="thin">
        <color indexed="64"/>
      </top>
      <bottom style="thin">
        <color indexed="64"/>
      </bottom>
      <diagonal/>
    </border>
    <border>
      <left style="thin">
        <color indexed="64"/>
      </left>
      <right style="thick">
        <color indexed="10"/>
      </right>
      <top style="thin">
        <color indexed="64"/>
      </top>
      <bottom style="thin">
        <color indexed="64"/>
      </bottom>
      <diagonal/>
    </border>
    <border>
      <left style="thick">
        <color indexed="10"/>
      </left>
      <right style="thin">
        <color indexed="64"/>
      </right>
      <top style="thin">
        <color indexed="64"/>
      </top>
      <bottom style="thick">
        <color indexed="10"/>
      </bottom>
      <diagonal/>
    </border>
    <border>
      <left style="thin">
        <color indexed="64"/>
      </left>
      <right style="thin">
        <color indexed="64"/>
      </right>
      <top style="thin">
        <color indexed="64"/>
      </top>
      <bottom style="thick">
        <color indexed="10"/>
      </bottom>
      <diagonal/>
    </border>
    <border>
      <left style="thin">
        <color indexed="64"/>
      </left>
      <right style="thick">
        <color indexed="10"/>
      </right>
      <top style="thin">
        <color indexed="64"/>
      </top>
      <bottom style="thick">
        <color indexed="10"/>
      </bottom>
      <diagonal/>
    </border>
    <border>
      <left style="thin">
        <color indexed="64"/>
      </left>
      <right/>
      <top/>
      <bottom/>
      <diagonal/>
    </border>
    <border>
      <left style="thick">
        <color indexed="17"/>
      </left>
      <right style="thin">
        <color indexed="64"/>
      </right>
      <top style="thick">
        <color indexed="17"/>
      </top>
      <bottom style="thin">
        <color indexed="64"/>
      </bottom>
      <diagonal/>
    </border>
    <border>
      <left/>
      <right style="thin">
        <color indexed="64"/>
      </right>
      <top style="thick">
        <color indexed="17"/>
      </top>
      <bottom style="thin">
        <color indexed="64"/>
      </bottom>
      <diagonal/>
    </border>
    <border>
      <left style="thin">
        <color indexed="64"/>
      </left>
      <right style="thin">
        <color indexed="64"/>
      </right>
      <top style="thick">
        <color indexed="17"/>
      </top>
      <bottom style="thin">
        <color indexed="64"/>
      </bottom>
      <diagonal/>
    </border>
    <border>
      <left style="thin">
        <color indexed="64"/>
      </left>
      <right/>
      <top style="thick">
        <color indexed="17"/>
      </top>
      <bottom style="thin">
        <color indexed="64"/>
      </bottom>
      <diagonal/>
    </border>
    <border>
      <left style="thick">
        <color indexed="53"/>
      </left>
      <right style="thin">
        <color indexed="64"/>
      </right>
      <top style="thick">
        <color indexed="53"/>
      </top>
      <bottom style="thin">
        <color indexed="64"/>
      </bottom>
      <diagonal/>
    </border>
    <border>
      <left style="thin">
        <color indexed="64"/>
      </left>
      <right style="thin">
        <color indexed="64"/>
      </right>
      <top style="thick">
        <color indexed="53"/>
      </top>
      <bottom style="thin">
        <color indexed="64"/>
      </bottom>
      <diagonal/>
    </border>
    <border>
      <left style="thin">
        <color indexed="64"/>
      </left>
      <right style="thick">
        <color indexed="53"/>
      </right>
      <top style="thick">
        <color indexed="53"/>
      </top>
      <bottom style="thin">
        <color indexed="64"/>
      </bottom>
      <diagonal/>
    </border>
    <border>
      <left style="thick">
        <color indexed="12"/>
      </left>
      <right style="thin">
        <color indexed="64"/>
      </right>
      <top style="thick">
        <color indexed="12"/>
      </top>
      <bottom style="thin">
        <color indexed="64"/>
      </bottom>
      <diagonal/>
    </border>
    <border>
      <left style="thin">
        <color indexed="64"/>
      </left>
      <right style="thin">
        <color indexed="64"/>
      </right>
      <top style="thick">
        <color indexed="12"/>
      </top>
      <bottom style="thin">
        <color indexed="64"/>
      </bottom>
      <diagonal/>
    </border>
    <border>
      <left style="thin">
        <color indexed="64"/>
      </left>
      <right style="thick">
        <color indexed="12"/>
      </right>
      <top style="thick">
        <color indexed="12"/>
      </top>
      <bottom style="thin">
        <color indexed="64"/>
      </bottom>
      <diagonal/>
    </border>
    <border>
      <left style="thick">
        <color indexed="17"/>
      </left>
      <right style="thin">
        <color indexed="64"/>
      </right>
      <top style="thin">
        <color indexed="64"/>
      </top>
      <bottom style="thin">
        <color indexed="64"/>
      </bottom>
      <diagonal/>
    </border>
    <border>
      <left style="thick">
        <color indexed="53"/>
      </left>
      <right style="thin">
        <color indexed="64"/>
      </right>
      <top style="thin">
        <color indexed="64"/>
      </top>
      <bottom style="thin">
        <color indexed="64"/>
      </bottom>
      <diagonal/>
    </border>
    <border>
      <left style="thin">
        <color indexed="64"/>
      </left>
      <right style="thick">
        <color indexed="53"/>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7"/>
      </left>
      <right style="thin">
        <color indexed="64"/>
      </right>
      <top style="thin">
        <color indexed="64"/>
      </top>
      <bottom/>
      <diagonal/>
    </border>
    <border>
      <left style="thick">
        <color indexed="53"/>
      </left>
      <right style="thin">
        <color indexed="64"/>
      </right>
      <top style="thin">
        <color indexed="64"/>
      </top>
      <bottom/>
      <diagonal/>
    </border>
    <border>
      <left style="thin">
        <color indexed="64"/>
      </left>
      <right style="thick">
        <color indexed="53"/>
      </right>
      <top style="thin">
        <color indexed="64"/>
      </top>
      <bottom/>
      <diagonal/>
    </border>
    <border>
      <left style="thick">
        <color indexed="12"/>
      </left>
      <right style="thin">
        <color indexed="64"/>
      </right>
      <top style="thin">
        <color indexed="64"/>
      </top>
      <bottom/>
      <diagonal/>
    </border>
    <border>
      <left style="thin">
        <color indexed="64"/>
      </left>
      <right style="thick">
        <color indexed="12"/>
      </right>
      <top style="thin">
        <color indexed="64"/>
      </top>
      <bottom/>
      <diagonal/>
    </border>
    <border>
      <left style="thick">
        <color indexed="17"/>
      </left>
      <right style="thin">
        <color indexed="64"/>
      </right>
      <top style="thin">
        <color indexed="64"/>
      </top>
      <bottom style="thick">
        <color indexed="17"/>
      </bottom>
      <diagonal/>
    </border>
    <border>
      <left/>
      <right style="thin">
        <color indexed="64"/>
      </right>
      <top style="thin">
        <color indexed="64"/>
      </top>
      <bottom style="thick">
        <color indexed="17"/>
      </bottom>
      <diagonal/>
    </border>
    <border>
      <left style="thin">
        <color indexed="64"/>
      </left>
      <right style="thin">
        <color indexed="64"/>
      </right>
      <top style="thin">
        <color indexed="64"/>
      </top>
      <bottom style="thick">
        <color indexed="17"/>
      </bottom>
      <diagonal/>
    </border>
    <border>
      <left style="thin">
        <color indexed="64"/>
      </left>
      <right/>
      <top style="thin">
        <color indexed="64"/>
      </top>
      <bottom style="thick">
        <color indexed="17"/>
      </bottom>
      <diagonal/>
    </border>
    <border>
      <left style="thick">
        <color indexed="53"/>
      </left>
      <right style="thin">
        <color indexed="64"/>
      </right>
      <top style="thin">
        <color indexed="64"/>
      </top>
      <bottom style="thick">
        <color indexed="53"/>
      </bottom>
      <diagonal/>
    </border>
    <border>
      <left style="thin">
        <color indexed="64"/>
      </left>
      <right style="thin">
        <color indexed="64"/>
      </right>
      <top style="thin">
        <color indexed="64"/>
      </top>
      <bottom style="thick">
        <color indexed="53"/>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ck">
        <color indexed="12"/>
      </bottom>
      <diagonal/>
    </border>
    <border>
      <left style="thick">
        <color indexed="17"/>
      </left>
      <right/>
      <top style="thick">
        <color indexed="17"/>
      </top>
      <bottom style="thin">
        <color indexed="17"/>
      </bottom>
      <diagonal/>
    </border>
    <border>
      <left/>
      <right/>
      <top style="thick">
        <color indexed="17"/>
      </top>
      <bottom style="thin">
        <color indexed="17"/>
      </bottom>
      <diagonal/>
    </border>
    <border>
      <left/>
      <right style="thick">
        <color indexed="17"/>
      </right>
      <top style="thick">
        <color indexed="17"/>
      </top>
      <bottom style="thin">
        <color indexed="17"/>
      </bottom>
      <diagonal/>
    </border>
    <border>
      <left style="thick">
        <color indexed="17"/>
      </left>
      <right/>
      <top style="thin">
        <color indexed="17"/>
      </top>
      <bottom style="thin">
        <color indexed="17"/>
      </bottom>
      <diagonal/>
    </border>
    <border>
      <left/>
      <right/>
      <top style="thin">
        <color indexed="17"/>
      </top>
      <bottom style="thin">
        <color indexed="17"/>
      </bottom>
      <diagonal/>
    </border>
    <border>
      <left/>
      <right style="thick">
        <color indexed="17"/>
      </right>
      <top style="thin">
        <color indexed="17"/>
      </top>
      <bottom style="thin">
        <color indexed="17"/>
      </bottom>
      <diagonal/>
    </border>
    <border>
      <left style="thick">
        <color indexed="17"/>
      </left>
      <right/>
      <top style="thin">
        <color indexed="17"/>
      </top>
      <bottom style="thick">
        <color indexed="17"/>
      </bottom>
      <diagonal/>
    </border>
    <border>
      <left/>
      <right/>
      <top style="thin">
        <color indexed="17"/>
      </top>
      <bottom style="thick">
        <color indexed="17"/>
      </bottom>
      <diagonal/>
    </border>
    <border>
      <left/>
      <right style="thick">
        <color indexed="17"/>
      </right>
      <top style="thin">
        <color indexed="17"/>
      </top>
      <bottom style="thick">
        <color indexed="17"/>
      </bottom>
      <diagonal/>
    </border>
    <border>
      <left style="thick">
        <color indexed="12"/>
      </left>
      <right/>
      <top style="thick">
        <color indexed="12"/>
      </top>
      <bottom style="thin">
        <color indexed="12"/>
      </bottom>
      <diagonal/>
    </border>
    <border>
      <left/>
      <right/>
      <top style="thick">
        <color indexed="12"/>
      </top>
      <bottom style="thin">
        <color indexed="12"/>
      </bottom>
      <diagonal/>
    </border>
    <border>
      <left/>
      <right style="thick">
        <color indexed="12"/>
      </right>
      <top style="thick">
        <color indexed="12"/>
      </top>
      <bottom style="thin">
        <color indexed="12"/>
      </bottom>
      <diagonal/>
    </border>
    <border>
      <left style="thick">
        <color indexed="12"/>
      </left>
      <right/>
      <top style="thin">
        <color indexed="12"/>
      </top>
      <bottom style="thin">
        <color indexed="12"/>
      </bottom>
      <diagonal/>
    </border>
    <border>
      <left/>
      <right/>
      <top style="thin">
        <color indexed="12"/>
      </top>
      <bottom style="thin">
        <color indexed="12"/>
      </bottom>
      <diagonal/>
    </border>
    <border>
      <left/>
      <right style="thick">
        <color indexed="12"/>
      </right>
      <top style="thin">
        <color indexed="12"/>
      </top>
      <bottom style="thin">
        <color indexed="12"/>
      </bottom>
      <diagonal/>
    </border>
    <border>
      <left style="thick">
        <color indexed="12"/>
      </left>
      <right/>
      <top style="thin">
        <color indexed="12"/>
      </top>
      <bottom style="thick">
        <color indexed="12"/>
      </bottom>
      <diagonal/>
    </border>
    <border>
      <left/>
      <right/>
      <top style="thin">
        <color indexed="12"/>
      </top>
      <bottom style="thick">
        <color indexed="12"/>
      </bottom>
      <diagonal/>
    </border>
    <border>
      <left/>
      <right style="thick">
        <color indexed="12"/>
      </right>
      <top style="thin">
        <color indexed="12"/>
      </top>
      <bottom style="thick">
        <color indexed="12"/>
      </bottom>
      <diagonal/>
    </border>
    <border>
      <left style="thick">
        <color indexed="10"/>
      </left>
      <right/>
      <top style="thick">
        <color indexed="10"/>
      </top>
      <bottom style="thin">
        <color indexed="10"/>
      </bottom>
      <diagonal/>
    </border>
    <border>
      <left/>
      <right/>
      <top style="thick">
        <color indexed="10"/>
      </top>
      <bottom style="thin">
        <color indexed="10"/>
      </bottom>
      <diagonal/>
    </border>
    <border>
      <left/>
      <right style="thick">
        <color indexed="10"/>
      </right>
      <top style="thick">
        <color indexed="10"/>
      </top>
      <bottom style="thin">
        <color indexed="10"/>
      </bottom>
      <diagonal/>
    </border>
    <border>
      <left style="thick">
        <color indexed="10"/>
      </left>
      <right/>
      <top style="thin">
        <color indexed="10"/>
      </top>
      <bottom style="thin">
        <color indexed="10"/>
      </bottom>
      <diagonal/>
    </border>
    <border>
      <left/>
      <right/>
      <top style="thin">
        <color indexed="10"/>
      </top>
      <bottom style="thin">
        <color indexed="10"/>
      </bottom>
      <diagonal/>
    </border>
    <border>
      <left/>
      <right style="thick">
        <color indexed="10"/>
      </right>
      <top style="thin">
        <color indexed="10"/>
      </top>
      <bottom style="thin">
        <color indexed="10"/>
      </bottom>
      <diagonal/>
    </border>
    <border>
      <left style="thick">
        <color indexed="10"/>
      </left>
      <right/>
      <top style="thin">
        <color indexed="10"/>
      </top>
      <bottom style="thick">
        <color indexed="10"/>
      </bottom>
      <diagonal/>
    </border>
    <border>
      <left/>
      <right/>
      <top style="thin">
        <color indexed="10"/>
      </top>
      <bottom style="thick">
        <color indexed="10"/>
      </bottom>
      <diagonal/>
    </border>
    <border>
      <left/>
      <right style="thick">
        <color indexed="10"/>
      </right>
      <top style="thin">
        <color indexed="10"/>
      </top>
      <bottom style="thick">
        <color indexed="10"/>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17"/>
      </bottom>
      <diagonal/>
    </border>
    <border>
      <left/>
      <right style="thick">
        <color indexed="17"/>
      </right>
      <top/>
      <bottom style="thin">
        <color indexed="17"/>
      </bottom>
      <diagonal/>
    </border>
  </borders>
  <cellStyleXfs count="12">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cellStyleXfs>
  <cellXfs count="535">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44" fontId="26" fillId="0" borderId="5" xfId="0" applyNumberFormat="1" applyFont="1" applyBorder="1" applyAlignment="1">
      <alignment vertical="center"/>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0" fontId="26" fillId="0" borderId="5" xfId="0" applyFont="1" applyBorder="1" applyAlignment="1">
      <alignment horizontal="center" vertical="center"/>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1"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0" fontId="26" fillId="2" borderId="5" xfId="0" applyFont="1" applyFill="1" applyBorder="1" applyAlignment="1">
      <alignment horizontal="center" vertical="center"/>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4" fontId="26" fillId="0" borderId="5" xfId="0" applyNumberFormat="1" applyFont="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0" fontId="26" fillId="2" borderId="8" xfId="0" applyFont="1" applyFill="1" applyBorder="1" applyAlignment="1">
      <alignment horizontal="center" vertical="center"/>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0" fontId="26" fillId="0" borderId="5" xfId="0" applyFont="1" applyFill="1" applyBorder="1" applyAlignment="1">
      <alignment horizontal="center" vertical="center"/>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9" fontId="7" fillId="0" borderId="0" xfId="6"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2"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0" fontId="36" fillId="0" borderId="0" xfId="4" applyFont="1" applyAlignment="1">
      <alignment vertical="center"/>
    </xf>
    <xf numFmtId="0" fontId="4" fillId="0" borderId="0" xfId="4" applyAlignment="1">
      <alignment vertical="center"/>
    </xf>
    <xf numFmtId="181" fontId="36" fillId="3" borderId="0" xfId="4" applyNumberFormat="1" applyFont="1" applyFill="1" applyAlignment="1">
      <alignment vertical="center"/>
    </xf>
    <xf numFmtId="43" fontId="36" fillId="3" borderId="0" xfId="4" applyNumberFormat="1" applyFont="1" applyFill="1" applyAlignment="1">
      <alignment vertical="center"/>
    </xf>
    <xf numFmtId="43" fontId="4" fillId="0" borderId="0" xfId="4" applyNumberFormat="1" applyAlignment="1">
      <alignment vertical="center"/>
    </xf>
    <xf numFmtId="0" fontId="4" fillId="0" borderId="0" xfId="4"/>
    <xf numFmtId="0" fontId="38" fillId="0" borderId="0" xfId="4" applyFont="1" applyAlignment="1">
      <alignment vertical="center"/>
    </xf>
    <xf numFmtId="0" fontId="18" fillId="0" borderId="0" xfId="4" applyFont="1" applyAlignment="1">
      <alignment vertical="center"/>
    </xf>
    <xf numFmtId="0" fontId="9" fillId="0" borderId="0" xfId="4" applyFont="1" applyAlignment="1">
      <alignment vertical="center"/>
    </xf>
    <xf numFmtId="43" fontId="9" fillId="0" borderId="16" xfId="3" applyFont="1" applyBorder="1" applyAlignment="1">
      <alignment vertical="center" wrapText="1"/>
    </xf>
    <xf numFmtId="43" fontId="9" fillId="0" borderId="13" xfId="3" applyFont="1" applyBorder="1" applyAlignment="1">
      <alignment vertical="center" wrapText="1"/>
    </xf>
    <xf numFmtId="43" fontId="9" fillId="5" borderId="5" xfId="3" applyFont="1" applyFill="1" applyBorder="1" applyAlignment="1">
      <alignment vertical="center" wrapText="1"/>
    </xf>
    <xf numFmtId="0" fontId="9" fillId="0" borderId="0" xfId="4" applyFont="1"/>
    <xf numFmtId="43" fontId="9" fillId="5" borderId="5" xfId="3" applyFont="1" applyFill="1" applyBorder="1" applyAlignment="1">
      <alignment horizontal="center" vertical="center" wrapText="1"/>
    </xf>
    <xf numFmtId="43" fontId="9" fillId="5" borderId="12" xfId="3" applyFont="1" applyFill="1" applyBorder="1" applyAlignment="1">
      <alignment horizontal="center" vertical="center" wrapText="1"/>
    </xf>
    <xf numFmtId="43" fontId="9" fillId="5" borderId="11" xfId="3" applyFont="1" applyFill="1" applyBorder="1" applyAlignment="1">
      <alignment horizontal="center" vertical="center" wrapText="1"/>
    </xf>
    <xf numFmtId="43" fontId="9" fillId="0" borderId="17" xfId="3" applyFont="1" applyBorder="1" applyAlignment="1">
      <alignment vertical="center" wrapText="1"/>
    </xf>
    <xf numFmtId="43" fontId="9" fillId="0" borderId="18" xfId="3" applyFont="1" applyBorder="1" applyAlignment="1">
      <alignment vertical="center" wrapText="1"/>
    </xf>
    <xf numFmtId="43" fontId="16" fillId="5" borderId="5" xfId="3" applyFont="1" applyFill="1" applyBorder="1" applyAlignment="1">
      <alignment vertical="center" wrapText="1"/>
    </xf>
    <xf numFmtId="0" fontId="9" fillId="0" borderId="0" xfId="4" applyFont="1" applyAlignment="1">
      <alignment horizontal="center" wrapText="1"/>
    </xf>
    <xf numFmtId="43" fontId="40" fillId="6" borderId="5" xfId="3" applyFont="1" applyFill="1" applyBorder="1" applyAlignment="1">
      <alignment horizontal="left" vertical="center"/>
    </xf>
    <xf numFmtId="43" fontId="17" fillId="0" borderId="5" xfId="3" applyFont="1" applyBorder="1"/>
    <xf numFmtId="43" fontId="17" fillId="7" borderId="5" xfId="3" applyFont="1" applyFill="1" applyBorder="1" applyAlignment="1" applyProtection="1">
      <alignment horizontal="right" vertical="center"/>
      <protection locked="0"/>
    </xf>
    <xf numFmtId="43" fontId="17" fillId="8" borderId="16" xfId="3" applyFont="1" applyFill="1" applyBorder="1" applyAlignment="1" applyProtection="1">
      <alignment horizontal="right" vertical="center"/>
      <protection locked="0"/>
    </xf>
    <xf numFmtId="43" fontId="17" fillId="8" borderId="13" xfId="3" applyFont="1" applyFill="1" applyBorder="1" applyAlignment="1" applyProtection="1">
      <alignment horizontal="right" vertical="center"/>
      <protection locked="0"/>
    </xf>
    <xf numFmtId="43" fontId="17" fillId="8" borderId="5" xfId="3" applyFont="1" applyFill="1" applyBorder="1" applyAlignment="1" applyProtection="1">
      <alignment horizontal="right" vertical="center"/>
      <protection locked="0"/>
    </xf>
    <xf numFmtId="43" fontId="40" fillId="9" borderId="5" xfId="3" applyFont="1" applyFill="1" applyBorder="1" applyAlignment="1">
      <alignment horizontal="left" vertical="center"/>
    </xf>
    <xf numFmtId="43" fontId="9" fillId="0" borderId="5" xfId="3" applyFont="1" applyBorder="1" applyAlignment="1" applyProtection="1">
      <alignment horizontal="center" vertical="center"/>
      <protection locked="0"/>
    </xf>
    <xf numFmtId="43" fontId="43" fillId="0" borderId="5" xfId="3" applyFont="1" applyBorder="1" applyAlignment="1">
      <alignment vertical="center"/>
    </xf>
    <xf numFmtId="43" fontId="16" fillId="10" borderId="5" xfId="3" applyFont="1" applyFill="1" applyBorder="1" applyAlignment="1" applyProtection="1">
      <alignment horizontal="right" vertical="center"/>
      <protection locked="0"/>
    </xf>
    <xf numFmtId="43" fontId="16" fillId="10" borderId="5" xfId="3" applyFont="1" applyFill="1" applyBorder="1" applyAlignment="1" applyProtection="1">
      <alignment vertical="center"/>
      <protection locked="0"/>
    </xf>
    <xf numFmtId="43" fontId="9" fillId="0" borderId="22" xfId="3" applyFont="1" applyBorder="1" applyAlignment="1">
      <alignment vertical="center" wrapText="1"/>
    </xf>
    <xf numFmtId="43" fontId="9" fillId="0" borderId="14" xfId="3" applyFont="1" applyBorder="1" applyAlignment="1">
      <alignment vertical="center" wrapText="1"/>
    </xf>
    <xf numFmtId="43" fontId="16" fillId="11" borderId="5" xfId="3" applyFont="1" applyFill="1" applyBorder="1" applyAlignment="1">
      <alignment vertical="center"/>
    </xf>
    <xf numFmtId="43" fontId="16" fillId="11" borderId="5" xfId="3" applyFont="1" applyFill="1" applyBorder="1" applyAlignment="1" applyProtection="1">
      <alignment vertical="center"/>
      <protection locked="0"/>
    </xf>
    <xf numFmtId="43" fontId="17" fillId="11" borderId="5" xfId="3" applyFont="1" applyFill="1" applyBorder="1" applyAlignment="1" applyProtection="1">
      <alignment horizontal="right" vertical="center"/>
      <protection locked="0"/>
    </xf>
    <xf numFmtId="43" fontId="16" fillId="11" borderId="5" xfId="3" applyFont="1" applyFill="1" applyBorder="1"/>
    <xf numFmtId="43" fontId="16" fillId="11" borderId="12" xfId="3" applyFont="1" applyFill="1" applyBorder="1"/>
    <xf numFmtId="43" fontId="16" fillId="11" borderId="23" xfId="3" applyFont="1" applyFill="1" applyBorder="1" applyAlignment="1">
      <alignment vertical="center"/>
    </xf>
    <xf numFmtId="43" fontId="16" fillId="11" borderId="24" xfId="3" applyFont="1" applyFill="1" applyBorder="1" applyAlignment="1">
      <alignment vertical="center"/>
    </xf>
    <xf numFmtId="43" fontId="16" fillId="11" borderId="25" xfId="3" applyFont="1" applyFill="1" applyBorder="1" applyAlignment="1">
      <alignment vertical="center"/>
    </xf>
    <xf numFmtId="43" fontId="16" fillId="11" borderId="11" xfId="3" applyFont="1" applyFill="1" applyBorder="1" applyAlignment="1">
      <alignment vertical="center"/>
    </xf>
    <xf numFmtId="43" fontId="16" fillId="0" borderId="5" xfId="3" applyFont="1" applyBorder="1" applyAlignment="1" applyProtection="1">
      <alignment vertical="center"/>
      <protection locked="0"/>
    </xf>
    <xf numFmtId="43" fontId="16" fillId="0" borderId="5" xfId="3" applyFont="1" applyBorder="1" applyAlignment="1" applyProtection="1">
      <alignment horizontal="right" vertical="center"/>
      <protection locked="0"/>
    </xf>
    <xf numFmtId="43" fontId="16" fillId="7" borderId="5" xfId="3" applyFont="1" applyFill="1" applyBorder="1" applyAlignment="1" applyProtection="1">
      <alignment vertical="center"/>
      <protection locked="0"/>
    </xf>
    <xf numFmtId="43" fontId="16" fillId="0" borderId="5" xfId="3" applyFont="1" applyBorder="1"/>
    <xf numFmtId="43" fontId="16" fillId="0" borderId="12" xfId="3" applyFont="1" applyBorder="1"/>
    <xf numFmtId="43" fontId="16" fillId="0" borderId="26" xfId="3" applyFont="1" applyBorder="1" applyAlignment="1">
      <alignment vertical="center"/>
    </xf>
    <xf numFmtId="43" fontId="16" fillId="0" borderId="5" xfId="3" applyFont="1" applyBorder="1" applyAlignment="1">
      <alignment vertical="center"/>
    </xf>
    <xf numFmtId="43" fontId="16" fillId="0" borderId="27" xfId="3" applyFont="1" applyBorder="1" applyAlignment="1">
      <alignment vertical="center"/>
    </xf>
    <xf numFmtId="43" fontId="16" fillId="0" borderId="11" xfId="3" applyFont="1" applyBorder="1" applyAlignment="1">
      <alignment vertical="center"/>
    </xf>
    <xf numFmtId="43" fontId="16" fillId="0" borderId="5" xfId="3" applyFont="1" applyBorder="1" applyAlignment="1" applyProtection="1">
      <alignment vertical="top" wrapText="1"/>
      <protection locked="0"/>
    </xf>
    <xf numFmtId="43" fontId="40" fillId="3" borderId="5" xfId="3" applyFont="1" applyFill="1" applyBorder="1" applyAlignment="1">
      <alignment horizontal="center" vertical="center"/>
    </xf>
    <xf numFmtId="43" fontId="16" fillId="3" borderId="5" xfId="3" applyFont="1" applyFill="1" applyBorder="1" applyAlignment="1" applyProtection="1">
      <alignment vertical="center"/>
      <protection locked="0"/>
    </xf>
    <xf numFmtId="43" fontId="16" fillId="3" borderId="5" xfId="3" applyFont="1" applyFill="1" applyBorder="1" applyAlignment="1" applyProtection="1">
      <alignment horizontal="right" vertical="center"/>
      <protection locked="0"/>
    </xf>
    <xf numFmtId="43" fontId="16" fillId="3" borderId="5" xfId="3" applyFont="1" applyFill="1" applyBorder="1"/>
    <xf numFmtId="43" fontId="16" fillId="3" borderId="12" xfId="3" applyFont="1" applyFill="1" applyBorder="1"/>
    <xf numFmtId="43" fontId="16" fillId="3" borderId="26" xfId="3" applyFont="1" applyFill="1" applyBorder="1" applyAlignment="1">
      <alignment vertical="center"/>
    </xf>
    <xf numFmtId="43" fontId="16" fillId="3" borderId="5" xfId="3" applyFont="1" applyFill="1" applyBorder="1" applyAlignment="1">
      <alignment vertical="center"/>
    </xf>
    <xf numFmtId="43" fontId="16" fillId="3" borderId="27" xfId="3" applyFont="1" applyFill="1" applyBorder="1" applyAlignment="1">
      <alignment vertical="center"/>
    </xf>
    <xf numFmtId="43" fontId="16" fillId="3" borderId="11" xfId="3" applyFont="1" applyFill="1" applyBorder="1" applyAlignment="1">
      <alignment vertical="center"/>
    </xf>
    <xf numFmtId="0" fontId="9" fillId="3" borderId="0" xfId="4" applyFont="1" applyFill="1"/>
    <xf numFmtId="43" fontId="21" fillId="0" borderId="5" xfId="3" applyFont="1" applyBorder="1" applyAlignment="1" applyProtection="1">
      <alignment vertical="center"/>
      <protection locked="0"/>
    </xf>
    <xf numFmtId="43" fontId="9" fillId="0" borderId="5" xfId="3" applyFont="1" applyBorder="1"/>
    <xf numFmtId="43" fontId="16" fillId="0" borderId="13" xfId="3" applyFont="1" applyBorder="1"/>
    <xf numFmtId="43" fontId="16" fillId="0" borderId="15" xfId="3" applyFont="1" applyBorder="1"/>
    <xf numFmtId="43" fontId="16" fillId="0" borderId="17" xfId="3" applyFont="1" applyBorder="1" applyAlignment="1">
      <alignment vertical="center"/>
    </xf>
    <xf numFmtId="43" fontId="16" fillId="0" borderId="18" xfId="3" applyFont="1" applyBorder="1" applyAlignment="1">
      <alignment vertical="center"/>
    </xf>
    <xf numFmtId="43" fontId="16" fillId="0" borderId="13" xfId="3" applyFont="1" applyBorder="1" applyAlignment="1">
      <alignment vertical="center"/>
    </xf>
    <xf numFmtId="43" fontId="16" fillId="0" borderId="28" xfId="3" applyFont="1" applyBorder="1" applyAlignment="1">
      <alignment vertical="center"/>
    </xf>
    <xf numFmtId="43" fontId="16" fillId="0" borderId="29" xfId="3" applyFont="1" applyBorder="1" applyAlignment="1">
      <alignment vertical="center"/>
    </xf>
    <xf numFmtId="43" fontId="16" fillId="0" borderId="30" xfId="3" applyFont="1" applyBorder="1" applyAlignment="1">
      <alignment vertical="center"/>
    </xf>
    <xf numFmtId="43" fontId="16" fillId="0" borderId="12" xfId="3" applyFont="1" applyBorder="1" applyAlignment="1" applyProtection="1">
      <alignment horizontal="right" vertical="center"/>
      <protection locked="0"/>
    </xf>
    <xf numFmtId="43" fontId="16" fillId="0" borderId="17" xfId="3" applyFont="1" applyBorder="1"/>
    <xf numFmtId="43" fontId="16" fillId="0" borderId="18" xfId="3" applyFont="1" applyBorder="1"/>
    <xf numFmtId="43" fontId="16" fillId="0" borderId="31" xfId="3" applyFont="1" applyBorder="1"/>
    <xf numFmtId="43" fontId="16" fillId="0" borderId="31" xfId="3" applyFont="1" applyBorder="1" applyAlignment="1">
      <alignment vertical="center"/>
    </xf>
    <xf numFmtId="43" fontId="16" fillId="0" borderId="19" xfId="3" applyFont="1" applyBorder="1" applyAlignment="1">
      <alignment vertical="center"/>
    </xf>
    <xf numFmtId="43" fontId="18" fillId="3" borderId="5" xfId="3" applyFont="1" applyFill="1" applyBorder="1"/>
    <xf numFmtId="43" fontId="16" fillId="3" borderId="12" xfId="3" applyFont="1" applyFill="1" applyBorder="1" applyAlignment="1" applyProtection="1">
      <alignment horizontal="right" vertical="center"/>
      <protection locked="0"/>
    </xf>
    <xf numFmtId="43" fontId="16" fillId="3" borderId="17" xfId="3" applyFont="1" applyFill="1" applyBorder="1"/>
    <xf numFmtId="43" fontId="16" fillId="3" borderId="18" xfId="3" applyFont="1" applyFill="1" applyBorder="1"/>
    <xf numFmtId="43" fontId="16" fillId="3" borderId="31" xfId="3" applyFont="1" applyFill="1" applyBorder="1"/>
    <xf numFmtId="43" fontId="16" fillId="3" borderId="17" xfId="3" applyFont="1" applyFill="1" applyBorder="1" applyAlignment="1">
      <alignment vertical="center"/>
    </xf>
    <xf numFmtId="43" fontId="16" fillId="3" borderId="18" xfId="3" applyFont="1" applyFill="1" applyBorder="1" applyAlignment="1">
      <alignment vertical="center"/>
    </xf>
    <xf numFmtId="43" fontId="16" fillId="3" borderId="31" xfId="3" applyFont="1" applyFill="1" applyBorder="1" applyAlignment="1">
      <alignment vertical="center"/>
    </xf>
    <xf numFmtId="43" fontId="16" fillId="3" borderId="19" xfId="3" applyFont="1" applyFill="1" applyBorder="1" applyAlignment="1">
      <alignment vertical="center"/>
    </xf>
    <xf numFmtId="43" fontId="16" fillId="0" borderId="32" xfId="3" applyFont="1" applyBorder="1"/>
    <xf numFmtId="43" fontId="16" fillId="0" borderId="33" xfId="3" applyFont="1" applyBorder="1"/>
    <xf numFmtId="43" fontId="16" fillId="0" borderId="34" xfId="3" applyFont="1" applyBorder="1"/>
    <xf numFmtId="43" fontId="16" fillId="0" borderId="35" xfId="3" applyFont="1" applyBorder="1"/>
    <xf numFmtId="43" fontId="16" fillId="0" borderId="36" xfId="3" applyFont="1" applyBorder="1" applyAlignment="1">
      <alignment vertical="center"/>
    </xf>
    <xf numFmtId="43" fontId="16" fillId="0" borderId="37" xfId="3" applyFont="1" applyBorder="1" applyAlignment="1">
      <alignment vertical="center"/>
    </xf>
    <xf numFmtId="43" fontId="16" fillId="0" borderId="38" xfId="3" applyFont="1" applyBorder="1" applyAlignment="1">
      <alignment vertical="center"/>
    </xf>
    <xf numFmtId="43" fontId="16" fillId="0" borderId="39" xfId="3" applyFont="1" applyBorder="1" applyAlignment="1">
      <alignment vertical="center"/>
    </xf>
    <xf numFmtId="43" fontId="16" fillId="0" borderId="40" xfId="3" applyFont="1" applyBorder="1" applyAlignment="1">
      <alignment vertical="center"/>
    </xf>
    <xf numFmtId="43" fontId="16" fillId="0" borderId="41" xfId="3" applyFont="1" applyBorder="1" applyAlignment="1">
      <alignment vertical="center"/>
    </xf>
    <xf numFmtId="43" fontId="44" fillId="0" borderId="5" xfId="3" applyFont="1" applyBorder="1" applyAlignment="1">
      <alignment horizontal="left" vertical="center"/>
    </xf>
    <xf numFmtId="43" fontId="16" fillId="0" borderId="42" xfId="3" applyFont="1" applyBorder="1"/>
    <xf numFmtId="43" fontId="16" fillId="0" borderId="11" xfId="3" applyFont="1" applyBorder="1"/>
    <xf numFmtId="43" fontId="16" fillId="0" borderId="43" xfId="3" applyFont="1" applyBorder="1" applyAlignment="1">
      <alignment vertical="center"/>
    </xf>
    <xf numFmtId="43" fontId="16" fillId="0" borderId="44" xfId="3" applyFont="1" applyBorder="1" applyAlignment="1">
      <alignment vertical="center"/>
    </xf>
    <xf numFmtId="43" fontId="16" fillId="0" borderId="45" xfId="3" applyFont="1" applyBorder="1" applyAlignment="1">
      <alignment vertical="center"/>
    </xf>
    <xf numFmtId="43" fontId="16" fillId="0" borderId="46" xfId="3" applyFont="1" applyBorder="1" applyAlignment="1">
      <alignment vertical="center"/>
    </xf>
    <xf numFmtId="43" fontId="17" fillId="0" borderId="5" xfId="3" applyFont="1" applyBorder="1" applyAlignment="1" applyProtection="1">
      <alignment horizontal="right" vertical="center"/>
      <protection locked="0"/>
    </xf>
    <xf numFmtId="43" fontId="44" fillId="0" borderId="5" xfId="3" applyFont="1" applyBorder="1" applyAlignment="1">
      <alignment horizontal="left" vertical="center" wrapText="1"/>
    </xf>
    <xf numFmtId="43" fontId="16" fillId="0" borderId="47" xfId="3" applyFont="1" applyBorder="1"/>
    <xf numFmtId="43" fontId="16" fillId="0" borderId="16" xfId="3" applyFont="1" applyBorder="1"/>
    <xf numFmtId="43" fontId="16" fillId="0" borderId="48" xfId="3" applyFont="1" applyBorder="1" applyAlignment="1">
      <alignment vertical="center"/>
    </xf>
    <xf numFmtId="43" fontId="16" fillId="0" borderId="49" xfId="3" applyFont="1" applyBorder="1" applyAlignment="1">
      <alignment vertical="center"/>
    </xf>
    <xf numFmtId="43" fontId="16" fillId="0" borderId="50" xfId="3" applyFont="1" applyBorder="1" applyAlignment="1">
      <alignment vertical="center"/>
    </xf>
    <xf numFmtId="43" fontId="16" fillId="0" borderId="51" xfId="3" applyFont="1" applyBorder="1" applyAlignment="1">
      <alignment vertical="center"/>
    </xf>
    <xf numFmtId="43" fontId="16" fillId="0" borderId="52" xfId="3" applyFont="1" applyBorder="1"/>
    <xf numFmtId="43" fontId="16" fillId="0" borderId="53" xfId="3" applyFont="1" applyBorder="1"/>
    <xf numFmtId="43" fontId="16" fillId="0" borderId="54" xfId="3" applyFont="1" applyBorder="1"/>
    <xf numFmtId="43" fontId="16" fillId="0" borderId="55" xfId="3" applyFont="1" applyBorder="1"/>
    <xf numFmtId="43" fontId="16" fillId="0" borderId="56" xfId="3" applyFont="1" applyBorder="1" applyAlignment="1">
      <alignment vertical="center"/>
    </xf>
    <xf numFmtId="43" fontId="16" fillId="0" borderId="57" xfId="3" applyFont="1" applyBorder="1" applyAlignment="1">
      <alignment vertical="center"/>
    </xf>
    <xf numFmtId="43" fontId="16" fillId="0" borderId="58" xfId="3" applyFont="1" applyBorder="1" applyAlignment="1">
      <alignment vertical="center"/>
    </xf>
    <xf numFmtId="43" fontId="16" fillId="0" borderId="59" xfId="3" applyFont="1" applyBorder="1" applyAlignment="1">
      <alignment vertical="center"/>
    </xf>
    <xf numFmtId="43" fontId="16" fillId="0" borderId="60" xfId="3" applyFont="1" applyBorder="1" applyAlignment="1">
      <alignment vertical="center"/>
    </xf>
    <xf numFmtId="43" fontId="9" fillId="0" borderId="0" xfId="4" applyNumberFormat="1" applyFont="1"/>
    <xf numFmtId="182" fontId="9" fillId="0" borderId="0" xfId="4" applyNumberFormat="1" applyFont="1"/>
    <xf numFmtId="181" fontId="9" fillId="0" borderId="0" xfId="4" applyNumberFormat="1" applyFont="1"/>
    <xf numFmtId="0" fontId="18" fillId="9" borderId="15" xfId="4" applyFont="1" applyFill="1" applyBorder="1" applyAlignment="1">
      <alignment vertical="center"/>
    </xf>
    <xf numFmtId="0" fontId="9" fillId="9" borderId="10" xfId="4" applyFont="1" applyFill="1" applyBorder="1"/>
    <xf numFmtId="43" fontId="17" fillId="8" borderId="16" xfId="4" applyNumberFormat="1" applyFont="1" applyFill="1" applyBorder="1" applyAlignment="1">
      <alignment vertical="center"/>
    </xf>
    <xf numFmtId="181" fontId="9" fillId="0" borderId="0" xfId="4" applyNumberFormat="1" applyFont="1" applyAlignment="1">
      <alignment vertical="center"/>
    </xf>
    <xf numFmtId="0" fontId="45" fillId="0" borderId="61" xfId="4" applyFont="1" applyBorder="1" applyAlignment="1">
      <alignment vertical="center"/>
    </xf>
    <xf numFmtId="0" fontId="45" fillId="0" borderId="62" xfId="4" applyFont="1" applyBorder="1" applyAlignment="1">
      <alignment vertical="center"/>
    </xf>
    <xf numFmtId="43" fontId="16" fillId="8" borderId="63" xfId="4" applyNumberFormat="1" applyFont="1" applyFill="1" applyBorder="1" applyAlignment="1">
      <alignment vertical="center"/>
    </xf>
    <xf numFmtId="0" fontId="46" fillId="0" borderId="0" xfId="4" applyFont="1" applyAlignment="1">
      <alignment vertical="center"/>
    </xf>
    <xf numFmtId="0" fontId="45" fillId="0" borderId="64" xfId="4" applyFont="1" applyBorder="1" applyAlignment="1">
      <alignment vertical="center"/>
    </xf>
    <xf numFmtId="0" fontId="45" fillId="0" borderId="65" xfId="4" applyFont="1" applyBorder="1" applyAlignment="1">
      <alignment vertical="center"/>
    </xf>
    <xf numFmtId="43" fontId="16" fillId="8" borderId="66" xfId="4" applyNumberFormat="1" applyFont="1" applyFill="1" applyBorder="1" applyAlignment="1">
      <alignment vertical="center"/>
    </xf>
    <xf numFmtId="0" fontId="9" fillId="0" borderId="65" xfId="4" applyFont="1" applyBorder="1" applyAlignment="1">
      <alignment vertical="center"/>
    </xf>
    <xf numFmtId="0" fontId="45" fillId="0" borderId="67" xfId="4" applyFont="1" applyBorder="1" applyAlignment="1">
      <alignment vertical="center"/>
    </xf>
    <xf numFmtId="0" fontId="9" fillId="0" borderId="68" xfId="4" applyFont="1" applyBorder="1" applyAlignment="1">
      <alignment vertical="center"/>
    </xf>
    <xf numFmtId="43" fontId="16" fillId="12" borderId="69" xfId="4" applyNumberFormat="1" applyFont="1" applyFill="1" applyBorder="1" applyAlignment="1">
      <alignment vertical="center"/>
    </xf>
    <xf numFmtId="0" fontId="9" fillId="0" borderId="0" xfId="4" applyFont="1" applyAlignment="1">
      <alignment horizontal="left" vertical="center"/>
    </xf>
    <xf numFmtId="0" fontId="45" fillId="0" borderId="0" xfId="4" applyFont="1" applyAlignment="1">
      <alignment vertical="center"/>
    </xf>
    <xf numFmtId="43" fontId="17" fillId="0" borderId="17" xfId="3" applyFont="1" applyBorder="1" applyAlignment="1">
      <alignment vertical="center"/>
    </xf>
    <xf numFmtId="0" fontId="22" fillId="0" borderId="70" xfId="4" applyFont="1" applyBorder="1" applyAlignment="1">
      <alignment vertical="center"/>
    </xf>
    <xf numFmtId="0" fontId="9" fillId="0" borderId="71" xfId="4" applyFont="1" applyBorder="1" applyAlignment="1">
      <alignment vertical="center"/>
    </xf>
    <xf numFmtId="43" fontId="16" fillId="8" borderId="72" xfId="4" applyNumberFormat="1" applyFont="1" applyFill="1" applyBorder="1" applyAlignment="1">
      <alignment vertical="center"/>
    </xf>
    <xf numFmtId="0" fontId="22" fillId="0" borderId="0" xfId="4" applyFont="1" applyAlignment="1">
      <alignment vertical="center"/>
    </xf>
    <xf numFmtId="0" fontId="22" fillId="0" borderId="73" xfId="4" applyFont="1" applyBorder="1" applyAlignment="1">
      <alignment vertical="center"/>
    </xf>
    <xf numFmtId="0" fontId="9" fillId="0" borderId="74" xfId="4" applyFont="1" applyBorder="1" applyAlignment="1">
      <alignment vertical="center"/>
    </xf>
    <xf numFmtId="43" fontId="16" fillId="8" borderId="75" xfId="4" applyNumberFormat="1" applyFont="1" applyFill="1" applyBorder="1" applyAlignment="1">
      <alignment vertical="center"/>
    </xf>
    <xf numFmtId="0" fontId="22" fillId="0" borderId="76" xfId="4" applyFont="1" applyBorder="1" applyAlignment="1">
      <alignment vertical="center"/>
    </xf>
    <xf numFmtId="0" fontId="9" fillId="0" borderId="77" xfId="4" applyFont="1" applyBorder="1" applyAlignment="1">
      <alignment vertical="center"/>
    </xf>
    <xf numFmtId="43" fontId="16" fillId="12" borderId="78" xfId="4" applyNumberFormat="1" applyFont="1" applyFill="1" applyBorder="1" applyAlignment="1">
      <alignment vertical="center"/>
    </xf>
    <xf numFmtId="0" fontId="22" fillId="0" borderId="31" xfId="4" applyFont="1" applyBorder="1" applyAlignment="1">
      <alignment vertical="center"/>
    </xf>
    <xf numFmtId="0" fontId="47" fillId="0" borderId="79" xfId="4" applyFont="1" applyBorder="1" applyAlignment="1">
      <alignment vertical="center"/>
    </xf>
    <xf numFmtId="0" fontId="9" fillId="0" borderId="80" xfId="4" applyFont="1" applyBorder="1" applyAlignment="1">
      <alignment vertical="center"/>
    </xf>
    <xf numFmtId="43" fontId="16" fillId="8" borderId="81" xfId="4" applyNumberFormat="1" applyFont="1" applyFill="1" applyBorder="1" applyAlignment="1">
      <alignment vertical="center"/>
    </xf>
    <xf numFmtId="0" fontId="47" fillId="0" borderId="0" xfId="4" applyFont="1" applyAlignment="1">
      <alignment vertical="center"/>
    </xf>
    <xf numFmtId="0" fontId="47" fillId="0" borderId="82" xfId="4" applyFont="1" applyBorder="1" applyAlignment="1">
      <alignment vertical="center"/>
    </xf>
    <xf numFmtId="0" fontId="9" fillId="0" borderId="83" xfId="4" applyFont="1" applyBorder="1" applyAlignment="1">
      <alignment vertical="center"/>
    </xf>
    <xf numFmtId="43" fontId="16" fillId="8" borderId="84" xfId="4" applyNumberFormat="1" applyFont="1" applyFill="1" applyBorder="1" applyAlignment="1">
      <alignment vertical="center"/>
    </xf>
    <xf numFmtId="0" fontId="47" fillId="0" borderId="85" xfId="4" applyFont="1" applyBorder="1" applyAlignment="1">
      <alignment vertical="center"/>
    </xf>
    <xf numFmtId="0" fontId="9" fillId="0" borderId="86" xfId="4" applyFont="1" applyBorder="1" applyAlignment="1">
      <alignment vertical="center"/>
    </xf>
    <xf numFmtId="43" fontId="16" fillId="12" borderId="87" xfId="4" applyNumberFormat="1" applyFont="1" applyFill="1" applyBorder="1" applyAlignment="1">
      <alignment vertical="center"/>
    </xf>
    <xf numFmtId="0" fontId="47" fillId="0" borderId="20" xfId="4" applyFont="1" applyBorder="1" applyAlignment="1">
      <alignment vertical="center"/>
    </xf>
    <xf numFmtId="0" fontId="9" fillId="0" borderId="21" xfId="4" applyFont="1" applyBorder="1" applyAlignment="1">
      <alignment vertical="center"/>
    </xf>
    <xf numFmtId="43" fontId="17" fillId="0" borderId="22" xfId="3" applyFont="1" applyBorder="1" applyAlignment="1">
      <alignment vertical="center"/>
    </xf>
    <xf numFmtId="0" fontId="9" fillId="0" borderId="12" xfId="4" applyFont="1" applyBorder="1" applyAlignment="1">
      <alignment vertical="center"/>
    </xf>
    <xf numFmtId="0" fontId="9" fillId="0" borderId="19" xfId="4" applyFont="1" applyBorder="1" applyAlignment="1">
      <alignment vertical="center"/>
    </xf>
    <xf numFmtId="43" fontId="17" fillId="12" borderId="11" xfId="3" applyFont="1" applyFill="1" applyBorder="1" applyAlignment="1">
      <alignment vertical="center"/>
    </xf>
    <xf numFmtId="0" fontId="18" fillId="9" borderId="12" xfId="4" applyFont="1" applyFill="1" applyBorder="1" applyAlignment="1">
      <alignment vertical="center"/>
    </xf>
    <xf numFmtId="0" fontId="9" fillId="9" borderId="19" xfId="4" applyFont="1" applyFill="1" applyBorder="1" applyAlignment="1">
      <alignment vertical="center"/>
    </xf>
    <xf numFmtId="43" fontId="17" fillId="8" borderId="11" xfId="3" applyFont="1" applyFill="1" applyBorder="1" applyAlignment="1">
      <alignment vertical="center"/>
    </xf>
    <xf numFmtId="43" fontId="16" fillId="0" borderId="0" xfId="1" applyFont="1" applyAlignment="1"/>
    <xf numFmtId="43" fontId="50" fillId="0" borderId="0" xfId="1" applyFont="1" applyAlignment="1"/>
    <xf numFmtId="0" fontId="50" fillId="0" borderId="0" xfId="4" applyFont="1"/>
    <xf numFmtId="4" fontId="0" fillId="0" borderId="0" xfId="0" applyNumberFormat="1" applyAlignment="1">
      <alignment horizontal="right" vertical="top"/>
    </xf>
    <xf numFmtId="0" fontId="51" fillId="0" borderId="0" xfId="4" applyFont="1"/>
    <xf numFmtId="0" fontId="52" fillId="0" borderId="0" xfId="4" applyFont="1"/>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55"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57" fillId="0" borderId="88"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57"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2" xfId="3" applyNumberFormat="1" applyFont="1" applyFill="1" applyBorder="1" applyAlignment="1">
      <alignment horizontal="right" vertical="center" wrapText="1"/>
    </xf>
    <xf numFmtId="177" fontId="57" fillId="0" borderId="5" xfId="3" applyNumberFormat="1" applyFont="1" applyFill="1" applyBorder="1" applyAlignment="1">
      <alignment horizontal="center" vertical="center" wrapText="1"/>
    </xf>
    <xf numFmtId="177" fontId="3" fillId="0" borderId="11" xfId="3" applyNumberFormat="1" applyFont="1" applyFill="1" applyBorder="1" applyAlignment="1">
      <alignment horizontal="right" vertical="center" wrapText="1"/>
    </xf>
    <xf numFmtId="177" fontId="57"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58" fillId="13" borderId="13" xfId="3" applyFont="1" applyFill="1" applyBorder="1" applyAlignment="1">
      <alignment horizontal="right" vertical="center"/>
    </xf>
    <xf numFmtId="4" fontId="58" fillId="13" borderId="13"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3"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3" fillId="0" borderId="16" xfId="3" applyNumberFormat="1" applyFont="1" applyFill="1" applyBorder="1" applyAlignment="1">
      <alignment horizontal="right" vertical="center" wrapText="1"/>
    </xf>
    <xf numFmtId="177" fontId="57"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57" fillId="0" borderId="8" xfId="3" applyNumberFormat="1" applyFont="1" applyFill="1" applyBorder="1" applyAlignment="1">
      <alignment horizontal="right" vertical="center" wrapText="1"/>
    </xf>
    <xf numFmtId="177" fontId="3" fillId="0" borderId="91" xfId="3" applyNumberFormat="1" applyFont="1" applyFill="1" applyBorder="1" applyAlignment="1">
      <alignment horizontal="right" vertical="center" wrapText="1"/>
    </xf>
    <xf numFmtId="177" fontId="57" fillId="0" borderId="9" xfId="3" applyNumberFormat="1" applyFont="1" applyFill="1" applyBorder="1" applyAlignment="1">
      <alignment horizontal="right" vertical="center" wrapText="1"/>
    </xf>
    <xf numFmtId="177" fontId="59" fillId="0" borderId="0" xfId="4" applyNumberFormat="1" applyFont="1" applyAlignment="1">
      <alignment vertical="center"/>
    </xf>
    <xf numFmtId="177" fontId="59" fillId="0" borderId="0" xfId="2" applyNumberFormat="1" applyFont="1" applyAlignment="1">
      <alignment vertical="center"/>
    </xf>
    <xf numFmtId="43" fontId="60" fillId="0" borderId="0" xfId="3" applyFont="1" applyFill="1" applyAlignment="1">
      <alignment vertical="center"/>
    </xf>
    <xf numFmtId="43" fontId="61" fillId="0" borderId="0" xfId="3" applyFont="1" applyFill="1" applyAlignment="1">
      <alignment vertical="center"/>
    </xf>
    <xf numFmtId="43" fontId="55" fillId="0" borderId="0" xfId="1" applyFont="1" applyAlignment="1">
      <alignment vertical="center"/>
    </xf>
    <xf numFmtId="43" fontId="55"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62" fillId="0" borderId="0" xfId="0" applyFont="1" applyBorder="1" applyAlignment="1">
      <alignment horizontal="center" vertical="center"/>
    </xf>
    <xf numFmtId="0" fontId="62" fillId="0" borderId="0" xfId="0" applyFont="1" applyBorder="1" applyAlignment="1">
      <alignment horizontal="center" vertical="center" wrapText="1"/>
    </xf>
    <xf numFmtId="0" fontId="26" fillId="0" borderId="0" xfId="0" applyFont="1" applyBorder="1" applyAlignment="1">
      <alignment vertical="center"/>
    </xf>
    <xf numFmtId="4" fontId="64" fillId="0" borderId="0" xfId="0" applyNumberFormat="1" applyFont="1" applyBorder="1" applyAlignment="1">
      <alignment horizontal="right" vertical="center" wrapText="1"/>
    </xf>
    <xf numFmtId="4" fontId="64" fillId="0" borderId="0" xfId="0" applyNumberFormat="1" applyFont="1" applyBorder="1" applyAlignment="1">
      <alignment horizontal="right" vertical="center"/>
    </xf>
    <xf numFmtId="0" fontId="64" fillId="0" borderId="0" xfId="0" applyFont="1" applyBorder="1" applyAlignment="1">
      <alignment horizontal="right" vertical="center"/>
    </xf>
    <xf numFmtId="4" fontId="63" fillId="0" borderId="0" xfId="0" applyNumberFormat="1" applyFont="1" applyBorder="1" applyAlignment="1">
      <alignment horizontal="right" vertical="center" wrapText="1"/>
    </xf>
    <xf numFmtId="4" fontId="63"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43" fontId="44" fillId="0" borderId="5" xfId="3" applyFont="1" applyBorder="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4" xfId="2" applyNumberFormat="1" applyFont="1" applyBorder="1" applyAlignment="1">
      <alignment vertical="center" wrapText="1" shrinkToFit="1"/>
    </xf>
    <xf numFmtId="177" fontId="16" fillId="0" borderId="14" xfId="2" applyNumberFormat="1" applyFont="1" applyBorder="1" applyAlignment="1" applyProtection="1">
      <alignment horizontal="center" vertical="center" shrinkToFit="1"/>
      <protection locked="0"/>
    </xf>
    <xf numFmtId="177" fontId="17" fillId="0" borderId="14"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9" fillId="0" borderId="0" xfId="4" applyNumberFormat="1" applyFont="1" applyAlignment="1">
      <alignment vertical="center"/>
    </xf>
    <xf numFmtId="43" fontId="9" fillId="3" borderId="0" xfId="4" applyNumberFormat="1" applyFont="1" applyFill="1" applyAlignment="1">
      <alignment horizontal="center"/>
    </xf>
    <xf numFmtId="43" fontId="9" fillId="3" borderId="0" xfId="4" applyNumberFormat="1" applyFont="1" applyFill="1"/>
    <xf numFmtId="43" fontId="65" fillId="3" borderId="0" xfId="4" applyNumberFormat="1" applyFont="1" applyFill="1"/>
    <xf numFmtId="44" fontId="7" fillId="0" borderId="11" xfId="1" applyNumberFormat="1" applyFont="1" applyFill="1" applyBorder="1" applyAlignment="1">
      <alignment horizontal="left" vertical="top" wrapText="1"/>
    </xf>
    <xf numFmtId="43" fontId="27" fillId="0" borderId="11"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43" fontId="68" fillId="0" borderId="5" xfId="1" applyFont="1" applyBorder="1">
      <alignment vertical="center"/>
    </xf>
    <xf numFmtId="4" fontId="0" fillId="0" borderId="0" xfId="0" applyNumberFormat="1"/>
    <xf numFmtId="43" fontId="36" fillId="0" borderId="0" xfId="4" applyNumberFormat="1" applyFont="1" applyAlignment="1">
      <alignment vertical="center"/>
    </xf>
    <xf numFmtId="43" fontId="16" fillId="0" borderId="5" xfId="1" applyFont="1" applyBorder="1" applyAlignment="1">
      <alignment vertical="center"/>
    </xf>
    <xf numFmtId="4" fontId="4" fillId="0" borderId="0" xfId="4" applyNumberFormat="1" applyAlignment="1">
      <alignment vertical="center"/>
    </xf>
    <xf numFmtId="0" fontId="45" fillId="0" borderId="92" xfId="4" applyFont="1" applyBorder="1" applyAlignment="1">
      <alignment vertical="center"/>
    </xf>
    <xf numFmtId="43" fontId="16" fillId="8" borderId="93" xfId="4" applyNumberFormat="1" applyFont="1" applyFill="1" applyBorder="1" applyAlignment="1">
      <alignment vertical="center"/>
    </xf>
    <xf numFmtId="43" fontId="3" fillId="0" borderId="5" xfId="1" applyFont="1" applyFill="1" applyBorder="1" applyAlignment="1">
      <alignment horizontal="right" vertical="center" wrapText="1"/>
    </xf>
    <xf numFmtId="43" fontId="7" fillId="0" borderId="0" xfId="0" applyNumberFormat="1" applyFont="1" applyAlignment="1">
      <alignment horizontal="center"/>
    </xf>
    <xf numFmtId="43" fontId="24" fillId="3" borderId="0" xfId="1" applyFont="1" applyFill="1" applyAlignment="1"/>
    <xf numFmtId="43" fontId="24" fillId="0" borderId="0" xfId="1" applyFont="1" applyFill="1" applyAlignment="1"/>
    <xf numFmtId="43" fontId="26" fillId="0" borderId="0" xfId="1" applyFont="1" applyAlignment="1"/>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66"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57"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57" fillId="0" borderId="14" xfId="4" applyNumberFormat="1" applyFont="1" applyBorder="1" applyAlignment="1">
      <alignment horizontal="center" vertical="center" wrapText="1" shrinkToFit="1"/>
    </xf>
    <xf numFmtId="177" fontId="18" fillId="0" borderId="14"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57" fillId="0" borderId="6" xfId="4" applyNumberFormat="1" applyFont="1" applyBorder="1" applyAlignment="1">
      <alignment horizontal="center" vertical="center" wrapText="1"/>
    </xf>
    <xf numFmtId="177" fontId="53" fillId="0" borderId="0" xfId="4" applyNumberFormat="1" applyFont="1" applyAlignment="1">
      <alignment horizontal="center" vertical="center"/>
    </xf>
    <xf numFmtId="177" fontId="54" fillId="0" borderId="0" xfId="4" applyNumberFormat="1" applyFont="1" applyAlignment="1">
      <alignment horizontal="center" vertical="center"/>
    </xf>
    <xf numFmtId="178" fontId="56" fillId="0" borderId="0" xfId="4" applyNumberFormat="1" applyFont="1" applyAlignment="1">
      <alignment horizontal="center" vertical="center"/>
    </xf>
    <xf numFmtId="177" fontId="57" fillId="0" borderId="1" xfId="4" applyNumberFormat="1" applyFont="1" applyBorder="1" applyAlignment="1">
      <alignment horizontal="center" vertical="center"/>
    </xf>
    <xf numFmtId="177" fontId="57" fillId="0" borderId="4" xfId="4" applyNumberFormat="1" applyFont="1" applyBorder="1" applyAlignment="1">
      <alignment horizontal="center" vertical="center"/>
    </xf>
    <xf numFmtId="177" fontId="57" fillId="0" borderId="2" xfId="4" applyNumberFormat="1" applyFont="1" applyBorder="1" applyAlignment="1">
      <alignment horizontal="center" vertical="center"/>
    </xf>
    <xf numFmtId="177" fontId="57" fillId="0" borderId="89" xfId="4" applyNumberFormat="1" applyFont="1" applyBorder="1" applyAlignment="1">
      <alignment horizontal="center" vertical="center"/>
    </xf>
    <xf numFmtId="177" fontId="57" fillId="0" borderId="90" xfId="4" applyNumberFormat="1" applyFont="1" applyBorder="1" applyAlignment="1">
      <alignment horizontal="center" vertical="center"/>
    </xf>
    <xf numFmtId="177" fontId="57"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lignment horizontal="center" vertical="center"/>
    </xf>
    <xf numFmtId="44" fontId="7" fillId="0" borderId="5" xfId="0" applyNumberFormat="1" applyFont="1" applyBorder="1" applyAlignment="1">
      <alignment vertical="center"/>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xf numFmtId="0" fontId="9" fillId="5" borderId="5" xfId="4" applyFont="1" applyFill="1" applyBorder="1" applyAlignment="1">
      <alignment horizontal="center" vertical="center"/>
    </xf>
    <xf numFmtId="43" fontId="39" fillId="5" borderId="13" xfId="3" applyFont="1" applyFill="1" applyBorder="1" applyAlignment="1">
      <alignment horizontal="center" vertical="center"/>
    </xf>
    <xf numFmtId="43" fontId="41" fillId="5" borderId="14" xfId="3" applyFont="1" applyFill="1" applyBorder="1" applyAlignment="1">
      <alignment horizontal="center" vertical="center"/>
    </xf>
    <xf numFmtId="43" fontId="39" fillId="5" borderId="14" xfId="3" applyFont="1" applyFill="1" applyBorder="1" applyAlignment="1">
      <alignment horizontal="center" vertical="center"/>
    </xf>
    <xf numFmtId="43" fontId="40" fillId="6" borderId="13" xfId="3" applyFont="1" applyFill="1" applyBorder="1" applyAlignment="1">
      <alignment horizontal="center" vertical="center"/>
    </xf>
    <xf numFmtId="43" fontId="40" fillId="6" borderId="14" xfId="3" applyFont="1" applyFill="1" applyBorder="1" applyAlignment="1">
      <alignment horizontal="center" vertical="center"/>
    </xf>
    <xf numFmtId="43" fontId="39" fillId="5" borderId="13" xfId="3" applyFont="1" applyFill="1" applyBorder="1" applyAlignment="1">
      <alignment horizontal="center" vertical="center" wrapText="1"/>
    </xf>
    <xf numFmtId="43" fontId="41" fillId="5" borderId="14" xfId="3" applyFont="1" applyFill="1" applyBorder="1" applyAlignment="1">
      <alignment horizontal="center" vertical="center" wrapText="1"/>
    </xf>
    <xf numFmtId="43" fontId="9" fillId="5" borderId="15" xfId="3" applyFont="1" applyFill="1" applyBorder="1" applyAlignment="1">
      <alignment horizontal="center" vertical="center"/>
    </xf>
    <xf numFmtId="43" fontId="9" fillId="5" borderId="10" xfId="3" applyFont="1" applyFill="1" applyBorder="1" applyAlignment="1">
      <alignment horizontal="center" vertical="center"/>
    </xf>
    <xf numFmtId="43" fontId="9" fillId="5" borderId="5" xfId="3" applyFont="1" applyFill="1" applyBorder="1" applyAlignment="1">
      <alignment horizontal="center" vertical="center"/>
    </xf>
    <xf numFmtId="43" fontId="16" fillId="5" borderId="5" xfId="3" applyFont="1" applyFill="1" applyBorder="1" applyAlignment="1">
      <alignment horizontal="center" vertical="center"/>
    </xf>
    <xf numFmtId="43" fontId="17" fillId="7" borderId="13" xfId="3" applyFont="1" applyFill="1" applyBorder="1" applyAlignment="1" applyProtection="1">
      <alignment horizontal="center" vertical="center"/>
      <protection locked="0"/>
    </xf>
    <xf numFmtId="43" fontId="17" fillId="7" borderId="18" xfId="3" applyFont="1" applyFill="1" applyBorder="1" applyAlignment="1" applyProtection="1">
      <alignment horizontal="center" vertical="center"/>
      <protection locked="0"/>
    </xf>
    <xf numFmtId="43" fontId="17" fillId="7" borderId="14" xfId="3" applyFont="1" applyFill="1" applyBorder="1" applyAlignment="1" applyProtection="1">
      <alignment horizontal="center" vertical="center"/>
      <protection locked="0"/>
    </xf>
    <xf numFmtId="43" fontId="17" fillId="8" borderId="13" xfId="3" applyFont="1" applyFill="1" applyBorder="1" applyAlignment="1" applyProtection="1">
      <alignment horizontal="center" vertical="center"/>
      <protection locked="0"/>
    </xf>
    <xf numFmtId="43" fontId="17" fillId="8" borderId="18" xfId="3" applyFont="1" applyFill="1" applyBorder="1" applyAlignment="1" applyProtection="1">
      <alignment horizontal="center" vertical="center"/>
      <protection locked="0"/>
    </xf>
    <xf numFmtId="43" fontId="17" fillId="8" borderId="14" xfId="3" applyFont="1" applyFill="1" applyBorder="1" applyAlignment="1" applyProtection="1">
      <alignment horizontal="center" vertical="center"/>
      <protection locked="0"/>
    </xf>
    <xf numFmtId="181" fontId="17" fillId="0" borderId="15" xfId="3" applyNumberFormat="1" applyFont="1" applyBorder="1" applyAlignment="1">
      <alignment horizontal="center" vertical="center"/>
    </xf>
    <xf numFmtId="181" fontId="17" fillId="0" borderId="10" xfId="3" applyNumberFormat="1" applyFont="1" applyBorder="1" applyAlignment="1">
      <alignment horizontal="center" vertical="center"/>
    </xf>
    <xf numFmtId="181" fontId="17" fillId="0" borderId="20" xfId="3" applyNumberFormat="1" applyFont="1" applyBorder="1" applyAlignment="1">
      <alignment horizontal="center" vertical="center"/>
    </xf>
    <xf numFmtId="181" fontId="17" fillId="0" borderId="21" xfId="3" applyNumberFormat="1" applyFont="1" applyBorder="1" applyAlignment="1">
      <alignment horizontal="center" vertical="center"/>
    </xf>
    <xf numFmtId="181" fontId="17" fillId="0" borderId="5" xfId="3" applyNumberFormat="1" applyFont="1" applyBorder="1" applyAlignment="1">
      <alignment horizontal="center" vertical="center"/>
    </xf>
    <xf numFmtId="43" fontId="9" fillId="0" borderId="5" xfId="3" applyFont="1" applyBorder="1" applyAlignment="1">
      <alignment horizontal="center" vertical="center" wrapText="1"/>
    </xf>
    <xf numFmtId="43" fontId="9" fillId="0" borderId="12" xfId="3" applyFont="1" applyBorder="1" applyAlignment="1">
      <alignment horizontal="center" vertical="center" wrapText="1"/>
    </xf>
    <xf numFmtId="43" fontId="9" fillId="5" borderId="11" xfId="3" applyFont="1" applyFill="1" applyBorder="1" applyAlignment="1">
      <alignment horizontal="center" vertical="center"/>
    </xf>
    <xf numFmtId="181" fontId="17" fillId="0" borderId="12" xfId="3" applyNumberFormat="1" applyFont="1" applyBorder="1" applyAlignment="1">
      <alignment horizontal="center" vertical="center"/>
    </xf>
    <xf numFmtId="181" fontId="17" fillId="0" borderId="19" xfId="3" applyNumberFormat="1" applyFont="1" applyBorder="1" applyAlignment="1">
      <alignment horizontal="center" vertical="center"/>
    </xf>
    <xf numFmtId="181" fontId="17" fillId="0" borderId="11" xfId="3" applyNumberFormat="1" applyFont="1" applyBorder="1" applyAlignment="1">
      <alignment horizontal="center" vertical="center"/>
    </xf>
    <xf numFmtId="181" fontId="17" fillId="0" borderId="13" xfId="3" applyNumberFormat="1" applyFont="1" applyBorder="1" applyAlignment="1">
      <alignment horizontal="center" vertical="center"/>
    </xf>
    <xf numFmtId="181" fontId="17" fillId="0" borderId="14" xfId="3" applyNumberFormat="1" applyFont="1" applyBorder="1" applyAlignment="1">
      <alignment horizontal="center" vertical="center"/>
    </xf>
  </cellXfs>
  <cellStyles count="12">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s>
  <dxfs count="7">
    <dxf>
      <fill>
        <patternFill patternType="solid">
          <bgColor indexed="44"/>
        </patternFill>
      </fill>
    </dxf>
    <dxf>
      <fill>
        <patternFill patternType="solid">
          <bgColor indexed="10"/>
        </patternFill>
      </fill>
    </dxf>
    <dxf>
      <fill>
        <patternFill patternType="solid">
          <bgColor indexed="44"/>
        </patternFill>
      </fill>
    </dxf>
    <dxf>
      <fill>
        <patternFill patternType="solid">
          <bgColor indexed="47"/>
        </patternFill>
      </fill>
    </dxf>
    <dxf>
      <fill>
        <patternFill patternType="solid">
          <bgColor indexed="47"/>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F22" sqref="F22"/>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92" customWidth="1"/>
    <col min="7" max="7" width="14.375" style="6" bestFit="1" customWidth="1"/>
    <col min="8" max="8" width="15.125" style="6" customWidth="1"/>
    <col min="9" max="16384" width="9.125" style="6"/>
  </cols>
  <sheetData>
    <row r="1" spans="1:7" ht="30" customHeight="1">
      <c r="A1" s="465" t="s">
        <v>753</v>
      </c>
      <c r="B1" s="466"/>
      <c r="C1" s="466"/>
      <c r="D1" s="466"/>
      <c r="E1" s="50" t="s">
        <v>495</v>
      </c>
      <c r="F1" s="84">
        <f>C47-'资产负债表（续）'!C57</f>
        <v>0</v>
      </c>
      <c r="G1" s="84">
        <f>D47-'资产负债表（续）'!D57</f>
        <v>0</v>
      </c>
    </row>
    <row r="2" spans="1:7" ht="17.25" customHeight="1">
      <c r="A2" s="467">
        <v>43830</v>
      </c>
      <c r="B2" s="467"/>
      <c r="C2" s="467"/>
      <c r="D2" s="467"/>
    </row>
    <row r="3" spans="1:7" s="8" customFormat="1" ht="22.5" customHeight="1" thickBot="1">
      <c r="A3" s="111" t="s">
        <v>802</v>
      </c>
      <c r="B3" s="468"/>
      <c r="C3" s="468"/>
      <c r="D3" s="7" t="s">
        <v>217</v>
      </c>
      <c r="F3" s="93"/>
    </row>
    <row r="4" spans="1:7" s="9" customFormat="1" ht="18" customHeight="1">
      <c r="A4" s="392" t="s">
        <v>218</v>
      </c>
      <c r="B4" s="393" t="s">
        <v>219</v>
      </c>
      <c r="C4" s="394" t="s">
        <v>129</v>
      </c>
      <c r="D4" s="395" t="s">
        <v>220</v>
      </c>
      <c r="E4" s="90"/>
      <c r="F4" s="90"/>
    </row>
    <row r="5" spans="1:7" s="12" customFormat="1" ht="18" customHeight="1">
      <c r="A5" s="396" t="s">
        <v>221</v>
      </c>
      <c r="B5" s="10"/>
      <c r="C5" s="10"/>
      <c r="D5" s="397"/>
      <c r="E5" s="91"/>
      <c r="F5" s="91"/>
    </row>
    <row r="6" spans="1:7" s="12" customFormat="1" ht="18" customHeight="1">
      <c r="A6" s="398" t="s">
        <v>222</v>
      </c>
      <c r="B6" s="10"/>
      <c r="C6" s="42">
        <f>'TB-本期'!AC7</f>
        <v>816359708.44000006</v>
      </c>
      <c r="D6" s="399">
        <f>'TB-上期'!AC7</f>
        <v>952010429.50999999</v>
      </c>
      <c r="E6" s="91"/>
      <c r="F6" s="92"/>
    </row>
    <row r="7" spans="1:7" s="12" customFormat="1" ht="18" hidden="1" customHeight="1">
      <c r="A7" s="398" t="s">
        <v>223</v>
      </c>
      <c r="B7" s="10"/>
      <c r="C7" s="42">
        <f>'TB-本期'!AC8</f>
        <v>0</v>
      </c>
      <c r="D7" s="399">
        <f>'TB-上期'!AC8</f>
        <v>0</v>
      </c>
      <c r="E7" s="91"/>
      <c r="F7" s="91"/>
    </row>
    <row r="8" spans="1:7" s="12" customFormat="1" ht="18" hidden="1" customHeight="1">
      <c r="A8" s="398" t="s">
        <v>224</v>
      </c>
      <c r="B8" s="10"/>
      <c r="C8" s="42">
        <f>'TB-本期'!AC9</f>
        <v>0</v>
      </c>
      <c r="D8" s="399">
        <f>'TB-上期'!AC9</f>
        <v>0</v>
      </c>
      <c r="E8" s="91"/>
      <c r="F8" s="91"/>
    </row>
    <row r="9" spans="1:7" s="12" customFormat="1" ht="18" customHeight="1">
      <c r="A9" s="452" t="s">
        <v>885</v>
      </c>
      <c r="B9" s="10"/>
      <c r="C9" s="42">
        <f>'TB-本期'!AC10</f>
        <v>485793245.19999999</v>
      </c>
      <c r="D9" s="399">
        <f>'TB-上期'!AC10</f>
        <v>0</v>
      </c>
      <c r="E9" s="91"/>
      <c r="F9" s="91"/>
    </row>
    <row r="10" spans="1:7" s="12" customFormat="1" ht="18" customHeight="1">
      <c r="A10" s="398" t="s">
        <v>225</v>
      </c>
      <c r="B10" s="10"/>
      <c r="C10" s="42">
        <f>'TB-本期'!AC11</f>
        <v>0</v>
      </c>
      <c r="D10" s="399">
        <f>'TB-上期'!AC11</f>
        <v>0</v>
      </c>
      <c r="E10" s="91"/>
      <c r="F10" s="91"/>
      <c r="G10" s="41"/>
    </row>
    <row r="11" spans="1:7" s="12" customFormat="1" ht="18" customHeight="1">
      <c r="A11" s="400" t="s">
        <v>504</v>
      </c>
      <c r="B11" s="10"/>
      <c r="C11" s="42">
        <f>'TB-本期'!AC12</f>
        <v>1753798.75</v>
      </c>
      <c r="D11" s="399">
        <f>'TB-上期'!AC12</f>
        <v>32530069</v>
      </c>
      <c r="E11" s="91"/>
      <c r="F11" s="91"/>
      <c r="G11" s="41"/>
    </row>
    <row r="12" spans="1:7" s="12" customFormat="1" ht="18" customHeight="1">
      <c r="A12" s="400" t="s">
        <v>506</v>
      </c>
      <c r="B12" s="10"/>
      <c r="C12" s="42">
        <f>'TB-本期'!AC15</f>
        <v>395866257.18000001</v>
      </c>
      <c r="D12" s="399">
        <f>'TB-上期'!AC15</f>
        <v>374955245.30000001</v>
      </c>
      <c r="E12" s="91"/>
      <c r="F12" s="92"/>
      <c r="G12" s="41"/>
    </row>
    <row r="13" spans="1:7" s="12" customFormat="1" ht="18" customHeight="1">
      <c r="A13" s="400" t="s">
        <v>886</v>
      </c>
      <c r="B13" s="10"/>
      <c r="C13" s="42">
        <f>'TB-本期'!AC16</f>
        <v>5958740.9400000004</v>
      </c>
      <c r="D13" s="399">
        <f>'TB-上期'!AC16</f>
        <v>0</v>
      </c>
      <c r="E13" s="91"/>
      <c r="F13" s="92"/>
      <c r="G13" s="41"/>
    </row>
    <row r="14" spans="1:7" s="12" customFormat="1" ht="18" customHeight="1">
      <c r="A14" s="398" t="s">
        <v>226</v>
      </c>
      <c r="B14" s="10"/>
      <c r="C14" s="42">
        <f>'TB-本期'!AC17</f>
        <v>40218477.600000001</v>
      </c>
      <c r="D14" s="399">
        <f>'TB-上期'!AC17</f>
        <v>18926119.739999998</v>
      </c>
      <c r="E14" s="91"/>
      <c r="F14" s="92"/>
      <c r="G14" s="41"/>
    </row>
    <row r="15" spans="1:7" s="12" customFormat="1" ht="18" hidden="1" customHeight="1">
      <c r="A15" s="398" t="s">
        <v>227</v>
      </c>
      <c r="B15" s="10"/>
      <c r="C15" s="42">
        <f>'TB-本期'!AC18</f>
        <v>0</v>
      </c>
      <c r="D15" s="399">
        <f>'TB-上期'!AC18</f>
        <v>0</v>
      </c>
      <c r="E15" s="91"/>
      <c r="F15" s="345"/>
    </row>
    <row r="16" spans="1:7" s="12" customFormat="1" ht="18" hidden="1" customHeight="1">
      <c r="A16" s="398" t="s">
        <v>228</v>
      </c>
      <c r="B16" s="10"/>
      <c r="C16" s="42">
        <f>'TB-本期'!AC19</f>
        <v>0</v>
      </c>
      <c r="D16" s="399">
        <f>'TB-上期'!AC19</f>
        <v>0</v>
      </c>
      <c r="E16" s="91"/>
      <c r="F16" s="91"/>
    </row>
    <row r="17" spans="1:6" s="12" customFormat="1" ht="18" hidden="1" customHeight="1">
      <c r="A17" s="398" t="s">
        <v>229</v>
      </c>
      <c r="B17" s="10"/>
      <c r="C17" s="42">
        <f>'TB-本期'!AC20</f>
        <v>0</v>
      </c>
      <c r="D17" s="399">
        <f>'TB-上期'!AC20</f>
        <v>0</v>
      </c>
      <c r="E17" s="91"/>
      <c r="F17" s="91"/>
    </row>
    <row r="18" spans="1:6" s="12" customFormat="1" ht="18" customHeight="1">
      <c r="A18" s="398" t="s">
        <v>230</v>
      </c>
      <c r="B18" s="10"/>
      <c r="C18" s="42">
        <f>'TB-本期'!AC23</f>
        <v>36927298.189999998</v>
      </c>
      <c r="D18" s="399">
        <f>'TB-上期'!AC23</f>
        <v>18522544.359999999</v>
      </c>
      <c r="E18" s="91"/>
      <c r="F18" s="92"/>
    </row>
    <row r="19" spans="1:6" s="12" customFormat="1" ht="18" hidden="1" customHeight="1">
      <c r="A19" s="398" t="s">
        <v>231</v>
      </c>
      <c r="B19" s="10"/>
      <c r="C19" s="42">
        <f>'TB-本期'!AC24</f>
        <v>0</v>
      </c>
      <c r="D19" s="399">
        <f>'TB-上期'!AC24</f>
        <v>0</v>
      </c>
      <c r="E19" s="91"/>
      <c r="F19" s="91"/>
    </row>
    <row r="20" spans="1:6" s="12" customFormat="1" ht="18" customHeight="1">
      <c r="A20" s="398" t="s">
        <v>232</v>
      </c>
      <c r="B20" s="10"/>
      <c r="C20" s="42">
        <f>'TB-本期'!AC27</f>
        <v>285590785.23000002</v>
      </c>
      <c r="D20" s="399">
        <f>'TB-上期'!AC27</f>
        <v>211216270.81</v>
      </c>
      <c r="E20" s="91"/>
      <c r="F20" s="94"/>
    </row>
    <row r="21" spans="1:6" s="12" customFormat="1" ht="18" customHeight="1">
      <c r="A21" s="400" t="s">
        <v>887</v>
      </c>
      <c r="B21" s="10"/>
      <c r="C21" s="42">
        <f>'TB-本期'!AC28</f>
        <v>0</v>
      </c>
      <c r="D21" s="399">
        <f>'TB-上期'!AC28</f>
        <v>0</v>
      </c>
      <c r="E21" s="91"/>
      <c r="F21" s="94"/>
    </row>
    <row r="22" spans="1:6" s="12" customFormat="1" ht="18" customHeight="1">
      <c r="A22" s="398" t="s">
        <v>233</v>
      </c>
      <c r="B22" s="10"/>
      <c r="C22" s="42">
        <f>'TB-本期'!AC29</f>
        <v>0</v>
      </c>
      <c r="D22" s="399">
        <f>'TB-上期'!AC29</f>
        <v>0</v>
      </c>
      <c r="E22" s="91"/>
      <c r="F22" s="91"/>
    </row>
    <row r="23" spans="1:6" s="12" customFormat="1" ht="18" customHeight="1">
      <c r="A23" s="398" t="s">
        <v>234</v>
      </c>
      <c r="B23" s="10"/>
      <c r="C23" s="42">
        <f>'TB-本期'!AC30</f>
        <v>0</v>
      </c>
      <c r="D23" s="399">
        <f>'TB-上期'!AC30</f>
        <v>0</v>
      </c>
      <c r="E23" s="91"/>
      <c r="F23" s="91"/>
    </row>
    <row r="24" spans="1:6" s="12" customFormat="1" ht="18" customHeight="1">
      <c r="A24" s="398" t="s">
        <v>235</v>
      </c>
      <c r="B24" s="10"/>
      <c r="C24" s="42">
        <f>'TB-本期'!AC31</f>
        <v>51169819.719999999</v>
      </c>
      <c r="D24" s="399">
        <f>'TB-上期'!AC31</f>
        <v>475904962.55000001</v>
      </c>
      <c r="E24" s="91"/>
      <c r="F24" s="91"/>
    </row>
    <row r="25" spans="1:6" s="12" customFormat="1" ht="18" customHeight="1">
      <c r="A25" s="401" t="s">
        <v>236</v>
      </c>
      <c r="B25" s="10"/>
      <c r="C25" s="44">
        <f>IF(SUM(C6:C24)=0,"",SUM(C6:C24))</f>
        <v>2119638131.2500002</v>
      </c>
      <c r="D25" s="402">
        <f>IF(SUM(D6:D24)=0,"",SUM(D6:D24))</f>
        <v>2084065641.2699997</v>
      </c>
      <c r="E25" s="91"/>
      <c r="F25" s="94"/>
    </row>
    <row r="26" spans="1:6" s="12" customFormat="1" ht="18" customHeight="1">
      <c r="A26" s="396" t="s">
        <v>237</v>
      </c>
      <c r="B26" s="10"/>
      <c r="C26" s="42"/>
      <c r="D26" s="399"/>
      <c r="E26" s="91"/>
      <c r="F26" s="91"/>
    </row>
    <row r="27" spans="1:6" s="12" customFormat="1" ht="18" hidden="1" customHeight="1">
      <c r="A27" s="398" t="s">
        <v>238</v>
      </c>
      <c r="B27" s="10"/>
      <c r="C27" s="42">
        <f>'TB-本期'!AC34</f>
        <v>0</v>
      </c>
      <c r="D27" s="399">
        <f>'TB-上期'!AC34</f>
        <v>0</v>
      </c>
      <c r="E27" s="91"/>
      <c r="F27" s="91"/>
    </row>
    <row r="28" spans="1:6" s="12" customFormat="1" ht="18" customHeight="1">
      <c r="A28" s="400" t="s">
        <v>888</v>
      </c>
      <c r="B28" s="10"/>
      <c r="C28" s="42">
        <f>'TB-本期'!AC35</f>
        <v>0</v>
      </c>
      <c r="D28" s="399">
        <f>'TB-上期'!AC35</f>
        <v>0</v>
      </c>
      <c r="E28" s="91"/>
      <c r="F28" s="92"/>
    </row>
    <row r="29" spans="1:6" s="12" customFormat="1" ht="18" customHeight="1">
      <c r="A29" s="400" t="s">
        <v>889</v>
      </c>
      <c r="B29" s="10"/>
      <c r="C29" s="42">
        <f>'TB-本期'!AC36</f>
        <v>0</v>
      </c>
      <c r="D29" s="399">
        <f>'TB-上期'!AC36</f>
        <v>0</v>
      </c>
      <c r="E29" s="91"/>
      <c r="F29" s="91"/>
    </row>
    <row r="30" spans="1:6" s="12" customFormat="1" ht="18" customHeight="1">
      <c r="A30" s="398" t="s">
        <v>239</v>
      </c>
      <c r="B30" s="10"/>
      <c r="C30" s="42">
        <f>'TB-本期'!AC37</f>
        <v>0</v>
      </c>
      <c r="D30" s="399">
        <f>'TB-上期'!AC37</f>
        <v>0</v>
      </c>
      <c r="E30" s="91"/>
      <c r="F30" s="91"/>
    </row>
    <row r="31" spans="1:6" s="12" customFormat="1" ht="18" customHeight="1">
      <c r="A31" s="398" t="s">
        <v>240</v>
      </c>
      <c r="B31" s="10"/>
      <c r="C31" s="42">
        <f>'TB-本期'!AC40</f>
        <v>262879032.36000001</v>
      </c>
      <c r="D31" s="399">
        <f>'TB-上期'!AC40</f>
        <v>262381063.34999999</v>
      </c>
      <c r="E31" s="91"/>
      <c r="F31" s="92"/>
    </row>
    <row r="32" spans="1:6" s="12" customFormat="1" ht="18" customHeight="1">
      <c r="A32" s="400" t="s">
        <v>890</v>
      </c>
      <c r="B32" s="10"/>
      <c r="C32" s="42">
        <f>'TB-本期'!AC41</f>
        <v>0</v>
      </c>
      <c r="D32" s="399">
        <f>'TB-上期'!AC41</f>
        <v>3000000</v>
      </c>
      <c r="E32" s="91"/>
      <c r="F32" s="92"/>
    </row>
    <row r="33" spans="1:6" s="12" customFormat="1" ht="18" customHeight="1">
      <c r="A33" s="400" t="s">
        <v>891</v>
      </c>
      <c r="B33" s="10"/>
      <c r="C33" s="42">
        <f>'TB-本期'!AC42</f>
        <v>9000000</v>
      </c>
      <c r="D33" s="399">
        <f>'TB-上期'!AC42</f>
        <v>0</v>
      </c>
      <c r="E33" s="91"/>
      <c r="F33" s="92"/>
    </row>
    <row r="34" spans="1:6" s="12" customFormat="1" ht="18" customHeight="1">
      <c r="A34" s="398" t="s">
        <v>241</v>
      </c>
      <c r="B34" s="10"/>
      <c r="C34" s="42">
        <f>'TB-本期'!AC46</f>
        <v>0</v>
      </c>
      <c r="D34" s="399">
        <f>'TB-上期'!AC46</f>
        <v>0</v>
      </c>
      <c r="E34" s="91"/>
      <c r="F34" s="91"/>
    </row>
    <row r="35" spans="1:6" s="12" customFormat="1" ht="18" customHeight="1">
      <c r="A35" s="398" t="s">
        <v>242</v>
      </c>
      <c r="B35" s="10"/>
      <c r="C35" s="42">
        <f>'TB-本期'!AC50</f>
        <v>447030441.07999998</v>
      </c>
      <c r="D35" s="399">
        <f>'TB-上期'!AC50</f>
        <v>413545022.61000001</v>
      </c>
      <c r="E35" s="91"/>
      <c r="F35" s="92"/>
    </row>
    <row r="36" spans="1:6" s="12" customFormat="1" ht="18" customHeight="1">
      <c r="A36" s="398" t="s">
        <v>243</v>
      </c>
      <c r="B36" s="10"/>
      <c r="C36" s="42">
        <f>'TB-本期'!AC53</f>
        <v>45676010.130000003</v>
      </c>
      <c r="D36" s="399">
        <f>'TB-上期'!AC53</f>
        <v>52849330.380000003</v>
      </c>
      <c r="E36" s="91"/>
      <c r="F36" s="91"/>
    </row>
    <row r="37" spans="1:6" s="12" customFormat="1" ht="18" customHeight="1">
      <c r="A37" s="398" t="s">
        <v>244</v>
      </c>
      <c r="B37" s="10"/>
      <c r="C37" s="42">
        <f>'TB-本期'!AC54</f>
        <v>0</v>
      </c>
      <c r="D37" s="399">
        <f>'TB-上期'!AC54</f>
        <v>0</v>
      </c>
      <c r="E37" s="91"/>
      <c r="F37" s="91"/>
    </row>
    <row r="38" spans="1:6" s="12" customFormat="1" ht="18" customHeight="1">
      <c r="A38" s="398" t="s">
        <v>245</v>
      </c>
      <c r="B38" s="10"/>
      <c r="C38" s="42">
        <f>'TB-本期'!AC55</f>
        <v>0</v>
      </c>
      <c r="D38" s="399">
        <f>'TB-上期'!AC55</f>
        <v>0</v>
      </c>
      <c r="E38" s="91"/>
      <c r="F38" s="91"/>
    </row>
    <row r="39" spans="1:6" s="12" customFormat="1" ht="18" customHeight="1">
      <c r="A39" s="400" t="s">
        <v>892</v>
      </c>
      <c r="B39" s="10"/>
      <c r="C39" s="42">
        <f>'TB-本期'!AC56</f>
        <v>0</v>
      </c>
      <c r="D39" s="399">
        <f>'TB-上期'!AC56</f>
        <v>0</v>
      </c>
      <c r="E39" s="91"/>
      <c r="F39" s="91"/>
    </row>
    <row r="40" spans="1:6" s="12" customFormat="1" ht="18" customHeight="1">
      <c r="A40" s="398" t="s">
        <v>246</v>
      </c>
      <c r="B40" s="10"/>
      <c r="C40" s="42">
        <f>'TB-本期'!AC60</f>
        <v>257360375.22</v>
      </c>
      <c r="D40" s="399">
        <f>'TB-上期'!AC60</f>
        <v>204450825.31</v>
      </c>
      <c r="E40" s="91"/>
      <c r="F40" s="92"/>
    </row>
    <row r="41" spans="1:6" s="12" customFormat="1" ht="18" customHeight="1">
      <c r="A41" s="398" t="s">
        <v>247</v>
      </c>
      <c r="B41" s="10"/>
      <c r="C41" s="42">
        <f>'TB-本期'!AC61</f>
        <v>36972844.450000003</v>
      </c>
      <c r="D41" s="399">
        <f>'TB-上期'!AC61</f>
        <v>24908192.449999999</v>
      </c>
      <c r="E41" s="91"/>
      <c r="F41" s="91"/>
    </row>
    <row r="42" spans="1:6" s="12" customFormat="1" ht="18" customHeight="1">
      <c r="A42" s="398" t="s">
        <v>248</v>
      </c>
      <c r="B42" s="10"/>
      <c r="C42" s="42">
        <f>'TB-本期'!AC64</f>
        <v>905825284.42999995</v>
      </c>
      <c r="D42" s="399">
        <f>'TB-上期'!AC64</f>
        <v>877641049.99000001</v>
      </c>
      <c r="E42" s="91"/>
      <c r="F42" s="91"/>
    </row>
    <row r="43" spans="1:6" s="12" customFormat="1" ht="18" customHeight="1">
      <c r="A43" s="398" t="s">
        <v>249</v>
      </c>
      <c r="B43" s="10"/>
      <c r="C43" s="42">
        <f>'TB-本期'!AC65</f>
        <v>17380471.34</v>
      </c>
      <c r="D43" s="399">
        <f>'TB-上期'!AC65</f>
        <v>21513250</v>
      </c>
      <c r="E43" s="91"/>
      <c r="F43" s="91"/>
    </row>
    <row r="44" spans="1:6" s="12" customFormat="1" ht="18" customHeight="1">
      <c r="A44" s="398" t="s">
        <v>250</v>
      </c>
      <c r="B44" s="10"/>
      <c r="C44" s="42">
        <f>'TB-本期'!AC66</f>
        <v>7789590.5099999998</v>
      </c>
      <c r="D44" s="399">
        <f>'TB-上期'!AC66</f>
        <v>4966532.3899999997</v>
      </c>
      <c r="E44" s="91"/>
      <c r="F44" s="91"/>
    </row>
    <row r="45" spans="1:6" s="12" customFormat="1" ht="18" customHeight="1">
      <c r="A45" s="398" t="s">
        <v>251</v>
      </c>
      <c r="B45" s="10"/>
      <c r="C45" s="42">
        <f>'TB-本期'!AC67</f>
        <v>92177821.010000005</v>
      </c>
      <c r="D45" s="399">
        <f>'TB-上期'!AC67</f>
        <v>11235562.02</v>
      </c>
      <c r="E45" s="91"/>
      <c r="F45" s="91"/>
    </row>
    <row r="46" spans="1:6" s="12" customFormat="1" ht="18" customHeight="1">
      <c r="A46" s="401" t="s">
        <v>252</v>
      </c>
      <c r="B46" s="10"/>
      <c r="C46" s="43">
        <f>IF(SUM(C27:C45)&lt;&gt;0,SUM(C27:C45),"")</f>
        <v>2082091870.53</v>
      </c>
      <c r="D46" s="403">
        <f>IF(SUM(D27:D45)&lt;&gt;0,SUM(D27:D45),"")</f>
        <v>1876490828.5000002</v>
      </c>
      <c r="E46" s="91"/>
      <c r="F46" s="94"/>
    </row>
    <row r="47" spans="1:6" s="12" customFormat="1" ht="18" customHeight="1" thickBot="1">
      <c r="A47" s="404" t="s">
        <v>253</v>
      </c>
      <c r="B47" s="405" t="s">
        <v>254</v>
      </c>
      <c r="C47" s="406">
        <f>SUM(C46,C25)</f>
        <v>4201730001.7800002</v>
      </c>
      <c r="D47" s="407">
        <f>SUM(D46,D25)</f>
        <v>3960556469.77</v>
      </c>
      <c r="E47" s="91"/>
      <c r="F47" s="94"/>
    </row>
    <row r="48" spans="1:6" s="12" customFormat="1" ht="22.5" customHeight="1">
      <c r="A48" s="13" t="s">
        <v>255</v>
      </c>
      <c r="B48" s="14"/>
      <c r="C48" s="15"/>
      <c r="D48" s="15"/>
      <c r="E48" s="91"/>
      <c r="F48" s="91"/>
    </row>
    <row r="50" spans="3:3">
      <c r="C50" s="89"/>
    </row>
    <row r="51" spans="3:3">
      <c r="C51" s="89"/>
    </row>
    <row r="52" spans="3:3">
      <c r="C52" s="89"/>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R143"/>
  <sheetViews>
    <sheetView tabSelected="1" zoomScaleNormal="100" workbookViewId="0">
      <pane xSplit="6" ySplit="7" topLeftCell="G8" activePane="bottomRight" state="frozen"/>
      <selection pane="topRight" activeCell="G1" sqref="G1"/>
      <selection pane="bottomLeft" activeCell="A8" sqref="A8"/>
      <selection pane="bottomRight" activeCell="E12" sqref="E12"/>
    </sheetView>
  </sheetViews>
  <sheetFormatPr defaultRowHeight="12" outlineLevelRow="1" outlineLevelCol="1"/>
  <cols>
    <col min="1" max="1" width="1.625" style="169" customWidth="1"/>
    <col min="2" max="2" width="20.625" style="169" customWidth="1"/>
    <col min="3" max="3" width="14.375" style="169" customWidth="1"/>
    <col min="4" max="4" width="14.125" style="169" customWidth="1"/>
    <col min="5" max="5" width="19.5" style="169" customWidth="1"/>
    <col min="6" max="6" width="20" style="169" customWidth="1"/>
    <col min="7" max="7" width="16.5" style="169" customWidth="1"/>
    <col min="8" max="9" width="11.125" style="169" customWidth="1" outlineLevel="1"/>
    <col min="10" max="10" width="13.375" style="169" customWidth="1" outlineLevel="1"/>
    <col min="11" max="11" width="14.875" style="169" customWidth="1" outlineLevel="1"/>
    <col min="12" max="12" width="12" style="169" customWidth="1" outlineLevel="1"/>
    <col min="13" max="13" width="12.25" style="169" customWidth="1" outlineLevel="1"/>
    <col min="14" max="14" width="12.5" style="169" customWidth="1" outlineLevel="1"/>
    <col min="15" max="15" width="13.625" style="169" customWidth="1" outlineLevel="1"/>
    <col min="16" max="16" width="12.375" style="169" bestFit="1" customWidth="1" outlineLevel="1"/>
    <col min="17" max="17" width="13.625" style="169" customWidth="1" outlineLevel="1"/>
    <col min="18" max="18" width="11.875" style="169" customWidth="1"/>
    <col min="19" max="19" width="16.5" style="165" customWidth="1" outlineLevel="1"/>
    <col min="20" max="20" width="15.125" style="165" customWidth="1" outlineLevel="1"/>
    <col min="21" max="21" width="15" style="165" customWidth="1" outlineLevel="1"/>
    <col min="22" max="22" width="16.125" style="165" customWidth="1" outlineLevel="1"/>
    <col min="23" max="24" width="13.875" style="165" customWidth="1" outlineLevel="1"/>
    <col min="25" max="25" width="15" style="165" customWidth="1" outlineLevel="1"/>
    <col min="26" max="26" width="4.75" style="165" customWidth="1"/>
    <col min="27" max="28" width="11.375" style="165" customWidth="1" outlineLevel="1"/>
    <col min="29" max="29" width="13" style="165" customWidth="1" outlineLevel="1"/>
    <col min="30" max="31" width="11.375" style="165" customWidth="1" outlineLevel="1"/>
    <col min="32" max="32" width="13" style="165" customWidth="1" outlineLevel="1"/>
    <col min="33" max="33" width="14.375" style="165" customWidth="1" outlineLevel="1"/>
    <col min="34" max="34" width="13.125" style="165" customWidth="1" outlineLevel="1"/>
    <col min="35" max="35" width="9.75" style="165" customWidth="1" outlineLevel="1"/>
    <col min="36" max="36" width="5" style="165" customWidth="1"/>
    <col min="37" max="37" width="12.625" style="165" customWidth="1" outlineLevel="1"/>
    <col min="38" max="38" width="13.875" style="165" customWidth="1" outlineLevel="1"/>
    <col min="39" max="39" width="11.5" style="165" customWidth="1" outlineLevel="1"/>
    <col min="40" max="40" width="13.75" style="165" customWidth="1" outlineLevel="1"/>
    <col min="41" max="42" width="13.875" style="165" customWidth="1" outlineLevel="1"/>
    <col min="43" max="43" width="4.75" style="165" customWidth="1"/>
    <col min="44" max="44" width="12.5" style="165" customWidth="1"/>
    <col min="45" max="16384" width="9" style="169"/>
  </cols>
  <sheetData>
    <row r="1" spans="2:44" s="162" customFormat="1" ht="27.75" customHeight="1">
      <c r="B1" s="157"/>
      <c r="C1" s="158" t="s">
        <v>618</v>
      </c>
      <c r="D1" s="158"/>
      <c r="E1" s="159">
        <f>S7+AA7+AK7+AR5</f>
        <v>-136875677.40000007</v>
      </c>
      <c r="F1" s="157" t="s">
        <v>619</v>
      </c>
      <c r="G1" s="160">
        <f>E1-E8</f>
        <v>0</v>
      </c>
      <c r="H1" s="157"/>
      <c r="I1" s="455"/>
      <c r="J1" s="455"/>
      <c r="K1" s="157"/>
      <c r="L1" s="157"/>
      <c r="M1" s="157"/>
      <c r="N1" s="157"/>
      <c r="O1" s="157"/>
      <c r="P1" s="157"/>
      <c r="Q1" s="157"/>
      <c r="R1" s="157"/>
      <c r="S1" s="158"/>
      <c r="T1" s="158"/>
      <c r="U1" s="158"/>
      <c r="V1" s="161"/>
      <c r="W1" s="457"/>
      <c r="X1" s="161"/>
      <c r="Y1" s="158"/>
      <c r="Z1" s="161"/>
      <c r="AA1" s="158"/>
      <c r="AB1" s="158"/>
      <c r="AC1" s="158"/>
      <c r="AD1" s="158"/>
      <c r="AE1" s="158"/>
      <c r="AF1" s="158"/>
      <c r="AG1" s="158"/>
      <c r="AH1" s="158"/>
      <c r="AI1" s="158"/>
      <c r="AJ1" s="158"/>
      <c r="AK1" s="158"/>
      <c r="AL1" s="158"/>
      <c r="AM1" s="158"/>
      <c r="AN1" s="158"/>
      <c r="AO1" s="158"/>
      <c r="AP1" s="158"/>
      <c r="AQ1" s="158"/>
      <c r="AR1" s="158"/>
    </row>
    <row r="2" spans="2:44" s="165" customFormat="1" ht="18.75" customHeight="1">
      <c r="B2" s="163" t="s">
        <v>620</v>
      </c>
      <c r="C2" s="164" t="s">
        <v>621</v>
      </c>
      <c r="S2" s="504" t="s">
        <v>622</v>
      </c>
      <c r="T2" s="504"/>
      <c r="U2" s="504"/>
      <c r="V2" s="504"/>
      <c r="W2" s="504"/>
      <c r="X2" s="504"/>
      <c r="Y2" s="504"/>
      <c r="AA2" s="504" t="s">
        <v>623</v>
      </c>
      <c r="AB2" s="504"/>
      <c r="AC2" s="504"/>
      <c r="AD2" s="504"/>
      <c r="AE2" s="504"/>
      <c r="AF2" s="504"/>
      <c r="AG2" s="504"/>
      <c r="AH2" s="504"/>
      <c r="AI2" s="504"/>
      <c r="AK2" s="504" t="s">
        <v>624</v>
      </c>
      <c r="AL2" s="504"/>
      <c r="AM2" s="504"/>
      <c r="AN2" s="504"/>
      <c r="AO2" s="504"/>
      <c r="AP2" s="504"/>
    </row>
    <row r="3" spans="2:44" ht="18.75" customHeight="1">
      <c r="B3" s="505" t="s">
        <v>625</v>
      </c>
      <c r="C3" s="505" t="s">
        <v>220</v>
      </c>
      <c r="D3" s="505" t="s">
        <v>129</v>
      </c>
      <c r="E3" s="505" t="s">
        <v>626</v>
      </c>
      <c r="F3" s="508" t="s">
        <v>792</v>
      </c>
      <c r="G3" s="510" t="s">
        <v>627</v>
      </c>
      <c r="H3" s="512" t="s">
        <v>628</v>
      </c>
      <c r="I3" s="513"/>
      <c r="J3" s="513"/>
      <c r="K3" s="513"/>
      <c r="L3" s="513"/>
      <c r="M3" s="513"/>
      <c r="N3" s="513"/>
      <c r="O3" s="513"/>
      <c r="P3" s="513"/>
      <c r="Q3" s="513"/>
      <c r="R3" s="527" t="s">
        <v>628</v>
      </c>
      <c r="S3" s="529" t="s">
        <v>629</v>
      </c>
      <c r="T3" s="515"/>
      <c r="U3" s="515"/>
      <c r="V3" s="514" t="s">
        <v>630</v>
      </c>
      <c r="W3" s="515"/>
      <c r="X3" s="515"/>
      <c r="Y3" s="515"/>
      <c r="Z3" s="166" t="s">
        <v>631</v>
      </c>
      <c r="AA3" s="514" t="s">
        <v>632</v>
      </c>
      <c r="AB3" s="515"/>
      <c r="AC3" s="515"/>
      <c r="AD3" s="515"/>
      <c r="AE3" s="515"/>
      <c r="AF3" s="514" t="s">
        <v>633</v>
      </c>
      <c r="AG3" s="515"/>
      <c r="AH3" s="515"/>
      <c r="AI3" s="515"/>
      <c r="AJ3" s="167" t="s">
        <v>634</v>
      </c>
      <c r="AK3" s="514" t="s">
        <v>635</v>
      </c>
      <c r="AL3" s="515"/>
      <c r="AM3" s="515"/>
      <c r="AN3" s="514" t="s">
        <v>636</v>
      </c>
      <c r="AO3" s="515"/>
      <c r="AP3" s="515"/>
      <c r="AQ3" s="167" t="s">
        <v>637</v>
      </c>
      <c r="AR3" s="168"/>
    </row>
    <row r="4" spans="2:44" s="176" customFormat="1" ht="53.25" customHeight="1">
      <c r="B4" s="506"/>
      <c r="C4" s="507"/>
      <c r="D4" s="506"/>
      <c r="E4" s="506"/>
      <c r="F4" s="509"/>
      <c r="G4" s="511"/>
      <c r="H4" s="170" t="s">
        <v>610</v>
      </c>
      <c r="I4" s="170" t="s">
        <v>611</v>
      </c>
      <c r="J4" s="170" t="s">
        <v>920</v>
      </c>
      <c r="K4" s="170" t="s">
        <v>638</v>
      </c>
      <c r="L4" s="170" t="s">
        <v>639</v>
      </c>
      <c r="M4" s="170" t="s">
        <v>791</v>
      </c>
      <c r="N4" s="170" t="s">
        <v>911</v>
      </c>
      <c r="O4" s="170" t="s">
        <v>912</v>
      </c>
      <c r="P4" s="170" t="s">
        <v>605</v>
      </c>
      <c r="Q4" s="171" t="s">
        <v>926</v>
      </c>
      <c r="R4" s="527"/>
      <c r="S4" s="172" t="s">
        <v>790</v>
      </c>
      <c r="T4" s="170" t="s">
        <v>518</v>
      </c>
      <c r="U4" s="170" t="s">
        <v>519</v>
      </c>
      <c r="V4" s="170" t="s">
        <v>795</v>
      </c>
      <c r="W4" s="170" t="s">
        <v>640</v>
      </c>
      <c r="X4" s="170" t="s">
        <v>523</v>
      </c>
      <c r="Y4" s="170" t="s">
        <v>641</v>
      </c>
      <c r="Z4" s="173"/>
      <c r="AA4" s="170" t="s">
        <v>528</v>
      </c>
      <c r="AB4" s="170" t="s">
        <v>642</v>
      </c>
      <c r="AC4" s="170" t="s">
        <v>643</v>
      </c>
      <c r="AD4" s="170" t="s">
        <v>644</v>
      </c>
      <c r="AE4" s="170" t="s">
        <v>532</v>
      </c>
      <c r="AF4" s="170" t="s">
        <v>794</v>
      </c>
      <c r="AG4" s="170" t="s">
        <v>534</v>
      </c>
      <c r="AH4" s="170" t="s">
        <v>930</v>
      </c>
      <c r="AI4" s="170" t="s">
        <v>645</v>
      </c>
      <c r="AJ4" s="174"/>
      <c r="AK4" s="170" t="s">
        <v>929</v>
      </c>
      <c r="AL4" s="170" t="s">
        <v>646</v>
      </c>
      <c r="AM4" s="170" t="s">
        <v>541</v>
      </c>
      <c r="AN4" s="170" t="s">
        <v>542</v>
      </c>
      <c r="AO4" s="170" t="s">
        <v>647</v>
      </c>
      <c r="AP4" s="170" t="s">
        <v>648</v>
      </c>
      <c r="AQ4" s="174"/>
      <c r="AR4" s="175" t="s">
        <v>649</v>
      </c>
    </row>
    <row r="5" spans="2:44" ht="18" customHeight="1">
      <c r="B5" s="177" t="s">
        <v>793</v>
      </c>
      <c r="C5" s="178"/>
      <c r="D5" s="178"/>
      <c r="E5" s="516">
        <f>SUM(E9:E97)</f>
        <v>-136875677.39999983</v>
      </c>
      <c r="F5" s="519">
        <f>SUM(F8:F97)</f>
        <v>9.3132257461547852E-10</v>
      </c>
      <c r="G5" s="519">
        <f>SUM(G8:G97)</f>
        <v>-136875677.39999995</v>
      </c>
      <c r="H5" s="179">
        <f t="shared" ref="H5:Q5" si="0">SUM(H8:H96)</f>
        <v>0</v>
      </c>
      <c r="I5" s="179">
        <f t="shared" si="0"/>
        <v>0</v>
      </c>
      <c r="J5" s="179">
        <f t="shared" si="0"/>
        <v>0</v>
      </c>
      <c r="K5" s="179">
        <f t="shared" si="0"/>
        <v>0</v>
      </c>
      <c r="L5" s="179">
        <f t="shared" si="0"/>
        <v>0</v>
      </c>
      <c r="M5" s="179">
        <f t="shared" si="0"/>
        <v>1.2107193470001221E-8</v>
      </c>
      <c r="N5" s="179">
        <f t="shared" si="0"/>
        <v>0</v>
      </c>
      <c r="O5" s="179">
        <f t="shared" si="0"/>
        <v>0</v>
      </c>
      <c r="P5" s="179">
        <f t="shared" si="0"/>
        <v>0</v>
      </c>
      <c r="Q5" s="179">
        <f t="shared" si="0"/>
        <v>-2.9802322387695313E-8</v>
      </c>
      <c r="R5" s="527"/>
      <c r="S5" s="180">
        <f t="shared" ref="S5:Y5" si="1">SUM(S8:S96)</f>
        <v>1244055710.332</v>
      </c>
      <c r="T5" s="181">
        <f t="shared" si="1"/>
        <v>0</v>
      </c>
      <c r="U5" s="181">
        <f t="shared" si="1"/>
        <v>63188914.780000009</v>
      </c>
      <c r="V5" s="181">
        <f t="shared" si="1"/>
        <v>-698497443.60500014</v>
      </c>
      <c r="W5" s="181">
        <f t="shared" si="1"/>
        <v>-222800583.67000002</v>
      </c>
      <c r="X5" s="181">
        <f t="shared" si="1"/>
        <v>-127943281.92699999</v>
      </c>
      <c r="Y5" s="181">
        <f t="shared" si="1"/>
        <v>-175477787.95999992</v>
      </c>
      <c r="Z5" s="173"/>
      <c r="AA5" s="182">
        <f t="shared" ref="AA5:AI5" si="2">SUM(AA8:AA96)</f>
        <v>36115402.619999997</v>
      </c>
      <c r="AB5" s="182">
        <f t="shared" si="2"/>
        <v>55338638.790000007</v>
      </c>
      <c r="AC5" s="182">
        <f t="shared" si="2"/>
        <v>4540183.41</v>
      </c>
      <c r="AD5" s="182">
        <f t="shared" si="2"/>
        <v>0</v>
      </c>
      <c r="AE5" s="182">
        <f t="shared" si="2"/>
        <v>0</v>
      </c>
      <c r="AF5" s="182">
        <f t="shared" si="2"/>
        <v>-212751170.37</v>
      </c>
      <c r="AG5" s="182">
        <f t="shared" si="2"/>
        <v>-90420366.5</v>
      </c>
      <c r="AH5" s="182">
        <f t="shared" si="2"/>
        <v>-122320579.0999999</v>
      </c>
      <c r="AI5" s="182">
        <f t="shared" si="2"/>
        <v>-244759.96000000089</v>
      </c>
      <c r="AJ5" s="174"/>
      <c r="AK5" s="182">
        <f t="shared" ref="AK5:AP5" si="3">SUM(AK8:AK96)</f>
        <v>197053241.15000004</v>
      </c>
      <c r="AL5" s="182">
        <f t="shared" si="3"/>
        <v>4865479.18</v>
      </c>
      <c r="AM5" s="182">
        <f t="shared" si="3"/>
        <v>25859409.969999999</v>
      </c>
      <c r="AN5" s="182">
        <f t="shared" si="3"/>
        <v>0</v>
      </c>
      <c r="AO5" s="182">
        <f t="shared" si="3"/>
        <v>-21043500.559999999</v>
      </c>
      <c r="AP5" s="182">
        <f t="shared" si="3"/>
        <v>-102889315.46000001</v>
      </c>
      <c r="AQ5" s="174"/>
      <c r="AR5" s="182">
        <f>SUM(AR8:AR96)</f>
        <v>6496131.4800000004</v>
      </c>
    </row>
    <row r="6" spans="2:44" s="165" customFormat="1" ht="18" customHeight="1">
      <c r="B6" s="183" t="s">
        <v>650</v>
      </c>
      <c r="C6" s="184" t="s">
        <v>651</v>
      </c>
      <c r="D6" s="184" t="s">
        <v>651</v>
      </c>
      <c r="E6" s="517"/>
      <c r="F6" s="520"/>
      <c r="G6" s="520"/>
      <c r="H6" s="522">
        <f>SUM(H5:Q5)</f>
        <v>-1.7695128917694092E-8</v>
      </c>
      <c r="I6" s="523"/>
      <c r="J6" s="523"/>
      <c r="K6" s="523"/>
      <c r="L6" s="523"/>
      <c r="M6" s="523"/>
      <c r="N6" s="523"/>
      <c r="O6" s="523"/>
      <c r="P6" s="523"/>
      <c r="Q6" s="523"/>
      <c r="R6" s="528"/>
      <c r="S6" s="526">
        <f>SUM(S5:U5)</f>
        <v>1307244625.112</v>
      </c>
      <c r="T6" s="526"/>
      <c r="U6" s="526"/>
      <c r="V6" s="526">
        <f>SUM(V5:Y5)</f>
        <v>-1224719097.1620002</v>
      </c>
      <c r="W6" s="526"/>
      <c r="X6" s="526"/>
      <c r="Y6" s="526"/>
      <c r="Z6" s="173"/>
      <c r="AA6" s="530">
        <f>SUM(AA5:AE5)</f>
        <v>95994224.819999993</v>
      </c>
      <c r="AB6" s="531"/>
      <c r="AC6" s="531"/>
      <c r="AD6" s="531"/>
      <c r="AE6" s="532"/>
      <c r="AF6" s="530">
        <f>SUM(AF5:AI5)</f>
        <v>-425736875.92999989</v>
      </c>
      <c r="AG6" s="531"/>
      <c r="AH6" s="531"/>
      <c r="AI6" s="532"/>
      <c r="AJ6" s="174"/>
      <c r="AK6" s="530">
        <f>SUM(AK5:AM5)</f>
        <v>227778130.30000004</v>
      </c>
      <c r="AL6" s="531"/>
      <c r="AM6" s="532"/>
      <c r="AN6" s="530">
        <f>SUM(AN5:AP5)</f>
        <v>-123932816.02000001</v>
      </c>
      <c r="AO6" s="531"/>
      <c r="AP6" s="532"/>
      <c r="AQ6" s="174"/>
      <c r="AR6" s="533">
        <f>AR5</f>
        <v>6496131.4800000004</v>
      </c>
    </row>
    <row r="7" spans="2:44" s="165" customFormat="1" ht="18" customHeight="1" thickBot="1">
      <c r="B7" s="185" t="s">
        <v>652</v>
      </c>
      <c r="C7" s="186">
        <f>C43-C78</f>
        <v>0</v>
      </c>
      <c r="D7" s="187">
        <f>D43-D78</f>
        <v>0</v>
      </c>
      <c r="E7" s="518"/>
      <c r="F7" s="521"/>
      <c r="G7" s="521"/>
      <c r="H7" s="524"/>
      <c r="I7" s="525"/>
      <c r="J7" s="525"/>
      <c r="K7" s="525"/>
      <c r="L7" s="525"/>
      <c r="M7" s="525"/>
      <c r="N7" s="525"/>
      <c r="O7" s="525"/>
      <c r="P7" s="525"/>
      <c r="Q7" s="525"/>
      <c r="R7" s="528"/>
      <c r="S7" s="533">
        <f>S6+V6</f>
        <v>82525527.949999809</v>
      </c>
      <c r="T7" s="533"/>
      <c r="U7" s="533"/>
      <c r="V7" s="533"/>
      <c r="W7" s="533"/>
      <c r="X7" s="533"/>
      <c r="Y7" s="533"/>
      <c r="Z7" s="188"/>
      <c r="AA7" s="530">
        <f>AA6+AF6</f>
        <v>-329742651.1099999</v>
      </c>
      <c r="AB7" s="531"/>
      <c r="AC7" s="531"/>
      <c r="AD7" s="531"/>
      <c r="AE7" s="531"/>
      <c r="AF7" s="531"/>
      <c r="AG7" s="531"/>
      <c r="AH7" s="531"/>
      <c r="AI7" s="532"/>
      <c r="AJ7" s="189"/>
      <c r="AK7" s="530">
        <f>AK6+AN6</f>
        <v>103845314.28000003</v>
      </c>
      <c r="AL7" s="531"/>
      <c r="AM7" s="531"/>
      <c r="AN7" s="531"/>
      <c r="AO7" s="531"/>
      <c r="AP7" s="532"/>
      <c r="AQ7" s="189"/>
      <c r="AR7" s="534"/>
    </row>
    <row r="8" spans="2:44" ht="18" customHeight="1" outlineLevel="1" thickTop="1">
      <c r="B8" s="190" t="s">
        <v>653</v>
      </c>
      <c r="C8" s="191">
        <f>资产负债表!D6-C9</f>
        <v>948709961.50999999</v>
      </c>
      <c r="D8" s="191">
        <f>资产负债表!C6-D9</f>
        <v>811834284.11000001</v>
      </c>
      <c r="E8" s="192">
        <f>D8-C8</f>
        <v>-136875677.39999998</v>
      </c>
      <c r="F8" s="192"/>
      <c r="G8" s="192">
        <f t="shared" ref="G8:G42" si="4">SUM(H8:AR8)</f>
        <v>0</v>
      </c>
      <c r="H8" s="193"/>
      <c r="I8" s="193"/>
      <c r="J8" s="193"/>
      <c r="K8" s="193"/>
      <c r="L8" s="193"/>
      <c r="M8" s="193"/>
      <c r="N8" s="193"/>
      <c r="O8" s="193"/>
      <c r="P8" s="193"/>
      <c r="Q8" s="194"/>
      <c r="R8" s="194"/>
      <c r="S8" s="195"/>
      <c r="T8" s="196"/>
      <c r="U8" s="196"/>
      <c r="V8" s="196"/>
      <c r="W8" s="196"/>
      <c r="X8" s="196"/>
      <c r="Y8" s="197"/>
      <c r="Z8" s="198"/>
      <c r="AA8" s="190"/>
      <c r="AB8" s="190"/>
      <c r="AC8" s="190"/>
      <c r="AD8" s="190"/>
      <c r="AE8" s="190"/>
      <c r="AF8" s="190"/>
      <c r="AG8" s="190"/>
      <c r="AH8" s="190"/>
      <c r="AI8" s="190"/>
      <c r="AJ8" s="190"/>
      <c r="AK8" s="190"/>
      <c r="AL8" s="190"/>
      <c r="AM8" s="190"/>
      <c r="AN8" s="190"/>
      <c r="AO8" s="190"/>
      <c r="AP8" s="190"/>
      <c r="AQ8" s="190"/>
      <c r="AR8" s="190"/>
    </row>
    <row r="9" spans="2:44" ht="18" customHeight="1" outlineLevel="1">
      <c r="B9" s="390" t="s">
        <v>804</v>
      </c>
      <c r="C9" s="210">
        <v>3300468</v>
      </c>
      <c r="D9" s="210">
        <v>4525424.33</v>
      </c>
      <c r="E9" s="200">
        <f>C9-D9</f>
        <v>-1224956.33</v>
      </c>
      <c r="F9" s="201">
        <f>E9-G9</f>
        <v>0</v>
      </c>
      <c r="G9" s="200">
        <f t="shared" si="4"/>
        <v>-1224956.33</v>
      </c>
      <c r="H9" s="202"/>
      <c r="I9" s="202"/>
      <c r="J9" s="202"/>
      <c r="K9" s="202"/>
      <c r="L9" s="202"/>
      <c r="M9" s="202"/>
      <c r="N9" s="202"/>
      <c r="O9" s="202"/>
      <c r="P9" s="202"/>
      <c r="Q9" s="203"/>
      <c r="R9" s="203"/>
      <c r="S9" s="204"/>
      <c r="T9" s="205"/>
      <c r="U9" s="205"/>
      <c r="V9" s="205"/>
      <c r="W9" s="205"/>
      <c r="X9" s="205"/>
      <c r="Y9" s="206">
        <v>-1224956.33</v>
      </c>
      <c r="Z9" s="207"/>
      <c r="AA9" s="205"/>
      <c r="AB9" s="205"/>
      <c r="AC9" s="205"/>
      <c r="AD9" s="205"/>
      <c r="AE9" s="205"/>
      <c r="AF9" s="205"/>
      <c r="AG9" s="205"/>
      <c r="AH9" s="205"/>
      <c r="AI9" s="205"/>
      <c r="AJ9" s="205"/>
      <c r="AK9" s="205"/>
      <c r="AL9" s="205"/>
      <c r="AM9" s="205"/>
      <c r="AN9" s="205"/>
      <c r="AO9" s="205"/>
      <c r="AP9" s="205"/>
      <c r="AQ9" s="205"/>
      <c r="AR9" s="205"/>
    </row>
    <row r="10" spans="2:44" ht="18" customHeight="1" outlineLevel="1">
      <c r="B10" s="185" t="s">
        <v>654</v>
      </c>
      <c r="C10" s="199">
        <f>资产负债表!D9</f>
        <v>0</v>
      </c>
      <c r="D10" s="199">
        <f>资产负债表!C9</f>
        <v>485793245.19999999</v>
      </c>
      <c r="E10" s="200">
        <f>C10-D10</f>
        <v>-485793245.19999999</v>
      </c>
      <c r="F10" s="201">
        <f>E10-G10</f>
        <v>0</v>
      </c>
      <c r="G10" s="200">
        <f t="shared" si="4"/>
        <v>-485793245.19999999</v>
      </c>
      <c r="H10" s="202"/>
      <c r="I10" s="202"/>
      <c r="J10" s="202"/>
      <c r="K10" s="202"/>
      <c r="L10" s="202"/>
      <c r="M10" s="202">
        <v>-5793245.1999999881</v>
      </c>
      <c r="N10" s="202"/>
      <c r="O10" s="202"/>
      <c r="P10" s="202"/>
      <c r="Q10" s="203">
        <f>-454000000</f>
        <v>-454000000</v>
      </c>
      <c r="R10" s="203"/>
      <c r="S10" s="204"/>
      <c r="T10" s="205"/>
      <c r="U10" s="205"/>
      <c r="V10" s="205"/>
      <c r="W10" s="205"/>
      <c r="X10" s="205"/>
      <c r="Y10" s="206"/>
      <c r="Z10" s="207"/>
      <c r="AA10" s="205"/>
      <c r="AB10" s="205"/>
      <c r="AC10" s="205"/>
      <c r="AD10" s="205"/>
      <c r="AE10" s="205"/>
      <c r="AF10" s="205"/>
      <c r="AG10" s="205">
        <v>-26000000</v>
      </c>
      <c r="AH10" s="205"/>
      <c r="AI10" s="205"/>
      <c r="AJ10" s="205"/>
      <c r="AK10" s="205"/>
      <c r="AL10" s="205"/>
      <c r="AM10" s="205"/>
      <c r="AN10" s="205"/>
      <c r="AO10" s="205"/>
      <c r="AP10" s="205"/>
      <c r="AQ10" s="205"/>
      <c r="AR10" s="205"/>
    </row>
    <row r="11" spans="2:44" ht="18" customHeight="1" outlineLevel="1">
      <c r="B11" s="185" t="s">
        <v>655</v>
      </c>
      <c r="C11" s="199">
        <f>资产负债表!D11</f>
        <v>32530069</v>
      </c>
      <c r="D11" s="199">
        <f>资产负债表!C11</f>
        <v>1753798.75</v>
      </c>
      <c r="E11" s="200">
        <f>C11-D11</f>
        <v>30776270.25</v>
      </c>
      <c r="F11" s="201">
        <f t="shared" ref="F11:F83" si="5">E11-G11</f>
        <v>0</v>
      </c>
      <c r="G11" s="200">
        <f t="shared" si="4"/>
        <v>30776270.25</v>
      </c>
      <c r="H11" s="202"/>
      <c r="I11" s="202"/>
      <c r="J11" s="202"/>
      <c r="K11" s="202"/>
      <c r="L11" s="202"/>
      <c r="M11" s="202"/>
      <c r="N11" s="202"/>
      <c r="O11" s="202"/>
      <c r="P11" s="202"/>
      <c r="Q11" s="203"/>
      <c r="R11" s="203"/>
      <c r="S11" s="204">
        <v>30776270.25</v>
      </c>
      <c r="T11" s="205"/>
      <c r="U11" s="205"/>
      <c r="V11" s="205"/>
      <c r="W11" s="205"/>
      <c r="X11" s="205"/>
      <c r="Y11" s="206"/>
      <c r="Z11" s="207"/>
      <c r="AA11" s="205"/>
      <c r="AB11" s="205"/>
      <c r="AC11" s="205"/>
      <c r="AD11" s="205"/>
      <c r="AE11" s="205"/>
      <c r="AF11" s="205"/>
      <c r="AG11" s="205"/>
      <c r="AH11" s="205"/>
      <c r="AI11" s="205"/>
      <c r="AJ11" s="205"/>
      <c r="AK11" s="205"/>
      <c r="AL11" s="205"/>
      <c r="AM11" s="205"/>
      <c r="AN11" s="205"/>
      <c r="AO11" s="205"/>
      <c r="AP11" s="205"/>
      <c r="AQ11" s="205"/>
      <c r="AR11" s="205"/>
    </row>
    <row r="12" spans="2:44" ht="18" customHeight="1" outlineLevel="1">
      <c r="B12" s="185" t="s">
        <v>656</v>
      </c>
      <c r="C12" s="199">
        <f>资产负债表!D12</f>
        <v>374955245.30000001</v>
      </c>
      <c r="D12" s="199">
        <f>资产负债表!C12</f>
        <v>395866257.18000001</v>
      </c>
      <c r="E12" s="200">
        <f>C12-D12</f>
        <v>-20911011.879999995</v>
      </c>
      <c r="F12" s="201">
        <f>E12-G12</f>
        <v>0</v>
      </c>
      <c r="G12" s="200">
        <f t="shared" si="4"/>
        <v>-20911011.879999999</v>
      </c>
      <c r="H12" s="202"/>
      <c r="I12" s="202"/>
      <c r="J12" s="202">
        <v>24281009.870000001</v>
      </c>
      <c r="K12" s="202"/>
      <c r="L12" s="202"/>
      <c r="M12" s="202"/>
      <c r="N12" s="202"/>
      <c r="O12" s="202"/>
      <c r="P12" s="202"/>
      <c r="Q12" s="203"/>
      <c r="R12" s="203"/>
      <c r="S12" s="204">
        <v>-45192021.75</v>
      </c>
      <c r="T12" s="205"/>
      <c r="U12" s="205"/>
      <c r="V12" s="205"/>
      <c r="W12" s="205"/>
      <c r="X12" s="205"/>
      <c r="Y12" s="206"/>
      <c r="Z12" s="207"/>
      <c r="AA12" s="205"/>
      <c r="AB12" s="205"/>
      <c r="AC12" s="205"/>
      <c r="AD12" s="205"/>
      <c r="AE12" s="205"/>
      <c r="AF12" s="205"/>
      <c r="AG12" s="205"/>
      <c r="AH12" s="205"/>
      <c r="AI12" s="205"/>
      <c r="AJ12" s="205"/>
      <c r="AK12" s="205"/>
      <c r="AL12" s="205"/>
      <c r="AM12" s="205"/>
      <c r="AN12" s="205"/>
      <c r="AO12" s="205"/>
      <c r="AP12" s="205"/>
      <c r="AQ12" s="205"/>
      <c r="AR12" s="205"/>
    </row>
    <row r="13" spans="2:44" ht="18" customHeight="1" outlineLevel="1">
      <c r="B13" s="185" t="s">
        <v>914</v>
      </c>
      <c r="C13" s="199">
        <f>资产负债表!D13</f>
        <v>0</v>
      </c>
      <c r="D13" s="199">
        <f>资产负债表!C13</f>
        <v>5958740.9400000004</v>
      </c>
      <c r="E13" s="200">
        <f>C13-D13</f>
        <v>-5958740.9400000004</v>
      </c>
      <c r="F13" s="201">
        <f>E13-G13</f>
        <v>0</v>
      </c>
      <c r="G13" s="200">
        <f t="shared" si="4"/>
        <v>-5958740.9400000004</v>
      </c>
      <c r="H13" s="202"/>
      <c r="I13" s="202"/>
      <c r="J13" s="202">
        <v>29943.42</v>
      </c>
      <c r="K13" s="202"/>
      <c r="L13" s="202"/>
      <c r="M13" s="202"/>
      <c r="N13" s="202"/>
      <c r="O13" s="202"/>
      <c r="P13" s="202"/>
      <c r="Q13" s="203"/>
      <c r="R13" s="203"/>
      <c r="S13" s="204">
        <v>-5988684.3600000003</v>
      </c>
      <c r="T13" s="205"/>
      <c r="U13" s="205"/>
      <c r="V13" s="205"/>
      <c r="W13" s="205"/>
      <c r="X13" s="205"/>
      <c r="Y13" s="206"/>
      <c r="Z13" s="207"/>
      <c r="AA13" s="205"/>
      <c r="AB13" s="205"/>
      <c r="AC13" s="205"/>
      <c r="AD13" s="205"/>
      <c r="AE13" s="205"/>
      <c r="AF13" s="205"/>
      <c r="AG13" s="205"/>
      <c r="AH13" s="205"/>
      <c r="AI13" s="205"/>
      <c r="AJ13" s="205"/>
      <c r="AK13" s="205"/>
      <c r="AL13" s="205"/>
      <c r="AM13" s="205"/>
      <c r="AN13" s="205"/>
      <c r="AO13" s="205"/>
      <c r="AP13" s="205"/>
      <c r="AQ13" s="205"/>
      <c r="AR13" s="205"/>
    </row>
    <row r="14" spans="2:44" ht="18" customHeight="1" outlineLevel="1">
      <c r="B14" s="185" t="s">
        <v>657</v>
      </c>
      <c r="C14" s="199">
        <f>资产负债表!D14</f>
        <v>18926119.739999998</v>
      </c>
      <c r="D14" s="199">
        <f>资产负债表!C14</f>
        <v>40218477.600000001</v>
      </c>
      <c r="E14" s="200">
        <f t="shared" ref="E14:E42" si="6">C14-D14</f>
        <v>-21292357.860000003</v>
      </c>
      <c r="F14" s="201">
        <f t="shared" si="5"/>
        <v>0</v>
      </c>
      <c r="G14" s="200">
        <f t="shared" si="4"/>
        <v>-21292357.860000003</v>
      </c>
      <c r="H14" s="202"/>
      <c r="I14" s="202"/>
      <c r="J14" s="202"/>
      <c r="K14" s="202"/>
      <c r="L14" s="202"/>
      <c r="M14" s="202"/>
      <c r="N14" s="202"/>
      <c r="O14" s="202"/>
      <c r="P14" s="202"/>
      <c r="Q14" s="203"/>
      <c r="R14" s="203"/>
      <c r="S14" s="204"/>
      <c r="T14" s="205"/>
      <c r="U14" s="205"/>
      <c r="V14" s="205">
        <v>-21292357.860000003</v>
      </c>
      <c r="W14" s="205"/>
      <c r="X14" s="205"/>
      <c r="Y14" s="206"/>
      <c r="Z14" s="207"/>
      <c r="AA14" s="205"/>
      <c r="AB14" s="205"/>
      <c r="AC14" s="205"/>
      <c r="AD14" s="205"/>
      <c r="AE14" s="205"/>
      <c r="AF14" s="205"/>
      <c r="AG14" s="205"/>
      <c r="AH14" s="205"/>
      <c r="AI14" s="205"/>
      <c r="AJ14" s="205"/>
      <c r="AK14" s="205"/>
      <c r="AL14" s="205"/>
      <c r="AM14" s="205"/>
      <c r="AN14" s="205"/>
      <c r="AO14" s="205"/>
      <c r="AP14" s="205"/>
      <c r="AQ14" s="205"/>
      <c r="AR14" s="205"/>
    </row>
    <row r="15" spans="2:44" ht="18" customHeight="1" outlineLevel="1">
      <c r="B15" s="185" t="s">
        <v>658</v>
      </c>
      <c r="C15" s="199">
        <f>资产负债表!D18-C17-C16</f>
        <v>18167819.41</v>
      </c>
      <c r="D15" s="199">
        <f>资产负债表!C18-D17-D16</f>
        <v>36927298.189999998</v>
      </c>
      <c r="E15" s="200">
        <f>C15-D15</f>
        <v>-18759478.779999997</v>
      </c>
      <c r="F15" s="201">
        <f>E15-G15</f>
        <v>0</v>
      </c>
      <c r="G15" s="200">
        <f t="shared" si="4"/>
        <v>-18759478.779999997</v>
      </c>
      <c r="H15" s="202"/>
      <c r="I15" s="202"/>
      <c r="J15" s="202">
        <v>4566493.8899999997</v>
      </c>
      <c r="K15" s="202"/>
      <c r="L15" s="202"/>
      <c r="M15" s="202"/>
      <c r="N15" s="202"/>
      <c r="O15" s="202"/>
      <c r="P15" s="202"/>
      <c r="Q15" s="203"/>
      <c r="R15" s="203"/>
      <c r="S15" s="204"/>
      <c r="T15" s="205"/>
      <c r="U15" s="205"/>
      <c r="V15" s="205"/>
      <c r="W15" s="205"/>
      <c r="X15" s="205"/>
      <c r="Y15" s="206">
        <v>-23325972.669999998</v>
      </c>
      <c r="Z15" s="207"/>
      <c r="AA15" s="205"/>
      <c r="AB15" s="205"/>
      <c r="AC15" s="205"/>
      <c r="AD15" s="205"/>
      <c r="AE15" s="205"/>
      <c r="AF15" s="205"/>
      <c r="AG15" s="205"/>
      <c r="AH15" s="205"/>
      <c r="AI15" s="205"/>
      <c r="AJ15" s="205"/>
      <c r="AK15" s="205"/>
      <c r="AL15" s="205"/>
      <c r="AM15" s="205"/>
      <c r="AN15" s="205"/>
      <c r="AO15" s="205"/>
      <c r="AP15" s="205"/>
      <c r="AQ15" s="205"/>
      <c r="AR15" s="205"/>
    </row>
    <row r="16" spans="2:44" ht="18" customHeight="1" outlineLevel="1">
      <c r="B16" s="185" t="s">
        <v>806</v>
      </c>
      <c r="C16" s="199">
        <v>354724.95</v>
      </c>
      <c r="D16" s="199"/>
      <c r="E16" s="200">
        <f t="shared" si="6"/>
        <v>354724.95</v>
      </c>
      <c r="F16" s="201">
        <f t="shared" si="5"/>
        <v>0</v>
      </c>
      <c r="G16" s="200">
        <f t="shared" si="4"/>
        <v>354724.95</v>
      </c>
      <c r="H16" s="202"/>
      <c r="I16" s="202"/>
      <c r="J16" s="202"/>
      <c r="K16" s="202"/>
      <c r="L16" s="202"/>
      <c r="M16" s="202"/>
      <c r="N16" s="202"/>
      <c r="O16" s="202"/>
      <c r="P16" s="202"/>
      <c r="Q16" s="203"/>
      <c r="R16" s="203"/>
      <c r="S16" s="204"/>
      <c r="T16" s="205"/>
      <c r="U16" s="205">
        <v>354724.95</v>
      </c>
      <c r="V16" s="205"/>
      <c r="W16" s="205"/>
      <c r="X16" s="205"/>
      <c r="Y16" s="206"/>
      <c r="Z16" s="207"/>
      <c r="AA16" s="205"/>
      <c r="AB16" s="205"/>
      <c r="AC16" s="205"/>
      <c r="AD16" s="205"/>
      <c r="AE16" s="205"/>
      <c r="AF16" s="205"/>
      <c r="AG16" s="205"/>
      <c r="AH16" s="205"/>
      <c r="AI16" s="205"/>
      <c r="AJ16" s="205"/>
      <c r="AK16" s="205"/>
      <c r="AL16" s="205"/>
      <c r="AM16" s="205"/>
      <c r="AN16" s="205"/>
      <c r="AO16" s="205"/>
      <c r="AP16" s="205"/>
      <c r="AQ16" s="205"/>
      <c r="AR16" s="205"/>
    </row>
    <row r="17" spans="2:44" ht="18" customHeight="1" outlineLevel="1">
      <c r="B17" s="185" t="s">
        <v>807</v>
      </c>
      <c r="C17" s="199"/>
      <c r="D17" s="199"/>
      <c r="E17" s="200">
        <f t="shared" si="6"/>
        <v>0</v>
      </c>
      <c r="F17" s="201">
        <f t="shared" si="5"/>
        <v>0</v>
      </c>
      <c r="G17" s="200">
        <f t="shared" si="4"/>
        <v>0</v>
      </c>
      <c r="H17" s="202"/>
      <c r="I17" s="202"/>
      <c r="J17" s="202"/>
      <c r="K17" s="202"/>
      <c r="L17" s="202"/>
      <c r="M17" s="202"/>
      <c r="N17" s="202"/>
      <c r="O17" s="202"/>
      <c r="P17" s="202"/>
      <c r="Q17" s="203"/>
      <c r="R17" s="203"/>
      <c r="S17" s="204"/>
      <c r="T17" s="205"/>
      <c r="U17" s="205"/>
      <c r="V17" s="205"/>
      <c r="W17" s="205"/>
      <c r="X17" s="205"/>
      <c r="Y17" s="206"/>
      <c r="Z17" s="207"/>
      <c r="AA17" s="205"/>
      <c r="AB17" s="205"/>
      <c r="AC17" s="205"/>
      <c r="AD17" s="205"/>
      <c r="AE17" s="205"/>
      <c r="AF17" s="205"/>
      <c r="AG17" s="205"/>
      <c r="AH17" s="205"/>
      <c r="AI17" s="205"/>
      <c r="AJ17" s="205"/>
      <c r="AK17" s="205"/>
      <c r="AL17" s="205"/>
      <c r="AM17" s="205"/>
      <c r="AN17" s="205"/>
      <c r="AO17" s="205"/>
      <c r="AP17" s="205"/>
      <c r="AQ17" s="205"/>
      <c r="AR17" s="205"/>
    </row>
    <row r="18" spans="2:44" ht="18" customHeight="1" outlineLevel="1">
      <c r="B18" s="185" t="s">
        <v>659</v>
      </c>
      <c r="C18" s="199">
        <f>资产负债表!D20</f>
        <v>211216270.81</v>
      </c>
      <c r="D18" s="199">
        <f>资产负债表!C20</f>
        <v>285590785.23000002</v>
      </c>
      <c r="E18" s="200">
        <f t="shared" si="6"/>
        <v>-74374514.420000017</v>
      </c>
      <c r="F18" s="201">
        <f t="shared" si="5"/>
        <v>0</v>
      </c>
      <c r="G18" s="200">
        <f t="shared" si="4"/>
        <v>-74374514.420000017</v>
      </c>
      <c r="H18" s="202"/>
      <c r="I18" s="202"/>
      <c r="J18" s="202"/>
      <c r="K18" s="202">
        <v>6813212.9800000004</v>
      </c>
      <c r="L18" s="202"/>
      <c r="M18" s="202"/>
      <c r="N18" s="202"/>
      <c r="O18" s="202"/>
      <c r="P18" s="202"/>
      <c r="Q18" s="203"/>
      <c r="R18" s="203"/>
      <c r="S18" s="204"/>
      <c r="T18" s="205"/>
      <c r="U18" s="205"/>
      <c r="V18" s="205">
        <v>-81187727.400000021</v>
      </c>
      <c r="W18" s="205"/>
      <c r="X18" s="205"/>
      <c r="Y18" s="206"/>
      <c r="Z18" s="207"/>
      <c r="AA18" s="205"/>
      <c r="AB18" s="205"/>
      <c r="AC18" s="205"/>
      <c r="AD18" s="205"/>
      <c r="AE18" s="205"/>
      <c r="AF18" s="205"/>
      <c r="AG18" s="205"/>
      <c r="AH18" s="205"/>
      <c r="AI18" s="205"/>
      <c r="AJ18" s="205"/>
      <c r="AK18" s="205"/>
      <c r="AL18" s="205"/>
      <c r="AM18" s="205"/>
      <c r="AN18" s="205"/>
      <c r="AO18" s="205"/>
      <c r="AP18" s="205"/>
      <c r="AQ18" s="205"/>
      <c r="AR18" s="205"/>
    </row>
    <row r="19" spans="2:44" ht="18" customHeight="1" outlineLevel="1">
      <c r="B19" s="390" t="s">
        <v>904</v>
      </c>
      <c r="C19" s="199">
        <f>资产负债表!D21</f>
        <v>0</v>
      </c>
      <c r="D19" s="199">
        <f>资产负债表!C21</f>
        <v>0</v>
      </c>
      <c r="E19" s="200">
        <f t="shared" si="6"/>
        <v>0</v>
      </c>
      <c r="F19" s="201">
        <f>E19-G19</f>
        <v>0</v>
      </c>
      <c r="G19" s="200">
        <f t="shared" si="4"/>
        <v>0</v>
      </c>
      <c r="H19" s="202"/>
      <c r="I19" s="202"/>
      <c r="J19" s="202"/>
      <c r="K19" s="202"/>
      <c r="L19" s="202"/>
      <c r="M19" s="202"/>
      <c r="N19" s="202"/>
      <c r="O19" s="202"/>
      <c r="P19" s="202"/>
      <c r="Q19" s="203"/>
      <c r="R19" s="203"/>
      <c r="S19" s="204"/>
      <c r="T19" s="205"/>
      <c r="U19" s="205"/>
      <c r="V19" s="205"/>
      <c r="W19" s="205"/>
      <c r="X19" s="205"/>
      <c r="Y19" s="206"/>
      <c r="Z19" s="207"/>
      <c r="AA19" s="205"/>
      <c r="AB19" s="205"/>
      <c r="AC19" s="205"/>
      <c r="AD19" s="205"/>
      <c r="AE19" s="205"/>
      <c r="AF19" s="205"/>
      <c r="AG19" s="205"/>
      <c r="AH19" s="205"/>
      <c r="AI19" s="205"/>
      <c r="AJ19" s="205"/>
      <c r="AK19" s="205"/>
      <c r="AL19" s="205"/>
      <c r="AM19" s="205"/>
      <c r="AN19" s="205"/>
      <c r="AO19" s="205"/>
      <c r="AP19" s="205"/>
      <c r="AQ19" s="205"/>
      <c r="AR19" s="205"/>
    </row>
    <row r="20" spans="2:44" ht="18" customHeight="1" outlineLevel="1">
      <c r="B20" s="185" t="s">
        <v>660</v>
      </c>
      <c r="C20" s="199">
        <f>资产负债表!D23</f>
        <v>0</v>
      </c>
      <c r="D20" s="199">
        <f>资产负债表!C23</f>
        <v>0</v>
      </c>
      <c r="E20" s="200">
        <f t="shared" si="6"/>
        <v>0</v>
      </c>
      <c r="F20" s="201">
        <f t="shared" si="5"/>
        <v>0</v>
      </c>
      <c r="G20" s="200">
        <f t="shared" si="4"/>
        <v>0</v>
      </c>
      <c r="H20" s="202"/>
      <c r="I20" s="202"/>
      <c r="J20" s="202"/>
      <c r="K20" s="202"/>
      <c r="L20" s="202"/>
      <c r="M20" s="202"/>
      <c r="N20" s="202"/>
      <c r="O20" s="202"/>
      <c r="P20" s="202"/>
      <c r="Q20" s="203"/>
      <c r="R20" s="203"/>
      <c r="S20" s="204"/>
      <c r="T20" s="205"/>
      <c r="U20" s="205"/>
      <c r="V20" s="205"/>
      <c r="W20" s="205"/>
      <c r="X20" s="205"/>
      <c r="Y20" s="206"/>
      <c r="Z20" s="207"/>
      <c r="AA20" s="205"/>
      <c r="AB20" s="205"/>
      <c r="AC20" s="205"/>
      <c r="AD20" s="205"/>
      <c r="AE20" s="205"/>
      <c r="AF20" s="205"/>
      <c r="AG20" s="205"/>
      <c r="AH20" s="205"/>
      <c r="AI20" s="205"/>
      <c r="AJ20" s="205"/>
      <c r="AK20" s="205"/>
      <c r="AL20" s="205"/>
      <c r="AM20" s="205"/>
      <c r="AN20" s="205"/>
      <c r="AO20" s="205"/>
      <c r="AP20" s="205"/>
      <c r="AQ20" s="205"/>
      <c r="AR20" s="205"/>
    </row>
    <row r="21" spans="2:44" ht="18" customHeight="1" outlineLevel="1">
      <c r="B21" s="185" t="s">
        <v>661</v>
      </c>
      <c r="C21" s="199">
        <f>资产负债表!D24</f>
        <v>475904962.55000001</v>
      </c>
      <c r="D21" s="199">
        <f>资产负债表!C24</f>
        <v>51169819.719999999</v>
      </c>
      <c r="E21" s="200">
        <f t="shared" si="6"/>
        <v>424735142.83000004</v>
      </c>
      <c r="F21" s="201">
        <f t="shared" si="5"/>
        <v>0</v>
      </c>
      <c r="G21" s="200">
        <f t="shared" si="4"/>
        <v>424735142.83000004</v>
      </c>
      <c r="H21" s="202"/>
      <c r="I21" s="202"/>
      <c r="J21" s="202"/>
      <c r="K21" s="202"/>
      <c r="L21" s="202"/>
      <c r="M21" s="202"/>
      <c r="N21" s="202"/>
      <c r="O21" s="202"/>
      <c r="P21" s="202"/>
      <c r="Q21" s="203">
        <v>454000000</v>
      </c>
      <c r="R21" s="203"/>
      <c r="S21" s="204"/>
      <c r="T21" s="205"/>
      <c r="U21" s="205"/>
      <c r="V21" s="205"/>
      <c r="W21" s="205"/>
      <c r="X21" s="205">
        <v>-31010460.920000002</v>
      </c>
      <c r="Y21" s="206">
        <v>1745603.7500000596</v>
      </c>
      <c r="Z21" s="207"/>
      <c r="AA21" s="205"/>
      <c r="AB21" s="205"/>
      <c r="AC21" s="205"/>
      <c r="AD21" s="205"/>
      <c r="AE21" s="205"/>
      <c r="AF21" s="205"/>
      <c r="AG21" s="205"/>
      <c r="AH21" s="205"/>
      <c r="AI21" s="205"/>
      <c r="AJ21" s="205"/>
      <c r="AK21" s="205"/>
      <c r="AL21" s="205"/>
      <c r="AM21" s="205"/>
      <c r="AN21" s="205"/>
      <c r="AO21" s="205"/>
      <c r="AP21" s="205"/>
      <c r="AQ21" s="205"/>
      <c r="AR21" s="205"/>
    </row>
    <row r="22" spans="2:44" ht="18" customHeight="1" outlineLevel="1">
      <c r="B22" s="185" t="s">
        <v>662</v>
      </c>
      <c r="C22" s="199"/>
      <c r="D22" s="199"/>
      <c r="E22" s="200">
        <f t="shared" ref="E22:E28" si="7">C22-D22</f>
        <v>0</v>
      </c>
      <c r="F22" s="201">
        <f t="shared" ref="F22:F28" si="8">E22-G22</f>
        <v>0</v>
      </c>
      <c r="G22" s="200">
        <f t="shared" si="4"/>
        <v>0</v>
      </c>
      <c r="H22" s="202"/>
      <c r="I22" s="202"/>
      <c r="J22" s="202"/>
      <c r="K22" s="202"/>
      <c r="L22" s="202"/>
      <c r="M22" s="202"/>
      <c r="N22" s="202"/>
      <c r="O22" s="202"/>
      <c r="P22" s="202"/>
      <c r="Q22" s="203"/>
      <c r="R22" s="203"/>
      <c r="S22" s="204"/>
      <c r="T22" s="205"/>
      <c r="U22" s="205"/>
      <c r="V22" s="205"/>
      <c r="W22" s="205"/>
      <c r="X22" s="205"/>
      <c r="Y22" s="206"/>
      <c r="Z22" s="207"/>
      <c r="AA22" s="205"/>
      <c r="AB22" s="205"/>
      <c r="AC22" s="205"/>
      <c r="AD22" s="205"/>
      <c r="AE22" s="205"/>
      <c r="AF22" s="205"/>
      <c r="AG22" s="205"/>
      <c r="AH22" s="205"/>
      <c r="AI22" s="205"/>
      <c r="AJ22" s="205"/>
      <c r="AK22" s="205"/>
      <c r="AL22" s="205"/>
      <c r="AM22" s="205"/>
      <c r="AN22" s="205"/>
      <c r="AO22" s="205"/>
      <c r="AP22" s="205"/>
      <c r="AQ22" s="205"/>
      <c r="AR22" s="205"/>
    </row>
    <row r="23" spans="2:44" ht="18" customHeight="1" outlineLevel="1">
      <c r="B23" s="390" t="s">
        <v>905</v>
      </c>
      <c r="C23" s="199">
        <f>资产负债表!D28</f>
        <v>0</v>
      </c>
      <c r="D23" s="199">
        <f>资产负债表!C28</f>
        <v>0</v>
      </c>
      <c r="E23" s="200">
        <f t="shared" si="7"/>
        <v>0</v>
      </c>
      <c r="F23" s="201">
        <f t="shared" si="8"/>
        <v>0</v>
      </c>
      <c r="G23" s="200">
        <f t="shared" si="4"/>
        <v>0</v>
      </c>
      <c r="H23" s="202"/>
      <c r="I23" s="202"/>
      <c r="J23" s="202"/>
      <c r="K23" s="202"/>
      <c r="L23" s="202"/>
      <c r="M23" s="202"/>
      <c r="N23" s="202"/>
      <c r="O23" s="202"/>
      <c r="P23" s="202"/>
      <c r="Q23" s="203"/>
      <c r="R23" s="203"/>
      <c r="S23" s="204"/>
      <c r="T23" s="205"/>
      <c r="U23" s="205"/>
      <c r="V23" s="205"/>
      <c r="W23" s="205"/>
      <c r="X23" s="205"/>
      <c r="Y23" s="206"/>
      <c r="Z23" s="207"/>
      <c r="AA23" s="205"/>
      <c r="AB23" s="205"/>
      <c r="AC23" s="205"/>
      <c r="AD23" s="205"/>
      <c r="AE23" s="205"/>
      <c r="AF23" s="205"/>
      <c r="AG23" s="205"/>
      <c r="AH23" s="205"/>
      <c r="AI23" s="205"/>
      <c r="AJ23" s="205"/>
      <c r="AK23" s="205"/>
      <c r="AL23" s="205"/>
      <c r="AM23" s="205"/>
      <c r="AN23" s="205"/>
      <c r="AO23" s="205"/>
      <c r="AP23" s="205"/>
      <c r="AQ23" s="205"/>
      <c r="AR23" s="205"/>
    </row>
    <row r="24" spans="2:44" ht="18" customHeight="1" outlineLevel="1">
      <c r="B24" s="390" t="s">
        <v>906</v>
      </c>
      <c r="C24" s="199">
        <f>资产负债表!D29</f>
        <v>0</v>
      </c>
      <c r="D24" s="199">
        <f>资产负债表!C29</f>
        <v>0</v>
      </c>
      <c r="E24" s="200">
        <f t="shared" si="7"/>
        <v>0</v>
      </c>
      <c r="F24" s="201">
        <f t="shared" si="8"/>
        <v>0</v>
      </c>
      <c r="G24" s="200">
        <f t="shared" si="4"/>
        <v>0</v>
      </c>
      <c r="H24" s="202"/>
      <c r="I24" s="202"/>
      <c r="J24" s="202"/>
      <c r="K24" s="202"/>
      <c r="L24" s="202"/>
      <c r="M24" s="202"/>
      <c r="N24" s="202"/>
      <c r="O24" s="202"/>
      <c r="P24" s="202"/>
      <c r="Q24" s="203"/>
      <c r="R24" s="203"/>
      <c r="S24" s="204"/>
      <c r="T24" s="205"/>
      <c r="U24" s="205"/>
      <c r="V24" s="205"/>
      <c r="W24" s="205"/>
      <c r="X24" s="205"/>
      <c r="Y24" s="206"/>
      <c r="Z24" s="207"/>
      <c r="AA24" s="205"/>
      <c r="AB24" s="205"/>
      <c r="AC24" s="205"/>
      <c r="AD24" s="205"/>
      <c r="AE24" s="205"/>
      <c r="AF24" s="205"/>
      <c r="AG24" s="205"/>
      <c r="AH24" s="205"/>
      <c r="AI24" s="205"/>
      <c r="AJ24" s="205"/>
      <c r="AK24" s="205"/>
      <c r="AL24" s="205"/>
      <c r="AM24" s="205"/>
      <c r="AN24" s="205"/>
      <c r="AO24" s="205"/>
      <c r="AP24" s="205"/>
      <c r="AQ24" s="205"/>
      <c r="AR24" s="205"/>
    </row>
    <row r="25" spans="2:44" ht="18" customHeight="1" outlineLevel="1">
      <c r="B25" s="185" t="s">
        <v>663</v>
      </c>
      <c r="C25" s="199">
        <f>资产负债表!D30</f>
        <v>0</v>
      </c>
      <c r="D25" s="199">
        <f>资产负债表!C30</f>
        <v>0</v>
      </c>
      <c r="E25" s="200">
        <f t="shared" si="7"/>
        <v>0</v>
      </c>
      <c r="F25" s="201">
        <f t="shared" si="8"/>
        <v>0</v>
      </c>
      <c r="G25" s="200">
        <f t="shared" si="4"/>
        <v>0</v>
      </c>
      <c r="H25" s="202"/>
      <c r="I25" s="202"/>
      <c r="J25" s="202"/>
      <c r="K25" s="202"/>
      <c r="L25" s="202"/>
      <c r="M25" s="202"/>
      <c r="N25" s="202"/>
      <c r="O25" s="202"/>
      <c r="P25" s="202"/>
      <c r="Q25" s="203"/>
      <c r="R25" s="203"/>
      <c r="S25" s="204"/>
      <c r="T25" s="205"/>
      <c r="U25" s="205"/>
      <c r="V25" s="205"/>
      <c r="W25" s="205"/>
      <c r="X25" s="205"/>
      <c r="Y25" s="206"/>
      <c r="Z25" s="207"/>
      <c r="AA25" s="205"/>
      <c r="AB25" s="205"/>
      <c r="AC25" s="205"/>
      <c r="AD25" s="205"/>
      <c r="AE25" s="205"/>
      <c r="AF25" s="205"/>
      <c r="AG25" s="205"/>
      <c r="AH25" s="205"/>
      <c r="AI25" s="205"/>
      <c r="AJ25" s="205"/>
      <c r="AK25" s="205"/>
      <c r="AL25" s="205"/>
      <c r="AM25" s="205"/>
      <c r="AN25" s="205"/>
      <c r="AO25" s="205"/>
      <c r="AP25" s="205"/>
      <c r="AQ25" s="205"/>
      <c r="AR25" s="205"/>
    </row>
    <row r="26" spans="2:44" ht="18" customHeight="1" outlineLevel="1">
      <c r="B26" s="185" t="s">
        <v>664</v>
      </c>
      <c r="C26" s="208">
        <f>资产负债表!D31</f>
        <v>262381063.34999999</v>
      </c>
      <c r="D26" s="208">
        <f>资产负债表!C31</f>
        <v>262879032.36000001</v>
      </c>
      <c r="E26" s="200">
        <f t="shared" si="7"/>
        <v>-497969.01000002027</v>
      </c>
      <c r="F26" s="201">
        <f t="shared" si="8"/>
        <v>0</v>
      </c>
      <c r="G26" s="200">
        <f t="shared" si="4"/>
        <v>-497969.01000002027</v>
      </c>
      <c r="H26" s="202"/>
      <c r="I26" s="202"/>
      <c r="J26" s="202"/>
      <c r="K26" s="202"/>
      <c r="L26" s="202"/>
      <c r="M26" s="202"/>
      <c r="N26" s="202"/>
      <c r="O26" s="202"/>
      <c r="P26" s="202"/>
      <c r="Q26" s="203">
        <v>8464897.8199999817</v>
      </c>
      <c r="R26" s="203"/>
      <c r="S26" s="204"/>
      <c r="T26" s="205"/>
      <c r="U26" s="205"/>
      <c r="V26" s="205"/>
      <c r="W26" s="205"/>
      <c r="X26" s="205"/>
      <c r="Y26" s="206"/>
      <c r="Z26" s="207"/>
      <c r="AA26" s="205">
        <v>36115402.619999997</v>
      </c>
      <c r="AB26" s="205">
        <f>-17352835.95+7361600</f>
        <v>-9991235.9499999993</v>
      </c>
      <c r="AC26" s="205"/>
      <c r="AD26" s="205"/>
      <c r="AE26" s="205"/>
      <c r="AF26" s="205"/>
      <c r="AG26" s="205">
        <v>-35087033.5</v>
      </c>
      <c r="AH26" s="205"/>
      <c r="AI26" s="205"/>
      <c r="AJ26" s="205"/>
      <c r="AK26" s="205"/>
      <c r="AL26" s="205"/>
      <c r="AM26" s="205"/>
      <c r="AN26" s="205"/>
      <c r="AO26" s="205"/>
      <c r="AP26" s="205"/>
      <c r="AQ26" s="205"/>
      <c r="AR26" s="205"/>
    </row>
    <row r="27" spans="2:44" ht="18" customHeight="1" outlineLevel="1">
      <c r="B27" s="185" t="s">
        <v>915</v>
      </c>
      <c r="C27" s="208">
        <f>资产负债表!D32</f>
        <v>3000000</v>
      </c>
      <c r="D27" s="208">
        <f>资产负债表!C32</f>
        <v>0</v>
      </c>
      <c r="E27" s="200">
        <f t="shared" si="7"/>
        <v>3000000</v>
      </c>
      <c r="F27" s="201">
        <f t="shared" si="8"/>
        <v>0</v>
      </c>
      <c r="G27" s="200">
        <f t="shared" si="4"/>
        <v>3000000</v>
      </c>
      <c r="H27" s="202"/>
      <c r="I27" s="202"/>
      <c r="J27" s="202"/>
      <c r="K27" s="202"/>
      <c r="L27" s="202"/>
      <c r="M27" s="202"/>
      <c r="N27" s="202"/>
      <c r="O27" s="202"/>
      <c r="P27" s="202"/>
      <c r="Q27" s="203">
        <v>3000000</v>
      </c>
      <c r="R27" s="203"/>
      <c r="S27" s="204"/>
      <c r="T27" s="205"/>
      <c r="U27" s="205"/>
      <c r="V27" s="205"/>
      <c r="W27" s="205"/>
      <c r="X27" s="205"/>
      <c r="Y27" s="206"/>
      <c r="Z27" s="207"/>
      <c r="AA27" s="205"/>
      <c r="AB27" s="205"/>
      <c r="AC27" s="205"/>
      <c r="AD27" s="205"/>
      <c r="AE27" s="205"/>
      <c r="AF27" s="205"/>
      <c r="AG27" s="205"/>
      <c r="AH27" s="205"/>
      <c r="AI27" s="205"/>
      <c r="AJ27" s="205"/>
      <c r="AK27" s="205"/>
      <c r="AL27" s="205"/>
      <c r="AM27" s="205"/>
      <c r="AN27" s="205"/>
      <c r="AO27" s="205"/>
      <c r="AP27" s="205"/>
      <c r="AQ27" s="205"/>
      <c r="AR27" s="205"/>
    </row>
    <row r="28" spans="2:44" ht="18" customHeight="1" outlineLevel="1">
      <c r="B28" s="185" t="s">
        <v>916</v>
      </c>
      <c r="C28" s="208"/>
      <c r="D28" s="208">
        <f>资产负债表!C33</f>
        <v>9000000</v>
      </c>
      <c r="E28" s="200">
        <f t="shared" si="7"/>
        <v>-9000000</v>
      </c>
      <c r="F28" s="201">
        <f t="shared" si="8"/>
        <v>0</v>
      </c>
      <c r="G28" s="200">
        <f t="shared" si="4"/>
        <v>-9000000</v>
      </c>
      <c r="H28" s="202"/>
      <c r="I28" s="202"/>
      <c r="J28" s="202"/>
      <c r="K28" s="202"/>
      <c r="L28" s="202"/>
      <c r="M28" s="202"/>
      <c r="N28" s="202"/>
      <c r="O28" s="202"/>
      <c r="P28" s="202"/>
      <c r="Q28" s="203">
        <v>-3000000</v>
      </c>
      <c r="R28" s="203"/>
      <c r="S28" s="204"/>
      <c r="T28" s="205"/>
      <c r="U28" s="205"/>
      <c r="V28" s="205"/>
      <c r="W28" s="205"/>
      <c r="X28" s="205"/>
      <c r="Y28" s="206"/>
      <c r="Z28" s="207"/>
      <c r="AA28" s="205"/>
      <c r="AB28" s="205"/>
      <c r="AC28" s="205"/>
      <c r="AD28" s="205"/>
      <c r="AE28" s="205"/>
      <c r="AF28" s="205"/>
      <c r="AG28" s="205">
        <v>-6000000</v>
      </c>
      <c r="AH28" s="205"/>
      <c r="AI28" s="205"/>
      <c r="AJ28" s="205"/>
      <c r="AK28" s="205"/>
      <c r="AL28" s="205"/>
      <c r="AM28" s="205"/>
      <c r="AN28" s="205"/>
      <c r="AO28" s="205"/>
      <c r="AP28" s="205"/>
      <c r="AQ28" s="205"/>
      <c r="AR28" s="205"/>
    </row>
    <row r="29" spans="2:44" ht="18" customHeight="1" outlineLevel="1">
      <c r="B29" s="185" t="s">
        <v>665</v>
      </c>
      <c r="C29" s="200">
        <f>资产负债表!D34</f>
        <v>0</v>
      </c>
      <c r="D29" s="200">
        <f>资产负债表!C34</f>
        <v>0</v>
      </c>
      <c r="E29" s="200">
        <f t="shared" si="6"/>
        <v>0</v>
      </c>
      <c r="F29" s="201">
        <f t="shared" si="5"/>
        <v>0</v>
      </c>
      <c r="G29" s="200">
        <f t="shared" si="4"/>
        <v>0</v>
      </c>
      <c r="H29" s="202"/>
      <c r="I29" s="202"/>
      <c r="J29" s="202"/>
      <c r="K29" s="202"/>
      <c r="L29" s="202"/>
      <c r="M29" s="202"/>
      <c r="N29" s="202"/>
      <c r="O29" s="202"/>
      <c r="P29" s="202"/>
      <c r="Q29" s="203"/>
      <c r="R29" s="203"/>
      <c r="S29" s="204"/>
      <c r="T29" s="205"/>
      <c r="U29" s="205"/>
      <c r="V29" s="205"/>
      <c r="W29" s="205"/>
      <c r="X29" s="205"/>
      <c r="Y29" s="206"/>
      <c r="Z29" s="207"/>
      <c r="AA29" s="205"/>
      <c r="AB29" s="205"/>
      <c r="AC29" s="205"/>
      <c r="AD29" s="205"/>
      <c r="AE29" s="205"/>
      <c r="AF29" s="205"/>
      <c r="AG29" s="205"/>
      <c r="AH29" s="205"/>
      <c r="AI29" s="205"/>
      <c r="AJ29" s="205"/>
      <c r="AK29" s="205"/>
      <c r="AL29" s="205"/>
      <c r="AM29" s="205"/>
      <c r="AN29" s="205"/>
      <c r="AO29" s="205"/>
      <c r="AP29" s="205"/>
      <c r="AQ29" s="205"/>
      <c r="AR29" s="205"/>
    </row>
    <row r="30" spans="2:44" ht="18" customHeight="1" outlineLevel="1">
      <c r="B30" s="185" t="s">
        <v>666</v>
      </c>
      <c r="C30" s="199">
        <f>资产负债表!D35</f>
        <v>413545022.61000001</v>
      </c>
      <c r="D30" s="199">
        <f>资产负债表!C35</f>
        <v>447030441.07999998</v>
      </c>
      <c r="E30" s="200">
        <f t="shared" si="6"/>
        <v>-33485418.469999969</v>
      </c>
      <c r="F30" s="201">
        <f t="shared" si="5"/>
        <v>0</v>
      </c>
      <c r="G30" s="200">
        <f t="shared" si="4"/>
        <v>-33485418.469999969</v>
      </c>
      <c r="H30" s="202"/>
      <c r="I30" s="202"/>
      <c r="J30" s="202"/>
      <c r="K30" s="202">
        <v>10091097</v>
      </c>
      <c r="L30" s="202"/>
      <c r="M30" s="202"/>
      <c r="N30" s="202">
        <v>55512990.960000001</v>
      </c>
      <c r="O30" s="202"/>
      <c r="P30" s="202"/>
      <c r="Q30" s="203"/>
      <c r="R30" s="203"/>
      <c r="S30" s="204"/>
      <c r="T30" s="205"/>
      <c r="U30" s="205"/>
      <c r="V30" s="205"/>
      <c r="W30" s="205"/>
      <c r="X30" s="205"/>
      <c r="Y30" s="206"/>
      <c r="Z30" s="207"/>
      <c r="AA30" s="205"/>
      <c r="AB30" s="205"/>
      <c r="AC30" s="205">
        <v>4837449.97</v>
      </c>
      <c r="AD30" s="205"/>
      <c r="AE30" s="205"/>
      <c r="AF30" s="205">
        <v>-89706277.980000004</v>
      </c>
      <c r="AG30" s="205"/>
      <c r="AH30" s="205">
        <v>-14220678.419999972</v>
      </c>
      <c r="AI30" s="205"/>
      <c r="AJ30" s="205"/>
      <c r="AK30" s="205"/>
      <c r="AL30" s="205"/>
      <c r="AM30" s="205"/>
      <c r="AN30" s="205"/>
      <c r="AO30" s="205"/>
      <c r="AP30" s="205"/>
      <c r="AQ30" s="205"/>
      <c r="AR30" s="205"/>
    </row>
    <row r="31" spans="2:44" ht="18" customHeight="1" outlineLevel="1">
      <c r="B31" s="185" t="s">
        <v>667</v>
      </c>
      <c r="C31" s="199">
        <f>资产负债表!D36</f>
        <v>52849330.380000003</v>
      </c>
      <c r="D31" s="199">
        <f>资产负债表!C36</f>
        <v>45676010.130000003</v>
      </c>
      <c r="E31" s="200">
        <f t="shared" si="6"/>
        <v>7173320.25</v>
      </c>
      <c r="F31" s="201">
        <f t="shared" si="5"/>
        <v>0</v>
      </c>
      <c r="G31" s="200">
        <f t="shared" si="4"/>
        <v>7173320.25</v>
      </c>
      <c r="H31" s="202"/>
      <c r="I31" s="202"/>
      <c r="J31" s="202"/>
      <c r="K31" s="202"/>
      <c r="L31" s="202"/>
      <c r="M31" s="202"/>
      <c r="N31" s="202"/>
      <c r="O31" s="202"/>
      <c r="P31" s="202"/>
      <c r="Q31" s="203"/>
      <c r="R31" s="203"/>
      <c r="S31" s="204"/>
      <c r="T31" s="205"/>
      <c r="U31" s="205"/>
      <c r="V31" s="205"/>
      <c r="W31" s="205"/>
      <c r="X31" s="205"/>
      <c r="Y31" s="206"/>
      <c r="Z31" s="207"/>
      <c r="AA31" s="205"/>
      <c r="AB31" s="205"/>
      <c r="AC31" s="205"/>
      <c r="AD31" s="205"/>
      <c r="AE31" s="205"/>
      <c r="AF31" s="205">
        <v>7173320.25</v>
      </c>
      <c r="AG31" s="205"/>
      <c r="AH31" s="205"/>
      <c r="AI31" s="205"/>
      <c r="AJ31" s="205"/>
      <c r="AK31" s="205"/>
      <c r="AL31" s="205"/>
      <c r="AM31" s="205"/>
      <c r="AN31" s="205"/>
      <c r="AO31" s="205"/>
      <c r="AP31" s="205"/>
      <c r="AQ31" s="205"/>
      <c r="AR31" s="205"/>
    </row>
    <row r="32" spans="2:44" ht="18" customHeight="1" outlineLevel="1">
      <c r="B32" s="185" t="s">
        <v>668</v>
      </c>
      <c r="C32" s="199"/>
      <c r="D32" s="199"/>
      <c r="E32" s="200">
        <f t="shared" si="6"/>
        <v>0</v>
      </c>
      <c r="F32" s="201">
        <f t="shared" si="5"/>
        <v>0</v>
      </c>
      <c r="G32" s="200">
        <f t="shared" si="4"/>
        <v>0</v>
      </c>
      <c r="H32" s="202"/>
      <c r="I32" s="202"/>
      <c r="J32" s="202"/>
      <c r="K32" s="202"/>
      <c r="L32" s="202"/>
      <c r="M32" s="202"/>
      <c r="N32" s="202"/>
      <c r="O32" s="202"/>
      <c r="P32" s="202"/>
      <c r="Q32" s="203"/>
      <c r="R32" s="203"/>
      <c r="S32" s="204"/>
      <c r="T32" s="205"/>
      <c r="U32" s="205"/>
      <c r="V32" s="205"/>
      <c r="W32" s="205"/>
      <c r="X32" s="205"/>
      <c r="Y32" s="206"/>
      <c r="Z32" s="207"/>
      <c r="AA32" s="205"/>
      <c r="AB32" s="205"/>
      <c r="AC32" s="205"/>
      <c r="AD32" s="205"/>
      <c r="AE32" s="205"/>
      <c r="AF32" s="205"/>
      <c r="AG32" s="205"/>
      <c r="AH32" s="205"/>
      <c r="AI32" s="205"/>
      <c r="AJ32" s="205"/>
      <c r="AK32" s="205"/>
      <c r="AL32" s="205"/>
      <c r="AM32" s="205"/>
      <c r="AN32" s="205"/>
      <c r="AO32" s="205"/>
      <c r="AP32" s="205"/>
      <c r="AQ32" s="205"/>
      <c r="AR32" s="205"/>
    </row>
    <row r="33" spans="2:44" ht="18" customHeight="1" outlineLevel="1">
      <c r="B33" s="185" t="s">
        <v>669</v>
      </c>
      <c r="C33" s="199"/>
      <c r="D33" s="199"/>
      <c r="E33" s="200">
        <f t="shared" si="6"/>
        <v>0</v>
      </c>
      <c r="F33" s="201">
        <f t="shared" si="5"/>
        <v>0</v>
      </c>
      <c r="G33" s="200">
        <f t="shared" si="4"/>
        <v>0</v>
      </c>
      <c r="H33" s="202"/>
      <c r="I33" s="202"/>
      <c r="J33" s="202"/>
      <c r="K33" s="202"/>
      <c r="L33" s="202"/>
      <c r="M33" s="202"/>
      <c r="N33" s="202"/>
      <c r="O33" s="202"/>
      <c r="P33" s="202"/>
      <c r="Q33" s="203"/>
      <c r="R33" s="203"/>
      <c r="S33" s="204"/>
      <c r="T33" s="205"/>
      <c r="U33" s="205"/>
      <c r="V33" s="205"/>
      <c r="W33" s="205"/>
      <c r="X33" s="205"/>
      <c r="Y33" s="206"/>
      <c r="Z33" s="207"/>
      <c r="AA33" s="205"/>
      <c r="AB33" s="205"/>
      <c r="AC33" s="205"/>
      <c r="AD33" s="205"/>
      <c r="AE33" s="205"/>
      <c r="AF33" s="205"/>
      <c r="AG33" s="205"/>
      <c r="AH33" s="205"/>
      <c r="AI33" s="205"/>
      <c r="AJ33" s="205"/>
      <c r="AK33" s="205"/>
      <c r="AL33" s="205"/>
      <c r="AM33" s="205"/>
      <c r="AN33" s="205"/>
      <c r="AO33" s="205"/>
      <c r="AP33" s="205"/>
      <c r="AQ33" s="205"/>
      <c r="AR33" s="205"/>
    </row>
    <row r="34" spans="2:44" ht="18" customHeight="1" outlineLevel="1">
      <c r="B34" s="185" t="s">
        <v>670</v>
      </c>
      <c r="C34" s="199">
        <f>资产负债表!D37</f>
        <v>0</v>
      </c>
      <c r="D34" s="199">
        <f>资产负债表!C37</f>
        <v>0</v>
      </c>
      <c r="E34" s="200">
        <f t="shared" si="6"/>
        <v>0</v>
      </c>
      <c r="F34" s="201">
        <f t="shared" si="5"/>
        <v>0</v>
      </c>
      <c r="G34" s="200">
        <f t="shared" si="4"/>
        <v>0</v>
      </c>
      <c r="H34" s="202"/>
      <c r="I34" s="202"/>
      <c r="J34" s="202"/>
      <c r="K34" s="202"/>
      <c r="L34" s="202"/>
      <c r="M34" s="202"/>
      <c r="N34" s="202"/>
      <c r="O34" s="202"/>
      <c r="P34" s="202"/>
      <c r="Q34" s="203"/>
      <c r="R34" s="203"/>
      <c r="S34" s="204"/>
      <c r="T34" s="205"/>
      <c r="U34" s="205"/>
      <c r="V34" s="205"/>
      <c r="W34" s="205"/>
      <c r="X34" s="205"/>
      <c r="Y34" s="206"/>
      <c r="Z34" s="207"/>
      <c r="AA34" s="205"/>
      <c r="AB34" s="205"/>
      <c r="AC34" s="205"/>
      <c r="AD34" s="205"/>
      <c r="AE34" s="205"/>
      <c r="AF34" s="205"/>
      <c r="AG34" s="205"/>
      <c r="AH34" s="205"/>
      <c r="AI34" s="205"/>
      <c r="AJ34" s="205"/>
      <c r="AK34" s="205"/>
      <c r="AL34" s="205"/>
      <c r="AM34" s="205"/>
      <c r="AN34" s="205"/>
      <c r="AO34" s="205"/>
      <c r="AP34" s="205"/>
      <c r="AQ34" s="205"/>
      <c r="AR34" s="205"/>
    </row>
    <row r="35" spans="2:44" ht="18" customHeight="1" outlineLevel="1">
      <c r="B35" s="185" t="s">
        <v>671</v>
      </c>
      <c r="C35" s="199">
        <f>资产负债表!D38</f>
        <v>0</v>
      </c>
      <c r="D35" s="199">
        <f>资产负债表!C38</f>
        <v>0</v>
      </c>
      <c r="E35" s="200">
        <f t="shared" si="6"/>
        <v>0</v>
      </c>
      <c r="F35" s="201">
        <f t="shared" si="5"/>
        <v>0</v>
      </c>
      <c r="G35" s="200">
        <f t="shared" si="4"/>
        <v>0</v>
      </c>
      <c r="H35" s="202"/>
      <c r="I35" s="202"/>
      <c r="J35" s="202"/>
      <c r="K35" s="202"/>
      <c r="L35" s="202"/>
      <c r="M35" s="202"/>
      <c r="N35" s="202"/>
      <c r="O35" s="202"/>
      <c r="P35" s="202"/>
      <c r="Q35" s="203"/>
      <c r="R35" s="203"/>
      <c r="S35" s="204"/>
      <c r="T35" s="205"/>
      <c r="U35" s="205"/>
      <c r="V35" s="205"/>
      <c r="W35" s="205"/>
      <c r="X35" s="205"/>
      <c r="Y35" s="206"/>
      <c r="Z35" s="207"/>
      <c r="AA35" s="205"/>
      <c r="AB35" s="205"/>
      <c r="AC35" s="205"/>
      <c r="AD35" s="205"/>
      <c r="AE35" s="205"/>
      <c r="AF35" s="205"/>
      <c r="AG35" s="205"/>
      <c r="AH35" s="205"/>
      <c r="AI35" s="205"/>
      <c r="AJ35" s="205"/>
      <c r="AK35" s="205"/>
      <c r="AL35" s="205"/>
      <c r="AM35" s="205"/>
      <c r="AN35" s="205"/>
      <c r="AO35" s="205"/>
      <c r="AP35" s="205"/>
      <c r="AQ35" s="205"/>
      <c r="AR35" s="205"/>
    </row>
    <row r="36" spans="2:44" ht="18" customHeight="1" outlineLevel="1">
      <c r="B36" s="390" t="s">
        <v>907</v>
      </c>
      <c r="C36" s="199">
        <f>资产负债表!D39</f>
        <v>0</v>
      </c>
      <c r="D36" s="199">
        <f>资产负债表!C39</f>
        <v>0</v>
      </c>
      <c r="E36" s="200">
        <f>C36-D36</f>
        <v>0</v>
      </c>
      <c r="F36" s="201">
        <f>E36-G36</f>
        <v>0</v>
      </c>
      <c r="G36" s="200">
        <f t="shared" si="4"/>
        <v>0</v>
      </c>
      <c r="H36" s="202"/>
      <c r="I36" s="202"/>
      <c r="J36" s="202"/>
      <c r="K36" s="202"/>
      <c r="L36" s="202"/>
      <c r="M36" s="202"/>
      <c r="N36" s="202"/>
      <c r="O36" s="202"/>
      <c r="P36" s="202"/>
      <c r="Q36" s="203"/>
      <c r="R36" s="203"/>
      <c r="S36" s="204"/>
      <c r="T36" s="205"/>
      <c r="U36" s="205"/>
      <c r="V36" s="205"/>
      <c r="W36" s="205"/>
      <c r="X36" s="205"/>
      <c r="Y36" s="206"/>
      <c r="Z36" s="207"/>
      <c r="AA36" s="205"/>
      <c r="AB36" s="205"/>
      <c r="AC36" s="205"/>
      <c r="AD36" s="205"/>
      <c r="AE36" s="205"/>
      <c r="AF36" s="205"/>
      <c r="AG36" s="205"/>
      <c r="AH36" s="205"/>
      <c r="AI36" s="205"/>
      <c r="AJ36" s="205"/>
      <c r="AK36" s="205"/>
      <c r="AL36" s="205"/>
      <c r="AM36" s="205"/>
      <c r="AN36" s="205"/>
      <c r="AO36" s="205"/>
      <c r="AP36" s="205"/>
      <c r="AQ36" s="205"/>
      <c r="AR36" s="205"/>
    </row>
    <row r="37" spans="2:44" ht="18" customHeight="1" outlineLevel="1">
      <c r="B37" s="185" t="s">
        <v>672</v>
      </c>
      <c r="C37" s="199">
        <f>资产负债表!D40</f>
        <v>204450825.31</v>
      </c>
      <c r="D37" s="199">
        <f>资产负债表!C40</f>
        <v>257360375.22</v>
      </c>
      <c r="E37" s="200">
        <f t="shared" si="6"/>
        <v>-52909549.909999996</v>
      </c>
      <c r="F37" s="201">
        <f t="shared" si="5"/>
        <v>0</v>
      </c>
      <c r="G37" s="200">
        <f t="shared" si="4"/>
        <v>-52909549.909999996</v>
      </c>
      <c r="H37" s="202"/>
      <c r="I37" s="202"/>
      <c r="J37" s="202"/>
      <c r="K37" s="202">
        <v>1373.91</v>
      </c>
      <c r="L37" s="202"/>
      <c r="M37" s="202"/>
      <c r="N37" s="202"/>
      <c r="O37" s="202">
        <v>25560745.23</v>
      </c>
      <c r="P37" s="202"/>
      <c r="Q37" s="203"/>
      <c r="R37" s="203"/>
      <c r="S37" s="204"/>
      <c r="T37" s="205"/>
      <c r="U37" s="205"/>
      <c r="V37" s="205"/>
      <c r="W37" s="205"/>
      <c r="X37" s="205"/>
      <c r="Y37" s="206"/>
      <c r="Z37" s="207"/>
      <c r="AA37" s="205"/>
      <c r="AB37" s="205"/>
      <c r="AC37" s="205"/>
      <c r="AD37" s="205"/>
      <c r="AE37" s="205"/>
      <c r="AF37" s="205">
        <v>-49716190.439999998</v>
      </c>
      <c r="AG37" s="205"/>
      <c r="AH37" s="205">
        <v>-28755478.609999999</v>
      </c>
      <c r="AI37" s="205"/>
      <c r="AJ37" s="205"/>
      <c r="AK37" s="205"/>
      <c r="AL37" s="205"/>
      <c r="AM37" s="205"/>
      <c r="AN37" s="205"/>
      <c r="AO37" s="205"/>
      <c r="AP37" s="205"/>
      <c r="AQ37" s="205"/>
      <c r="AR37" s="205"/>
    </row>
    <row r="38" spans="2:44" ht="18" customHeight="1" outlineLevel="1">
      <c r="B38" s="185" t="s">
        <v>673</v>
      </c>
      <c r="C38" s="199">
        <f>资产负债表!D41</f>
        <v>24908192.449999999</v>
      </c>
      <c r="D38" s="199">
        <f>资产负债表!C41</f>
        <v>36972844.450000003</v>
      </c>
      <c r="E38" s="200">
        <f t="shared" si="6"/>
        <v>-12064652.000000004</v>
      </c>
      <c r="F38" s="201">
        <f t="shared" si="5"/>
        <v>0</v>
      </c>
      <c r="G38" s="200">
        <f t="shared" si="4"/>
        <v>-12064652.000000006</v>
      </c>
      <c r="H38" s="202"/>
      <c r="I38" s="202"/>
      <c r="J38" s="202"/>
      <c r="K38" s="202"/>
      <c r="L38" s="202"/>
      <c r="M38" s="202"/>
      <c r="N38" s="202"/>
      <c r="O38" s="202"/>
      <c r="P38" s="202"/>
      <c r="Q38" s="203"/>
      <c r="R38" s="203"/>
      <c r="S38" s="204"/>
      <c r="T38" s="205"/>
      <c r="U38" s="205"/>
      <c r="V38" s="205"/>
      <c r="W38" s="205"/>
      <c r="X38" s="205"/>
      <c r="Y38" s="206">
        <v>6918904.6500000004</v>
      </c>
      <c r="Z38" s="207"/>
      <c r="AA38" s="205"/>
      <c r="AB38" s="205"/>
      <c r="AC38" s="205"/>
      <c r="AD38" s="205"/>
      <c r="AE38" s="205"/>
      <c r="AF38" s="205">
        <v>-18983556.650000006</v>
      </c>
      <c r="AG38" s="205"/>
      <c r="AH38" s="205"/>
      <c r="AI38" s="205"/>
      <c r="AJ38" s="205"/>
      <c r="AK38" s="205"/>
      <c r="AL38" s="205"/>
      <c r="AM38" s="205"/>
      <c r="AN38" s="205"/>
      <c r="AO38" s="205"/>
      <c r="AP38" s="205"/>
      <c r="AQ38" s="205"/>
      <c r="AR38" s="205"/>
    </row>
    <row r="39" spans="2:44" ht="18" customHeight="1" outlineLevel="1">
      <c r="B39" s="185" t="s">
        <v>674</v>
      </c>
      <c r="C39" s="199">
        <f>资产负债表!D42</f>
        <v>877641049.99000001</v>
      </c>
      <c r="D39" s="199">
        <f>资产负债表!C42</f>
        <v>905825284.42999995</v>
      </c>
      <c r="E39" s="200">
        <f t="shared" si="6"/>
        <v>-28184234.439999938</v>
      </c>
      <c r="F39" s="201">
        <f t="shared" si="5"/>
        <v>0</v>
      </c>
      <c r="G39" s="200">
        <f t="shared" si="4"/>
        <v>-28184234.439999938</v>
      </c>
      <c r="H39" s="202"/>
      <c r="I39" s="202"/>
      <c r="J39" s="202"/>
      <c r="K39" s="202">
        <v>147341600</v>
      </c>
      <c r="L39" s="202"/>
      <c r="M39" s="202"/>
      <c r="N39" s="202"/>
      <c r="O39" s="202"/>
      <c r="P39" s="202"/>
      <c r="Q39" s="203"/>
      <c r="R39" s="203"/>
      <c r="S39" s="204"/>
      <c r="T39" s="205"/>
      <c r="U39" s="205"/>
      <c r="V39" s="205"/>
      <c r="W39" s="205"/>
      <c r="X39" s="205"/>
      <c r="Y39" s="206"/>
      <c r="Z39" s="207"/>
      <c r="AA39" s="205"/>
      <c r="AB39" s="205"/>
      <c r="AC39" s="205"/>
      <c r="AD39" s="205"/>
      <c r="AE39" s="205"/>
      <c r="AF39" s="205"/>
      <c r="AG39" s="205"/>
      <c r="AH39" s="205">
        <v>-175525834.43999994</v>
      </c>
      <c r="AI39" s="205"/>
      <c r="AJ39" s="205"/>
      <c r="AK39" s="205"/>
      <c r="AL39" s="205"/>
      <c r="AM39" s="205"/>
      <c r="AN39" s="205"/>
      <c r="AO39" s="205"/>
      <c r="AP39" s="205"/>
      <c r="AQ39" s="205"/>
      <c r="AR39" s="205"/>
    </row>
    <row r="40" spans="2:44" ht="18" customHeight="1" outlineLevel="1">
      <c r="B40" s="185" t="s">
        <v>675</v>
      </c>
      <c r="C40" s="199">
        <f>资产负债表!D43</f>
        <v>21513250</v>
      </c>
      <c r="D40" s="199">
        <f>资产负债表!C43</f>
        <v>17380471.34</v>
      </c>
      <c r="E40" s="200">
        <f t="shared" si="6"/>
        <v>4132778.66</v>
      </c>
      <c r="F40" s="201">
        <f t="shared" si="5"/>
        <v>0</v>
      </c>
      <c r="G40" s="200">
        <f t="shared" si="4"/>
        <v>4132778.6600000006</v>
      </c>
      <c r="H40" s="202"/>
      <c r="I40" s="202"/>
      <c r="J40" s="202"/>
      <c r="K40" s="202"/>
      <c r="L40" s="202"/>
      <c r="M40" s="202"/>
      <c r="N40" s="202"/>
      <c r="O40" s="202"/>
      <c r="P40" s="202">
        <v>8042318.2200000007</v>
      </c>
      <c r="Q40" s="203"/>
      <c r="R40" s="203"/>
      <c r="S40" s="204"/>
      <c r="T40" s="205"/>
      <c r="U40" s="205"/>
      <c r="V40" s="205"/>
      <c r="W40" s="205"/>
      <c r="X40" s="205"/>
      <c r="Y40" s="206"/>
      <c r="Z40" s="207"/>
      <c r="AA40" s="205"/>
      <c r="AB40" s="205"/>
      <c r="AC40" s="205"/>
      <c r="AD40" s="205"/>
      <c r="AE40" s="205"/>
      <c r="AF40" s="205">
        <v>-3909539.56</v>
      </c>
      <c r="AG40" s="205"/>
      <c r="AH40" s="205"/>
      <c r="AI40" s="205"/>
      <c r="AJ40" s="205"/>
      <c r="AK40" s="205"/>
      <c r="AL40" s="205"/>
      <c r="AM40" s="205"/>
      <c r="AN40" s="205"/>
      <c r="AO40" s="205"/>
      <c r="AP40" s="205"/>
      <c r="AQ40" s="205"/>
      <c r="AR40" s="205"/>
    </row>
    <row r="41" spans="2:44" ht="18" customHeight="1" outlineLevel="1">
      <c r="B41" s="205" t="s">
        <v>676</v>
      </c>
      <c r="C41" s="199">
        <f>资产负债表!D44</f>
        <v>4966532.3899999997</v>
      </c>
      <c r="D41" s="199">
        <f>资产负债表!C44</f>
        <v>7789590.5099999998</v>
      </c>
      <c r="E41" s="200">
        <f t="shared" si="6"/>
        <v>-2823058.12</v>
      </c>
      <c r="F41" s="201">
        <f t="shared" si="5"/>
        <v>0</v>
      </c>
      <c r="G41" s="200">
        <f t="shared" si="4"/>
        <v>-2823058.12</v>
      </c>
      <c r="H41" s="202">
        <v>-2823058.12</v>
      </c>
      <c r="I41" s="202"/>
      <c r="J41" s="202"/>
      <c r="K41" s="202"/>
      <c r="L41" s="202"/>
      <c r="M41" s="202"/>
      <c r="N41" s="202"/>
      <c r="O41" s="202"/>
      <c r="P41" s="202"/>
      <c r="Q41" s="203"/>
      <c r="R41" s="203"/>
      <c r="S41" s="204"/>
      <c r="T41" s="205"/>
      <c r="U41" s="205"/>
      <c r="V41" s="205"/>
      <c r="W41" s="205"/>
      <c r="X41" s="205"/>
      <c r="Y41" s="206"/>
      <c r="Z41" s="207"/>
      <c r="AA41" s="205"/>
      <c r="AB41" s="205"/>
      <c r="AC41" s="205"/>
      <c r="AD41" s="205"/>
      <c r="AE41" s="205"/>
      <c r="AF41" s="205"/>
      <c r="AG41" s="205"/>
      <c r="AH41" s="205"/>
      <c r="AI41" s="205"/>
      <c r="AJ41" s="205"/>
      <c r="AK41" s="205"/>
      <c r="AL41" s="205"/>
      <c r="AM41" s="205"/>
      <c r="AN41" s="205"/>
      <c r="AO41" s="205"/>
      <c r="AP41" s="205"/>
      <c r="AQ41" s="205"/>
      <c r="AR41" s="205"/>
    </row>
    <row r="42" spans="2:44" ht="18" customHeight="1" outlineLevel="1">
      <c r="B42" s="185" t="s">
        <v>677</v>
      </c>
      <c r="C42" s="199">
        <f>资产负债表!D45</f>
        <v>11235562.02</v>
      </c>
      <c r="D42" s="199">
        <f>资产负债表!C45</f>
        <v>92177821.010000005</v>
      </c>
      <c r="E42" s="200">
        <f t="shared" si="6"/>
        <v>-80942258.99000001</v>
      </c>
      <c r="F42" s="201">
        <f t="shared" si="5"/>
        <v>0</v>
      </c>
      <c r="G42" s="200">
        <f t="shared" si="4"/>
        <v>-80942258.99000001</v>
      </c>
      <c r="H42" s="202"/>
      <c r="I42" s="202"/>
      <c r="J42" s="202"/>
      <c r="K42" s="202"/>
      <c r="L42" s="202"/>
      <c r="M42" s="202"/>
      <c r="N42" s="202"/>
      <c r="O42" s="202"/>
      <c r="P42" s="202"/>
      <c r="Q42" s="203"/>
      <c r="R42" s="203"/>
      <c r="S42" s="204"/>
      <c r="T42" s="205"/>
      <c r="U42" s="205"/>
      <c r="V42" s="205"/>
      <c r="W42" s="205"/>
      <c r="X42" s="205"/>
      <c r="Y42" s="206"/>
      <c r="Z42" s="207"/>
      <c r="AA42" s="205"/>
      <c r="AB42" s="205"/>
      <c r="AC42" s="205"/>
      <c r="AD42" s="205"/>
      <c r="AE42" s="205"/>
      <c r="AF42" s="205">
        <v>-57608925.990000002</v>
      </c>
      <c r="AG42" s="205">
        <v>-23333333.000000007</v>
      </c>
      <c r="AH42" s="205"/>
      <c r="AI42" s="205"/>
      <c r="AJ42" s="205"/>
      <c r="AK42" s="205"/>
      <c r="AL42" s="205"/>
      <c r="AM42" s="205"/>
      <c r="AN42" s="205"/>
      <c r="AO42" s="205"/>
      <c r="AP42" s="205"/>
      <c r="AQ42" s="205"/>
      <c r="AR42" s="205"/>
    </row>
    <row r="43" spans="2:44" s="218" customFormat="1" ht="18" customHeight="1">
      <c r="B43" s="209" t="s">
        <v>678</v>
      </c>
      <c r="C43" s="210">
        <f>SUM(C8:C42)</f>
        <v>3960556469.7699995</v>
      </c>
      <c r="D43" s="210">
        <f>SUM(D8:D42)</f>
        <v>4201730001.7800002</v>
      </c>
      <c r="E43" s="211"/>
      <c r="F43" s="210"/>
      <c r="G43" s="211"/>
      <c r="H43" s="212"/>
      <c r="I43" s="212"/>
      <c r="J43" s="212"/>
      <c r="K43" s="212"/>
      <c r="L43" s="212"/>
      <c r="M43" s="212"/>
      <c r="N43" s="212"/>
      <c r="O43" s="212"/>
      <c r="P43" s="212"/>
      <c r="Q43" s="213"/>
      <c r="R43" s="213"/>
      <c r="S43" s="214"/>
      <c r="T43" s="215"/>
      <c r="U43" s="215"/>
      <c r="V43" s="215"/>
      <c r="W43" s="215"/>
      <c r="X43" s="215"/>
      <c r="Y43" s="216"/>
      <c r="Z43" s="217"/>
      <c r="AA43" s="215"/>
      <c r="AB43" s="215"/>
      <c r="AC43" s="215"/>
      <c r="AD43" s="215"/>
      <c r="AE43" s="215"/>
      <c r="AF43" s="215"/>
      <c r="AG43" s="215"/>
      <c r="AH43" s="215"/>
      <c r="AI43" s="215"/>
      <c r="AJ43" s="215"/>
      <c r="AK43" s="215"/>
      <c r="AL43" s="215"/>
      <c r="AM43" s="215"/>
      <c r="AN43" s="215"/>
      <c r="AO43" s="215"/>
      <c r="AP43" s="215"/>
      <c r="AQ43" s="215"/>
      <c r="AR43" s="215"/>
    </row>
    <row r="44" spans="2:44" ht="18" customHeight="1">
      <c r="B44" s="183" t="s">
        <v>679</v>
      </c>
      <c r="C44" s="199"/>
      <c r="D44" s="199"/>
      <c r="E44" s="200"/>
      <c r="F44" s="201">
        <f t="shared" si="5"/>
        <v>0</v>
      </c>
      <c r="G44" s="200"/>
      <c r="H44" s="202"/>
      <c r="I44" s="202"/>
      <c r="J44" s="202"/>
      <c r="K44" s="202"/>
      <c r="L44" s="202"/>
      <c r="M44" s="202"/>
      <c r="N44" s="202"/>
      <c r="O44" s="202"/>
      <c r="P44" s="202"/>
      <c r="Q44" s="203"/>
      <c r="R44" s="203"/>
      <c r="S44" s="204"/>
      <c r="T44" s="205"/>
      <c r="U44" s="205"/>
      <c r="V44" s="205"/>
      <c r="W44" s="205"/>
      <c r="X44" s="205"/>
      <c r="Y44" s="206"/>
      <c r="Z44" s="207"/>
      <c r="AA44" s="205"/>
      <c r="AB44" s="205"/>
      <c r="AC44" s="205"/>
      <c r="AD44" s="205"/>
      <c r="AE44" s="205"/>
      <c r="AF44" s="205"/>
      <c r="AG44" s="205"/>
      <c r="AH44" s="205"/>
      <c r="AI44" s="205"/>
      <c r="AJ44" s="205"/>
      <c r="AK44" s="205"/>
      <c r="AL44" s="205"/>
      <c r="AM44" s="205"/>
      <c r="AN44" s="205"/>
      <c r="AO44" s="205"/>
      <c r="AP44" s="205"/>
      <c r="AQ44" s="205"/>
      <c r="AR44" s="205"/>
    </row>
    <row r="45" spans="2:44" ht="18" customHeight="1" outlineLevel="1">
      <c r="B45" s="185" t="s">
        <v>680</v>
      </c>
      <c r="C45" s="199"/>
      <c r="D45" s="199"/>
      <c r="E45" s="200"/>
      <c r="F45" s="201">
        <f t="shared" si="5"/>
        <v>0</v>
      </c>
      <c r="G45" s="200">
        <f t="shared" ref="G45:G67" si="9">SUM(H45:AR45)</f>
        <v>0</v>
      </c>
      <c r="H45" s="202"/>
      <c r="I45" s="202"/>
      <c r="J45" s="202"/>
      <c r="K45" s="202"/>
      <c r="L45" s="202"/>
      <c r="M45" s="202"/>
      <c r="N45" s="202"/>
      <c r="O45" s="202"/>
      <c r="P45" s="202"/>
      <c r="Q45" s="203"/>
      <c r="R45" s="203"/>
      <c r="S45" s="204"/>
      <c r="T45" s="205"/>
      <c r="U45" s="205"/>
      <c r="V45" s="205"/>
      <c r="W45" s="205"/>
      <c r="X45" s="205"/>
      <c r="Y45" s="206"/>
      <c r="Z45" s="207"/>
      <c r="AA45" s="205"/>
      <c r="AB45" s="205"/>
      <c r="AC45" s="205"/>
      <c r="AD45" s="205"/>
      <c r="AE45" s="205"/>
      <c r="AF45" s="205"/>
      <c r="AG45" s="205"/>
      <c r="AH45" s="205"/>
      <c r="AI45" s="205"/>
      <c r="AJ45" s="205"/>
      <c r="AK45" s="205"/>
      <c r="AL45" s="205"/>
      <c r="AM45" s="205"/>
      <c r="AN45" s="205"/>
      <c r="AO45" s="205"/>
      <c r="AP45" s="205"/>
      <c r="AQ45" s="205"/>
      <c r="AR45" s="205"/>
    </row>
    <row r="46" spans="2:44" ht="18" customHeight="1" outlineLevel="1">
      <c r="B46" s="185" t="s">
        <v>681</v>
      </c>
      <c r="C46" s="199">
        <f>'资产负债表（续）'!D6</f>
        <v>0</v>
      </c>
      <c r="D46" s="199">
        <f>'资产负债表（续）'!C6</f>
        <v>4865479.18</v>
      </c>
      <c r="E46" s="200">
        <f>D46-C46</f>
        <v>4865479.18</v>
      </c>
      <c r="F46" s="201">
        <f t="shared" si="5"/>
        <v>0</v>
      </c>
      <c r="G46" s="200">
        <f t="shared" si="9"/>
        <v>4865479.18</v>
      </c>
      <c r="H46" s="202"/>
      <c r="I46" s="202"/>
      <c r="J46" s="202"/>
      <c r="K46" s="202"/>
      <c r="L46" s="202"/>
      <c r="M46" s="202"/>
      <c r="N46" s="202"/>
      <c r="O46" s="202"/>
      <c r="P46" s="202"/>
      <c r="Q46" s="203"/>
      <c r="R46" s="203"/>
      <c r="S46" s="204"/>
      <c r="T46" s="205"/>
      <c r="U46" s="205"/>
      <c r="V46" s="205"/>
      <c r="W46" s="205"/>
      <c r="X46" s="205"/>
      <c r="Y46" s="206"/>
      <c r="Z46" s="207"/>
      <c r="AA46" s="205"/>
      <c r="AB46" s="205"/>
      <c r="AC46" s="205"/>
      <c r="AD46" s="205"/>
      <c r="AE46" s="205"/>
      <c r="AF46" s="205"/>
      <c r="AG46" s="205"/>
      <c r="AH46" s="205"/>
      <c r="AI46" s="205"/>
      <c r="AJ46" s="205"/>
      <c r="AK46" s="205"/>
      <c r="AL46" s="205">
        <v>4865479.18</v>
      </c>
      <c r="AM46" s="205"/>
      <c r="AN46" s="205"/>
      <c r="AO46" s="205"/>
      <c r="AP46" s="205"/>
      <c r="AQ46" s="205"/>
      <c r="AR46" s="205"/>
    </row>
    <row r="47" spans="2:44" ht="18" customHeight="1" outlineLevel="1">
      <c r="B47" s="185" t="s">
        <v>682</v>
      </c>
      <c r="C47" s="199">
        <f>'资产负债表（续）'!D9</f>
        <v>0</v>
      </c>
      <c r="D47" s="199">
        <f>'资产负债表（续）'!C9</f>
        <v>0</v>
      </c>
      <c r="E47" s="200">
        <f t="shared" ref="E47:E73" si="10">D47-C47</f>
        <v>0</v>
      </c>
      <c r="F47" s="201">
        <f t="shared" si="5"/>
        <v>0</v>
      </c>
      <c r="G47" s="200">
        <f t="shared" si="9"/>
        <v>0</v>
      </c>
      <c r="H47" s="202"/>
      <c r="I47" s="202"/>
      <c r="J47" s="202"/>
      <c r="K47" s="202"/>
      <c r="L47" s="202"/>
      <c r="M47" s="202"/>
      <c r="N47" s="202"/>
      <c r="O47" s="202"/>
      <c r="P47" s="202"/>
      <c r="Q47" s="203"/>
      <c r="R47" s="203"/>
      <c r="S47" s="204"/>
      <c r="T47" s="205"/>
      <c r="U47" s="205"/>
      <c r="V47" s="205"/>
      <c r="W47" s="205"/>
      <c r="X47" s="205"/>
      <c r="Y47" s="206"/>
      <c r="Z47" s="207"/>
      <c r="AA47" s="205"/>
      <c r="AB47" s="205"/>
      <c r="AC47" s="205"/>
      <c r="AD47" s="205"/>
      <c r="AE47" s="205"/>
      <c r="AF47" s="205"/>
      <c r="AG47" s="205"/>
      <c r="AH47" s="205"/>
      <c r="AI47" s="205"/>
      <c r="AJ47" s="205"/>
      <c r="AK47" s="205"/>
      <c r="AL47" s="205"/>
      <c r="AM47" s="205"/>
      <c r="AN47" s="205"/>
      <c r="AO47" s="205"/>
      <c r="AP47" s="205"/>
      <c r="AQ47" s="205"/>
      <c r="AR47" s="205"/>
    </row>
    <row r="48" spans="2:44" ht="18" customHeight="1" outlineLevel="1">
      <c r="B48" s="205" t="s">
        <v>683</v>
      </c>
      <c r="C48" s="199">
        <f>'资产负债表（续）'!D11</f>
        <v>0</v>
      </c>
      <c r="D48" s="199">
        <f>'资产负债表（续）'!C11</f>
        <v>0</v>
      </c>
      <c r="E48" s="200">
        <f t="shared" si="10"/>
        <v>0</v>
      </c>
      <c r="F48" s="201">
        <f t="shared" si="5"/>
        <v>0</v>
      </c>
      <c r="G48" s="200">
        <f t="shared" si="9"/>
        <v>0</v>
      </c>
      <c r="H48" s="202"/>
      <c r="I48" s="202"/>
      <c r="J48" s="202"/>
      <c r="K48" s="202"/>
      <c r="L48" s="202"/>
      <c r="M48" s="202"/>
      <c r="N48" s="202"/>
      <c r="O48" s="202"/>
      <c r="P48" s="202"/>
      <c r="Q48" s="203"/>
      <c r="R48" s="203"/>
      <c r="S48" s="204"/>
      <c r="T48" s="205"/>
      <c r="U48" s="205"/>
      <c r="V48" s="205"/>
      <c r="W48" s="205"/>
      <c r="X48" s="205"/>
      <c r="Y48" s="206"/>
      <c r="Z48" s="207"/>
      <c r="AA48" s="205"/>
      <c r="AB48" s="205"/>
      <c r="AC48" s="205"/>
      <c r="AD48" s="205"/>
      <c r="AE48" s="205"/>
      <c r="AF48" s="205"/>
      <c r="AG48" s="205"/>
      <c r="AH48" s="205"/>
      <c r="AI48" s="205"/>
      <c r="AJ48" s="205"/>
      <c r="AK48" s="205"/>
      <c r="AL48" s="205"/>
      <c r="AM48" s="205"/>
      <c r="AN48" s="205"/>
      <c r="AO48" s="205"/>
      <c r="AP48" s="205"/>
      <c r="AQ48" s="205"/>
      <c r="AR48" s="205"/>
    </row>
    <row r="49" spans="2:44" ht="18" customHeight="1" outlineLevel="1">
      <c r="B49" s="205" t="s">
        <v>684</v>
      </c>
      <c r="C49" s="199">
        <f>'资产负债表（续）'!D12</f>
        <v>104417897.8</v>
      </c>
      <c r="D49" s="199">
        <f>'资产负债表（续）'!C12</f>
        <v>145663053.97</v>
      </c>
      <c r="E49" s="200">
        <f t="shared" si="10"/>
        <v>41245156.170000002</v>
      </c>
      <c r="F49" s="201">
        <f t="shared" si="5"/>
        <v>0</v>
      </c>
      <c r="G49" s="200">
        <f t="shared" si="9"/>
        <v>41245156.170000002</v>
      </c>
      <c r="H49" s="202"/>
      <c r="I49" s="202"/>
      <c r="J49" s="202"/>
      <c r="K49" s="202"/>
      <c r="L49" s="202"/>
      <c r="M49" s="202"/>
      <c r="N49" s="202"/>
      <c r="O49" s="202"/>
      <c r="P49" s="202"/>
      <c r="Q49" s="203"/>
      <c r="R49" s="203"/>
      <c r="S49" s="204"/>
      <c r="T49" s="205"/>
      <c r="U49" s="205"/>
      <c r="V49" s="205">
        <v>41245156.170000002</v>
      </c>
      <c r="W49" s="205"/>
      <c r="X49" s="205"/>
      <c r="Y49" s="206"/>
      <c r="Z49" s="207"/>
      <c r="AA49" s="205"/>
      <c r="AB49" s="205"/>
      <c r="AC49" s="205"/>
      <c r="AD49" s="205"/>
      <c r="AE49" s="205"/>
      <c r="AF49" s="205"/>
      <c r="AG49" s="205"/>
      <c r="AH49" s="205"/>
      <c r="AI49" s="205"/>
      <c r="AJ49" s="205"/>
      <c r="AK49" s="205"/>
      <c r="AL49" s="205"/>
      <c r="AM49" s="205"/>
      <c r="AN49" s="205"/>
      <c r="AO49" s="205"/>
      <c r="AP49" s="205"/>
      <c r="AQ49" s="205"/>
      <c r="AR49" s="205"/>
    </row>
    <row r="50" spans="2:44" ht="18" customHeight="1" outlineLevel="1">
      <c r="B50" s="185" t="s">
        <v>685</v>
      </c>
      <c r="C50" s="199">
        <f>'资产负债表（续）'!D13</f>
        <v>7089017.25</v>
      </c>
      <c r="D50" s="199">
        <f>'资产负债表（续）'!C13</f>
        <v>7874073.4900000002</v>
      </c>
      <c r="E50" s="200">
        <f t="shared" si="10"/>
        <v>785056.24000000022</v>
      </c>
      <c r="F50" s="201">
        <f t="shared" si="5"/>
        <v>0</v>
      </c>
      <c r="G50" s="200">
        <f t="shared" si="9"/>
        <v>785056.24000000022</v>
      </c>
      <c r="H50" s="202"/>
      <c r="I50" s="202"/>
      <c r="J50" s="202"/>
      <c r="K50" s="202"/>
      <c r="L50" s="202"/>
      <c r="M50" s="202"/>
      <c r="N50" s="202"/>
      <c r="O50" s="202"/>
      <c r="P50" s="202"/>
      <c r="Q50" s="203"/>
      <c r="R50" s="203"/>
      <c r="S50" s="204">
        <v>785056.24000000022</v>
      </c>
      <c r="T50" s="205"/>
      <c r="U50" s="205"/>
      <c r="V50" s="205"/>
      <c r="W50" s="205"/>
      <c r="X50" s="205"/>
      <c r="Y50" s="206"/>
      <c r="Z50" s="207"/>
      <c r="AA50" s="205"/>
      <c r="AB50" s="205"/>
      <c r="AC50" s="205"/>
      <c r="AD50" s="205"/>
      <c r="AE50" s="205"/>
      <c r="AF50" s="205"/>
      <c r="AG50" s="205"/>
      <c r="AH50" s="205"/>
      <c r="AI50" s="205"/>
      <c r="AJ50" s="205"/>
      <c r="AK50" s="205"/>
      <c r="AL50" s="205"/>
      <c r="AM50" s="205"/>
      <c r="AN50" s="205"/>
      <c r="AO50" s="205"/>
      <c r="AP50" s="205"/>
      <c r="AQ50" s="205"/>
      <c r="AR50" s="205"/>
    </row>
    <row r="51" spans="2:44" ht="18" customHeight="1" outlineLevel="1">
      <c r="B51" s="390" t="s">
        <v>908</v>
      </c>
      <c r="C51" s="199">
        <f>'资产负债表（续）'!D14</f>
        <v>0</v>
      </c>
      <c r="D51" s="199">
        <f>'资产负债表（续）'!C14</f>
        <v>0</v>
      </c>
      <c r="E51" s="200">
        <f>D51-C51</f>
        <v>0</v>
      </c>
      <c r="F51" s="201">
        <f>E51-G51</f>
        <v>0</v>
      </c>
      <c r="G51" s="200">
        <f t="shared" si="9"/>
        <v>0</v>
      </c>
      <c r="H51" s="202"/>
      <c r="I51" s="202"/>
      <c r="J51" s="202"/>
      <c r="K51" s="202"/>
      <c r="L51" s="202"/>
      <c r="M51" s="202"/>
      <c r="N51" s="202"/>
      <c r="O51" s="202"/>
      <c r="P51" s="202"/>
      <c r="Q51" s="203"/>
      <c r="R51" s="203"/>
      <c r="S51" s="204"/>
      <c r="T51" s="205"/>
      <c r="U51" s="205"/>
      <c r="V51" s="205"/>
      <c r="W51" s="205"/>
      <c r="X51" s="205"/>
      <c r="Y51" s="206"/>
      <c r="Z51" s="207"/>
      <c r="AA51" s="205"/>
      <c r="AB51" s="205"/>
      <c r="AC51" s="205"/>
      <c r="AD51" s="205"/>
      <c r="AE51" s="205"/>
      <c r="AF51" s="205"/>
      <c r="AG51" s="205"/>
      <c r="AH51" s="205"/>
      <c r="AI51" s="205"/>
      <c r="AJ51" s="205"/>
      <c r="AK51" s="205"/>
      <c r="AL51" s="205"/>
      <c r="AM51" s="205"/>
      <c r="AN51" s="205"/>
      <c r="AO51" s="205"/>
      <c r="AP51" s="205"/>
      <c r="AQ51" s="205"/>
      <c r="AR51" s="205"/>
    </row>
    <row r="52" spans="2:44" ht="18" customHeight="1" outlineLevel="1">
      <c r="B52" s="185" t="s">
        <v>686</v>
      </c>
      <c r="C52" s="199">
        <f>'资产负债表（续）'!D19</f>
        <v>31385412.620000001</v>
      </c>
      <c r="D52" s="199">
        <f>'资产负债表（续）'!C19</f>
        <v>31883357.98</v>
      </c>
      <c r="E52" s="200">
        <f t="shared" si="10"/>
        <v>497945.3599999994</v>
      </c>
      <c r="F52" s="201">
        <f t="shared" si="5"/>
        <v>0</v>
      </c>
      <c r="G52" s="200">
        <f t="shared" si="9"/>
        <v>497945.3599999994</v>
      </c>
      <c r="H52" s="202"/>
      <c r="I52" s="202"/>
      <c r="J52" s="202"/>
      <c r="K52" s="202"/>
      <c r="L52" s="202"/>
      <c r="M52" s="202"/>
      <c r="N52" s="202"/>
      <c r="O52" s="202"/>
      <c r="P52" s="202"/>
      <c r="Q52" s="203"/>
      <c r="R52" s="203"/>
      <c r="S52" s="204"/>
      <c r="T52" s="205"/>
      <c r="U52" s="205"/>
      <c r="V52" s="205"/>
      <c r="W52" s="205">
        <v>497945.3599999994</v>
      </c>
      <c r="X52" s="205"/>
      <c r="Y52" s="206"/>
      <c r="Z52" s="207"/>
      <c r="AA52" s="205"/>
      <c r="AB52" s="205"/>
      <c r="AC52" s="205"/>
      <c r="AD52" s="205"/>
      <c r="AE52" s="205"/>
      <c r="AF52" s="205"/>
      <c r="AG52" s="205"/>
      <c r="AH52" s="205"/>
      <c r="AI52" s="205"/>
      <c r="AJ52" s="205"/>
      <c r="AK52" s="205"/>
      <c r="AL52" s="205"/>
      <c r="AM52" s="205"/>
      <c r="AN52" s="205"/>
      <c r="AO52" s="205"/>
      <c r="AP52" s="205"/>
      <c r="AQ52" s="205"/>
      <c r="AR52" s="205"/>
    </row>
    <row r="53" spans="2:44" ht="18" customHeight="1" outlineLevel="1">
      <c r="B53" s="185" t="s">
        <v>687</v>
      </c>
      <c r="C53" s="199">
        <f>'资产负债表（续）'!D20</f>
        <v>25772040.710000001</v>
      </c>
      <c r="D53" s="199">
        <f>'资产负债表（续）'!C20</f>
        <v>18868453.510000002</v>
      </c>
      <c r="E53" s="200">
        <f t="shared" si="10"/>
        <v>-6903587.1999999993</v>
      </c>
      <c r="F53" s="201">
        <f t="shared" si="5"/>
        <v>0</v>
      </c>
      <c r="G53" s="200">
        <f t="shared" si="9"/>
        <v>-6903587.1999999955</v>
      </c>
      <c r="H53" s="202"/>
      <c r="I53" s="202"/>
      <c r="J53" s="202"/>
      <c r="K53" s="202"/>
      <c r="L53" s="202"/>
      <c r="M53" s="202"/>
      <c r="N53" s="202"/>
      <c r="O53" s="202"/>
      <c r="P53" s="202"/>
      <c r="Q53" s="203"/>
      <c r="R53" s="203"/>
      <c r="S53" s="204">
        <f>利润表!C5*10%</f>
        <v>114879553.632</v>
      </c>
      <c r="T53" s="205"/>
      <c r="U53" s="456"/>
      <c r="V53" s="205">
        <f>V81*10%</f>
        <v>-57932955.86500001</v>
      </c>
      <c r="W53" s="205">
        <v>618488.46</v>
      </c>
      <c r="X53" s="205">
        <v>-64468673.426999986</v>
      </c>
      <c r="Y53" s="453"/>
      <c r="Z53" s="207"/>
      <c r="AA53" s="205"/>
      <c r="AB53" s="205"/>
      <c r="AC53" s="205"/>
      <c r="AD53" s="205"/>
      <c r="AE53" s="205"/>
      <c r="AF53" s="205"/>
      <c r="AG53" s="205"/>
      <c r="AH53" s="205"/>
      <c r="AI53" s="205"/>
      <c r="AJ53" s="205"/>
      <c r="AK53" s="205"/>
      <c r="AL53" s="205"/>
      <c r="AM53" s="205"/>
      <c r="AN53" s="205"/>
      <c r="AO53" s="205"/>
      <c r="AP53" s="205"/>
      <c r="AQ53" s="205"/>
      <c r="AR53" s="205"/>
    </row>
    <row r="54" spans="2:44" ht="18" customHeight="1" outlineLevel="1">
      <c r="B54" s="185" t="s">
        <v>688</v>
      </c>
      <c r="C54" s="199">
        <f>'资产负债表（续）'!D21-C55-C56</f>
        <v>15763279.380000001</v>
      </c>
      <c r="D54" s="199">
        <f>'资产负债表（续）'!C21-D55-D56</f>
        <v>15518519.42</v>
      </c>
      <c r="E54" s="200">
        <f>D54-C54</f>
        <v>-244759.96000000089</v>
      </c>
      <c r="F54" s="201">
        <f>E54-G54</f>
        <v>0</v>
      </c>
      <c r="G54" s="200">
        <f t="shared" si="9"/>
        <v>-244759.96000000089</v>
      </c>
      <c r="H54" s="202"/>
      <c r="I54" s="202"/>
      <c r="J54" s="202"/>
      <c r="K54" s="202"/>
      <c r="L54" s="202"/>
      <c r="M54" s="202"/>
      <c r="N54" s="202"/>
      <c r="O54" s="202"/>
      <c r="P54" s="202"/>
      <c r="Q54" s="203"/>
      <c r="R54" s="203"/>
      <c r="S54" s="204"/>
      <c r="T54" s="205"/>
      <c r="U54" s="205"/>
      <c r="V54" s="205"/>
      <c r="W54" s="205"/>
      <c r="X54" s="205"/>
      <c r="Y54" s="206"/>
      <c r="Z54" s="207"/>
      <c r="AA54" s="205"/>
      <c r="AB54" s="205"/>
      <c r="AC54" s="205"/>
      <c r="AD54" s="205"/>
      <c r="AE54" s="205"/>
      <c r="AF54" s="205"/>
      <c r="AG54" s="205"/>
      <c r="AH54" s="205"/>
      <c r="AI54" s="205">
        <v>-244759.96000000089</v>
      </c>
      <c r="AJ54" s="205"/>
      <c r="AK54" s="205"/>
      <c r="AL54" s="205"/>
      <c r="AM54" s="205"/>
      <c r="AN54" s="205"/>
      <c r="AO54" s="205"/>
      <c r="AP54" s="205"/>
      <c r="AQ54" s="205"/>
      <c r="AR54" s="205"/>
    </row>
    <row r="55" spans="2:44" ht="18" customHeight="1" outlineLevel="1">
      <c r="B55" s="185" t="s">
        <v>808</v>
      </c>
      <c r="C55" s="199"/>
      <c r="D55" s="199"/>
      <c r="E55" s="200">
        <f t="shared" si="10"/>
        <v>0</v>
      </c>
      <c r="F55" s="201">
        <f t="shared" si="5"/>
        <v>0</v>
      </c>
      <c r="G55" s="200">
        <f t="shared" si="9"/>
        <v>0</v>
      </c>
      <c r="H55" s="202"/>
      <c r="I55" s="202"/>
      <c r="J55" s="202"/>
      <c r="K55" s="202"/>
      <c r="L55" s="202"/>
      <c r="M55" s="202"/>
      <c r="N55" s="202"/>
      <c r="O55" s="202"/>
      <c r="P55" s="202"/>
      <c r="Q55" s="203"/>
      <c r="R55" s="203"/>
      <c r="S55" s="204"/>
      <c r="T55" s="205"/>
      <c r="U55" s="205"/>
      <c r="V55" s="205"/>
      <c r="W55" s="205"/>
      <c r="X55" s="205"/>
      <c r="Y55" s="206"/>
      <c r="Z55" s="207"/>
      <c r="AA55" s="205"/>
      <c r="AB55" s="205"/>
      <c r="AC55" s="205"/>
      <c r="AD55" s="205"/>
      <c r="AE55" s="205"/>
      <c r="AF55" s="205"/>
      <c r="AG55" s="205"/>
      <c r="AH55" s="205"/>
      <c r="AI55" s="205"/>
      <c r="AJ55" s="205"/>
      <c r="AK55" s="205"/>
      <c r="AL55" s="205"/>
      <c r="AM55" s="205"/>
      <c r="AN55" s="205"/>
      <c r="AO55" s="205"/>
      <c r="AP55" s="205"/>
      <c r="AQ55" s="205"/>
      <c r="AR55" s="205"/>
    </row>
    <row r="56" spans="2:44" ht="18" customHeight="1" outlineLevel="1">
      <c r="B56" s="185" t="s">
        <v>809</v>
      </c>
      <c r="C56" s="199">
        <v>532000</v>
      </c>
      <c r="D56" s="199">
        <v>532000</v>
      </c>
      <c r="E56" s="200">
        <f t="shared" si="10"/>
        <v>0</v>
      </c>
      <c r="F56" s="201">
        <f t="shared" si="5"/>
        <v>0</v>
      </c>
      <c r="G56" s="200">
        <f t="shared" si="9"/>
        <v>0</v>
      </c>
      <c r="H56" s="202"/>
      <c r="I56" s="202"/>
      <c r="J56" s="202"/>
      <c r="K56" s="202"/>
      <c r="L56" s="202"/>
      <c r="M56" s="202"/>
      <c r="N56" s="202"/>
      <c r="O56" s="202"/>
      <c r="P56" s="202"/>
      <c r="Q56" s="203"/>
      <c r="R56" s="203"/>
      <c r="S56" s="204"/>
      <c r="T56" s="205"/>
      <c r="U56" s="205"/>
      <c r="V56" s="205"/>
      <c r="W56" s="205"/>
      <c r="X56" s="205"/>
      <c r="Y56" s="206"/>
      <c r="Z56" s="207"/>
      <c r="AA56" s="205"/>
      <c r="AB56" s="205"/>
      <c r="AC56" s="205"/>
      <c r="AD56" s="205"/>
      <c r="AE56" s="205"/>
      <c r="AF56" s="205"/>
      <c r="AG56" s="205"/>
      <c r="AH56" s="205"/>
      <c r="AI56" s="205"/>
      <c r="AJ56" s="205"/>
      <c r="AK56" s="205"/>
      <c r="AL56" s="205"/>
      <c r="AM56" s="205"/>
      <c r="AN56" s="205"/>
      <c r="AO56" s="205"/>
      <c r="AP56" s="205"/>
      <c r="AQ56" s="205"/>
      <c r="AR56" s="205"/>
    </row>
    <row r="57" spans="2:44" ht="18" customHeight="1" outlineLevel="1">
      <c r="B57" s="185" t="s">
        <v>689</v>
      </c>
      <c r="C57" s="199">
        <f>'资产负债表（续）'!D25</f>
        <v>0</v>
      </c>
      <c r="D57" s="199">
        <f>'资产负债表（续）'!D25</f>
        <v>0</v>
      </c>
      <c r="E57" s="200">
        <f t="shared" si="10"/>
        <v>0</v>
      </c>
      <c r="F57" s="201">
        <f t="shared" si="5"/>
        <v>0</v>
      </c>
      <c r="G57" s="200">
        <f t="shared" si="9"/>
        <v>0</v>
      </c>
      <c r="H57" s="202"/>
      <c r="I57" s="202"/>
      <c r="J57" s="202"/>
      <c r="K57" s="202"/>
      <c r="L57" s="202"/>
      <c r="M57" s="202"/>
      <c r="N57" s="202"/>
      <c r="O57" s="202"/>
      <c r="P57" s="202"/>
      <c r="Q57" s="203"/>
      <c r="R57" s="203"/>
      <c r="S57" s="204"/>
      <c r="T57" s="205"/>
      <c r="U57" s="205"/>
      <c r="V57" s="205"/>
      <c r="W57" s="205"/>
      <c r="X57" s="205"/>
      <c r="Y57" s="206"/>
      <c r="Z57" s="207"/>
      <c r="AA57" s="205"/>
      <c r="AB57" s="205"/>
      <c r="AC57" s="205"/>
      <c r="AD57" s="205"/>
      <c r="AE57" s="205"/>
      <c r="AF57" s="205"/>
      <c r="AG57" s="205"/>
      <c r="AH57" s="205"/>
      <c r="AI57" s="205"/>
      <c r="AJ57" s="205"/>
      <c r="AK57" s="205"/>
      <c r="AL57" s="205"/>
      <c r="AM57" s="205"/>
      <c r="AN57" s="205"/>
      <c r="AO57" s="205"/>
      <c r="AP57" s="205"/>
      <c r="AQ57" s="205"/>
      <c r="AR57" s="205"/>
    </row>
    <row r="58" spans="2:44" ht="18" customHeight="1" outlineLevel="1">
      <c r="B58" s="185" t="s">
        <v>690</v>
      </c>
      <c r="C58" s="199">
        <f>'资产负债表（续）'!D26</f>
        <v>0</v>
      </c>
      <c r="D58" s="199">
        <f>'资产负债表（续）'!C26</f>
        <v>0</v>
      </c>
      <c r="E58" s="200">
        <f t="shared" si="10"/>
        <v>0</v>
      </c>
      <c r="F58" s="201">
        <f t="shared" si="5"/>
        <v>0</v>
      </c>
      <c r="G58" s="200">
        <f t="shared" si="9"/>
        <v>0</v>
      </c>
      <c r="H58" s="202"/>
      <c r="I58" s="202"/>
      <c r="J58" s="202"/>
      <c r="K58" s="202"/>
      <c r="L58" s="202"/>
      <c r="M58" s="202"/>
      <c r="N58" s="202"/>
      <c r="O58" s="202"/>
      <c r="P58" s="202"/>
      <c r="Q58" s="203"/>
      <c r="R58" s="203"/>
      <c r="S58" s="204"/>
      <c r="T58" s="205"/>
      <c r="U58" s="205"/>
      <c r="V58" s="205"/>
      <c r="W58" s="205"/>
      <c r="X58" s="205"/>
      <c r="Y58" s="206"/>
      <c r="Z58" s="207"/>
      <c r="AA58" s="205"/>
      <c r="AB58" s="205"/>
      <c r="AC58" s="205"/>
      <c r="AD58" s="205"/>
      <c r="AE58" s="205"/>
      <c r="AF58" s="205"/>
      <c r="AG58" s="205"/>
      <c r="AH58" s="205"/>
      <c r="AI58" s="205"/>
      <c r="AJ58" s="205"/>
      <c r="AK58" s="205"/>
      <c r="AL58" s="205"/>
      <c r="AM58" s="205"/>
      <c r="AN58" s="205"/>
      <c r="AO58" s="205"/>
      <c r="AP58" s="205"/>
      <c r="AQ58" s="205"/>
      <c r="AR58" s="205"/>
    </row>
    <row r="59" spans="2:44" ht="18" customHeight="1" outlineLevel="1">
      <c r="B59" s="185" t="s">
        <v>691</v>
      </c>
      <c r="C59" s="199"/>
      <c r="D59" s="199"/>
      <c r="E59" s="200">
        <f t="shared" si="10"/>
        <v>0</v>
      </c>
      <c r="F59" s="201">
        <f t="shared" si="5"/>
        <v>0</v>
      </c>
      <c r="G59" s="200">
        <f t="shared" si="9"/>
        <v>0</v>
      </c>
      <c r="H59" s="202"/>
      <c r="I59" s="202"/>
      <c r="J59" s="202"/>
      <c r="K59" s="202"/>
      <c r="L59" s="202"/>
      <c r="M59" s="202"/>
      <c r="N59" s="202"/>
      <c r="O59" s="202"/>
      <c r="P59" s="202"/>
      <c r="Q59" s="203"/>
      <c r="R59" s="203"/>
      <c r="S59" s="204"/>
      <c r="T59" s="205"/>
      <c r="U59" s="205"/>
      <c r="V59" s="205"/>
      <c r="W59" s="205"/>
      <c r="X59" s="205"/>
      <c r="Y59" s="206"/>
      <c r="Z59" s="207"/>
      <c r="AA59" s="205"/>
      <c r="AB59" s="205"/>
      <c r="AC59" s="205"/>
      <c r="AD59" s="205"/>
      <c r="AE59" s="205"/>
      <c r="AF59" s="205"/>
      <c r="AG59" s="205"/>
      <c r="AH59" s="205"/>
      <c r="AI59" s="205"/>
      <c r="AJ59" s="205"/>
      <c r="AK59" s="205"/>
      <c r="AL59" s="205"/>
      <c r="AM59" s="205"/>
      <c r="AN59" s="205"/>
      <c r="AO59" s="205"/>
      <c r="AP59" s="205"/>
      <c r="AQ59" s="205"/>
      <c r="AR59" s="205"/>
    </row>
    <row r="60" spans="2:44" ht="18" customHeight="1" outlineLevel="1">
      <c r="B60" s="185" t="s">
        <v>692</v>
      </c>
      <c r="C60" s="199">
        <f>'资产负债表（续）'!D30</f>
        <v>0</v>
      </c>
      <c r="D60" s="199">
        <f>'资产负债表（续）'!C30</f>
        <v>0</v>
      </c>
      <c r="E60" s="200">
        <f t="shared" si="10"/>
        <v>0</v>
      </c>
      <c r="F60" s="201">
        <f t="shared" si="5"/>
        <v>0</v>
      </c>
      <c r="G60" s="200">
        <f t="shared" si="9"/>
        <v>0</v>
      </c>
      <c r="H60" s="202"/>
      <c r="I60" s="202"/>
      <c r="J60" s="202"/>
      <c r="K60" s="202"/>
      <c r="L60" s="202"/>
      <c r="M60" s="202"/>
      <c r="N60" s="202"/>
      <c r="O60" s="202"/>
      <c r="P60" s="202"/>
      <c r="Q60" s="203"/>
      <c r="R60" s="203"/>
      <c r="S60" s="204"/>
      <c r="T60" s="205"/>
      <c r="U60" s="205"/>
      <c r="V60" s="205"/>
      <c r="W60" s="205"/>
      <c r="X60" s="205"/>
      <c r="Y60" s="206"/>
      <c r="Z60" s="207"/>
      <c r="AA60" s="205"/>
      <c r="AB60" s="205"/>
      <c r="AC60" s="205"/>
      <c r="AD60" s="205"/>
      <c r="AE60" s="205"/>
      <c r="AF60" s="205"/>
      <c r="AG60" s="205"/>
      <c r="AH60" s="205"/>
      <c r="AI60" s="205"/>
      <c r="AJ60" s="205"/>
      <c r="AK60" s="205"/>
      <c r="AL60" s="205"/>
      <c r="AM60" s="205"/>
      <c r="AN60" s="205"/>
      <c r="AO60" s="205"/>
      <c r="AP60" s="205"/>
      <c r="AQ60" s="205"/>
      <c r="AR60" s="205"/>
    </row>
    <row r="61" spans="2:44" ht="18" customHeight="1" outlineLevel="1">
      <c r="B61" s="185" t="s">
        <v>693</v>
      </c>
      <c r="C61" s="199">
        <f>'资产负债表（续）'!D31</f>
        <v>0</v>
      </c>
      <c r="D61" s="199">
        <f>'资产负债表（续）'!C31</f>
        <v>0</v>
      </c>
      <c r="E61" s="200">
        <f t="shared" si="10"/>
        <v>0</v>
      </c>
      <c r="F61" s="201">
        <f t="shared" si="5"/>
        <v>0</v>
      </c>
      <c r="G61" s="200">
        <f t="shared" si="9"/>
        <v>0</v>
      </c>
      <c r="H61" s="202"/>
      <c r="I61" s="202"/>
      <c r="J61" s="202"/>
      <c r="K61" s="202"/>
      <c r="L61" s="202"/>
      <c r="M61" s="202"/>
      <c r="N61" s="202"/>
      <c r="O61" s="202"/>
      <c r="P61" s="202"/>
      <c r="Q61" s="203"/>
      <c r="R61" s="203"/>
      <c r="S61" s="204"/>
      <c r="T61" s="205"/>
      <c r="U61" s="205"/>
      <c r="V61" s="205"/>
      <c r="W61" s="205"/>
      <c r="X61" s="205"/>
      <c r="Y61" s="206"/>
      <c r="Z61" s="207"/>
      <c r="AA61" s="205"/>
      <c r="AB61" s="205"/>
      <c r="AC61" s="205"/>
      <c r="AD61" s="205"/>
      <c r="AE61" s="205"/>
      <c r="AF61" s="205"/>
      <c r="AG61" s="205"/>
      <c r="AH61" s="205"/>
      <c r="AI61" s="205"/>
      <c r="AJ61" s="205"/>
      <c r="AK61" s="205"/>
      <c r="AL61" s="205"/>
      <c r="AM61" s="205"/>
      <c r="AN61" s="205"/>
      <c r="AO61" s="205"/>
      <c r="AP61" s="205"/>
      <c r="AQ61" s="205"/>
      <c r="AR61" s="205"/>
    </row>
    <row r="62" spans="2:44" ht="18" customHeight="1" outlineLevel="1">
      <c r="B62" s="390" t="s">
        <v>909</v>
      </c>
      <c r="C62" s="199">
        <f>'资产负债表（续）'!D32</f>
        <v>0</v>
      </c>
      <c r="D62" s="199">
        <f>'资产负债表（续）'!C32</f>
        <v>0</v>
      </c>
      <c r="E62" s="200">
        <f>D62-C62</f>
        <v>0</v>
      </c>
      <c r="F62" s="201">
        <f>E62-G62</f>
        <v>0</v>
      </c>
      <c r="G62" s="200">
        <f t="shared" si="9"/>
        <v>0</v>
      </c>
      <c r="H62" s="202"/>
      <c r="I62" s="202"/>
      <c r="J62" s="202"/>
      <c r="K62" s="202"/>
      <c r="L62" s="202"/>
      <c r="M62" s="202"/>
      <c r="N62" s="202"/>
      <c r="O62" s="202"/>
      <c r="P62" s="202"/>
      <c r="Q62" s="203"/>
      <c r="R62" s="203"/>
      <c r="S62" s="204"/>
      <c r="T62" s="205"/>
      <c r="U62" s="205"/>
      <c r="V62" s="205"/>
      <c r="W62" s="205"/>
      <c r="X62" s="205"/>
      <c r="Y62" s="206"/>
      <c r="Z62" s="207"/>
      <c r="AA62" s="205"/>
      <c r="AB62" s="205"/>
      <c r="AC62" s="205"/>
      <c r="AD62" s="205"/>
      <c r="AE62" s="205"/>
      <c r="AF62" s="205"/>
      <c r="AG62" s="205"/>
      <c r="AH62" s="205"/>
      <c r="AI62" s="205"/>
      <c r="AJ62" s="205"/>
      <c r="AK62" s="205"/>
      <c r="AL62" s="205"/>
      <c r="AM62" s="205"/>
      <c r="AN62" s="205"/>
      <c r="AO62" s="205"/>
      <c r="AP62" s="205"/>
      <c r="AQ62" s="205"/>
      <c r="AR62" s="205"/>
    </row>
    <row r="63" spans="2:44" ht="18" customHeight="1" outlineLevel="1">
      <c r="B63" s="185" t="s">
        <v>694</v>
      </c>
      <c r="C63" s="199">
        <f>'资产负债表（续）'!D35</f>
        <v>0</v>
      </c>
      <c r="D63" s="199">
        <f>'资产负债表（续）'!C35</f>
        <v>23373257.18</v>
      </c>
      <c r="E63" s="200">
        <f t="shared" si="10"/>
        <v>23373257.18</v>
      </c>
      <c r="F63" s="201">
        <f t="shared" si="5"/>
        <v>0</v>
      </c>
      <c r="G63" s="200">
        <f t="shared" si="9"/>
        <v>23373257.18</v>
      </c>
      <c r="H63" s="202"/>
      <c r="I63" s="202"/>
      <c r="J63" s="202"/>
      <c r="K63" s="202"/>
      <c r="L63" s="202"/>
      <c r="M63" s="202"/>
      <c r="N63" s="202"/>
      <c r="O63" s="202"/>
      <c r="P63" s="202"/>
      <c r="Q63" s="203"/>
      <c r="R63" s="203"/>
      <c r="S63" s="204"/>
      <c r="T63" s="205"/>
      <c r="U63" s="205"/>
      <c r="V63" s="205"/>
      <c r="W63" s="205"/>
      <c r="X63" s="205"/>
      <c r="Y63" s="206"/>
      <c r="Z63" s="207"/>
      <c r="AA63" s="205"/>
      <c r="AB63" s="205"/>
      <c r="AC63" s="205"/>
      <c r="AD63" s="205"/>
      <c r="AE63" s="205"/>
      <c r="AF63" s="205"/>
      <c r="AG63" s="205"/>
      <c r="AH63" s="205"/>
      <c r="AI63" s="205"/>
      <c r="AJ63" s="205"/>
      <c r="AK63" s="205"/>
      <c r="AL63" s="205"/>
      <c r="AM63" s="205">
        <v>23373257.18</v>
      </c>
      <c r="AN63" s="205"/>
      <c r="AO63" s="205"/>
      <c r="AP63" s="205"/>
      <c r="AQ63" s="205"/>
      <c r="AR63" s="205"/>
    </row>
    <row r="64" spans="2:44" ht="18" customHeight="1" outlineLevel="1">
      <c r="B64" s="185" t="s">
        <v>695</v>
      </c>
      <c r="C64" s="200">
        <f>'资产负债表（续）'!D36</f>
        <v>0</v>
      </c>
      <c r="D64" s="200">
        <f>'资产负债表（续）'!C36</f>
        <v>1185077.06</v>
      </c>
      <c r="E64" s="200">
        <f t="shared" si="10"/>
        <v>1185077.06</v>
      </c>
      <c r="F64" s="201">
        <f t="shared" si="5"/>
        <v>0</v>
      </c>
      <c r="G64" s="200">
        <f t="shared" si="9"/>
        <v>1185077.06</v>
      </c>
      <c r="H64" s="202"/>
      <c r="I64" s="202"/>
      <c r="J64" s="202"/>
      <c r="K64" s="202"/>
      <c r="L64" s="202"/>
      <c r="M64" s="202"/>
      <c r="N64" s="202"/>
      <c r="O64" s="202"/>
      <c r="P64" s="202"/>
      <c r="Q64" s="203"/>
      <c r="R64" s="203"/>
      <c r="S64" s="204"/>
      <c r="T64" s="205"/>
      <c r="U64" s="205"/>
      <c r="V64" s="205"/>
      <c r="W64" s="205"/>
      <c r="X64" s="205"/>
      <c r="Y64" s="206">
        <v>1185077.06</v>
      </c>
      <c r="Z64" s="207"/>
      <c r="AA64" s="205"/>
      <c r="AB64" s="205"/>
      <c r="AC64" s="205"/>
      <c r="AD64" s="205"/>
      <c r="AE64" s="205"/>
      <c r="AF64" s="205"/>
      <c r="AG64" s="205"/>
      <c r="AH64" s="205"/>
      <c r="AI64" s="205"/>
      <c r="AJ64" s="205"/>
      <c r="AK64" s="205"/>
      <c r="AL64" s="205"/>
      <c r="AM64" s="205"/>
      <c r="AN64" s="205"/>
      <c r="AO64" s="205"/>
      <c r="AP64" s="205"/>
      <c r="AQ64" s="205"/>
      <c r="AR64" s="205"/>
    </row>
    <row r="65" spans="2:44" ht="18" customHeight="1" outlineLevel="1">
      <c r="B65" s="390" t="s">
        <v>781</v>
      </c>
      <c r="C65" s="200">
        <f>'资产负债表（续）'!D37</f>
        <v>23321434.84</v>
      </c>
      <c r="D65" s="200">
        <f>'资产负债表（续）'!C37</f>
        <v>25807587.629999999</v>
      </c>
      <c r="E65" s="200">
        <f>D65-C65</f>
        <v>2486152.7899999991</v>
      </c>
      <c r="F65" s="201">
        <f>E65-G65</f>
        <v>0</v>
      </c>
      <c r="G65" s="200">
        <f t="shared" si="9"/>
        <v>2486152.7899999991</v>
      </c>
      <c r="H65" s="202"/>
      <c r="I65" s="202"/>
      <c r="J65" s="202"/>
      <c r="K65" s="202"/>
      <c r="L65" s="202"/>
      <c r="M65" s="202"/>
      <c r="N65" s="202"/>
      <c r="O65" s="202"/>
      <c r="P65" s="202"/>
      <c r="Q65" s="203"/>
      <c r="R65" s="203"/>
      <c r="S65" s="204"/>
      <c r="T65" s="205"/>
      <c r="U65" s="205"/>
      <c r="V65" s="205"/>
      <c r="W65" s="205"/>
      <c r="X65" s="205"/>
      <c r="Y65" s="206"/>
      <c r="Z65" s="207"/>
      <c r="AA65" s="205"/>
      <c r="AB65" s="205"/>
      <c r="AC65" s="205"/>
      <c r="AD65" s="205"/>
      <c r="AE65" s="205"/>
      <c r="AF65" s="205"/>
      <c r="AG65" s="205"/>
      <c r="AH65" s="205"/>
      <c r="AI65" s="205"/>
      <c r="AJ65" s="205"/>
      <c r="AK65" s="205"/>
      <c r="AL65" s="205"/>
      <c r="AM65" s="205">
        <v>2486152.7899999991</v>
      </c>
      <c r="AN65" s="205"/>
      <c r="AO65" s="205"/>
      <c r="AP65" s="205"/>
      <c r="AQ65" s="205"/>
      <c r="AR65" s="205"/>
    </row>
    <row r="66" spans="2:44" ht="18" customHeight="1" outlineLevel="1">
      <c r="B66" s="185" t="s">
        <v>696</v>
      </c>
      <c r="C66" s="199">
        <f>'资产负债表（续）'!D38</f>
        <v>27140669.379999999</v>
      </c>
      <c r="D66" s="199">
        <f>'资产负债表（续）'!C38</f>
        <v>27383310.25</v>
      </c>
      <c r="E66" s="200">
        <f t="shared" si="10"/>
        <v>242640.87000000104</v>
      </c>
      <c r="F66" s="201">
        <f t="shared" si="5"/>
        <v>9.3132257461547852E-10</v>
      </c>
      <c r="G66" s="200">
        <f t="shared" si="9"/>
        <v>242640.87000000011</v>
      </c>
      <c r="H66" s="202"/>
      <c r="I66" s="202">
        <v>-4319139.76</v>
      </c>
      <c r="J66" s="202"/>
      <c r="K66" s="202"/>
      <c r="L66" s="202"/>
      <c r="M66" s="202"/>
      <c r="N66" s="202"/>
      <c r="O66" s="202"/>
      <c r="P66" s="202"/>
      <c r="Q66" s="203"/>
      <c r="R66" s="203"/>
      <c r="S66" s="204"/>
      <c r="T66" s="205"/>
      <c r="U66" s="205"/>
      <c r="V66" s="205"/>
      <c r="W66" s="205"/>
      <c r="X66" s="205"/>
      <c r="Y66" s="206"/>
      <c r="Z66" s="207"/>
      <c r="AA66" s="205"/>
      <c r="AB66" s="205"/>
      <c r="AC66" s="205"/>
      <c r="AD66" s="205"/>
      <c r="AE66" s="205"/>
      <c r="AF66" s="205"/>
      <c r="AG66" s="205"/>
      <c r="AH66" s="205">
        <v>4561780.63</v>
      </c>
      <c r="AI66" s="205"/>
      <c r="AJ66" s="205"/>
      <c r="AK66" s="205"/>
      <c r="AL66" s="205"/>
      <c r="AM66" s="205"/>
      <c r="AN66" s="205"/>
      <c r="AO66" s="205"/>
      <c r="AP66" s="205"/>
      <c r="AQ66" s="205"/>
      <c r="AR66" s="205"/>
    </row>
    <row r="67" spans="2:44" ht="18" customHeight="1" outlineLevel="1">
      <c r="B67" s="185" t="s">
        <v>697</v>
      </c>
      <c r="C67" s="199">
        <f>'资产负债表（续）'!D39</f>
        <v>0</v>
      </c>
      <c r="D67" s="199">
        <f>'资产负债表（续）'!C39</f>
        <v>0</v>
      </c>
      <c r="E67" s="200">
        <f t="shared" si="10"/>
        <v>0</v>
      </c>
      <c r="F67" s="201">
        <f t="shared" si="5"/>
        <v>0</v>
      </c>
      <c r="G67" s="200">
        <f t="shared" si="9"/>
        <v>0</v>
      </c>
      <c r="H67" s="202"/>
      <c r="I67" s="202"/>
      <c r="J67" s="202"/>
      <c r="K67" s="202"/>
      <c r="L67" s="202"/>
      <c r="M67" s="202"/>
      <c r="N67" s="202"/>
      <c r="O67" s="202"/>
      <c r="P67" s="202"/>
      <c r="Q67" s="203"/>
      <c r="R67" s="203"/>
      <c r="S67" s="204"/>
      <c r="T67" s="205"/>
      <c r="U67" s="205"/>
      <c r="V67" s="205"/>
      <c r="W67" s="205"/>
      <c r="X67" s="205"/>
      <c r="Y67" s="206"/>
      <c r="Z67" s="207"/>
      <c r="AA67" s="205"/>
      <c r="AB67" s="205"/>
      <c r="AC67" s="205"/>
      <c r="AD67" s="205"/>
      <c r="AE67" s="205"/>
      <c r="AF67" s="205"/>
      <c r="AG67" s="205"/>
      <c r="AH67" s="205"/>
      <c r="AI67" s="205"/>
      <c r="AJ67" s="205"/>
      <c r="AK67" s="205"/>
      <c r="AL67" s="205"/>
      <c r="AM67" s="205"/>
      <c r="AN67" s="205"/>
      <c r="AO67" s="205"/>
      <c r="AP67" s="205"/>
      <c r="AQ67" s="205"/>
      <c r="AR67" s="205"/>
    </row>
    <row r="68" spans="2:44" ht="18" customHeight="1">
      <c r="B68" s="185"/>
      <c r="C68" s="199"/>
      <c r="D68" s="199"/>
      <c r="E68" s="200">
        <f t="shared" si="10"/>
        <v>0</v>
      </c>
      <c r="F68" s="201">
        <f t="shared" si="5"/>
        <v>0</v>
      </c>
      <c r="G68" s="200"/>
      <c r="H68" s="202"/>
      <c r="I68" s="202"/>
      <c r="J68" s="202"/>
      <c r="K68" s="202"/>
      <c r="L68" s="202"/>
      <c r="M68" s="202"/>
      <c r="N68" s="202"/>
      <c r="O68" s="202"/>
      <c r="P68" s="202"/>
      <c r="Q68" s="203"/>
      <c r="R68" s="203"/>
      <c r="S68" s="204"/>
      <c r="T68" s="205"/>
      <c r="U68" s="205"/>
      <c r="V68" s="205"/>
      <c r="W68" s="205"/>
      <c r="X68" s="205"/>
      <c r="Y68" s="206"/>
      <c r="Z68" s="207"/>
      <c r="AA68" s="205"/>
      <c r="AB68" s="205"/>
      <c r="AC68" s="205"/>
      <c r="AD68" s="205"/>
      <c r="AE68" s="205"/>
      <c r="AF68" s="205"/>
      <c r="AG68" s="205"/>
      <c r="AH68" s="205"/>
      <c r="AI68" s="205"/>
      <c r="AJ68" s="205"/>
      <c r="AK68" s="205"/>
      <c r="AL68" s="205"/>
      <c r="AM68" s="205"/>
      <c r="AN68" s="205"/>
      <c r="AO68" s="205"/>
      <c r="AP68" s="205"/>
      <c r="AQ68" s="205"/>
      <c r="AR68" s="205"/>
    </row>
    <row r="69" spans="2:44" ht="18" customHeight="1">
      <c r="B69" s="183" t="s">
        <v>698</v>
      </c>
      <c r="C69" s="219"/>
      <c r="D69" s="219"/>
      <c r="E69" s="200">
        <f t="shared" si="10"/>
        <v>0</v>
      </c>
      <c r="F69" s="201">
        <f t="shared" si="5"/>
        <v>0</v>
      </c>
      <c r="G69" s="200"/>
      <c r="H69" s="202"/>
      <c r="I69" s="202"/>
      <c r="J69" s="202"/>
      <c r="K69" s="202"/>
      <c r="L69" s="202"/>
      <c r="M69" s="202"/>
      <c r="N69" s="202"/>
      <c r="O69" s="202"/>
      <c r="P69" s="202"/>
      <c r="Q69" s="203"/>
      <c r="R69" s="203"/>
      <c r="S69" s="204"/>
      <c r="T69" s="205"/>
      <c r="U69" s="205"/>
      <c r="V69" s="205"/>
      <c r="W69" s="205"/>
      <c r="X69" s="205"/>
      <c r="Y69" s="206"/>
      <c r="Z69" s="207"/>
      <c r="AA69" s="205"/>
      <c r="AB69" s="205"/>
      <c r="AC69" s="205"/>
      <c r="AD69" s="205"/>
      <c r="AE69" s="205"/>
      <c r="AF69" s="205"/>
      <c r="AG69" s="205"/>
      <c r="AH69" s="205"/>
      <c r="AI69" s="205"/>
      <c r="AJ69" s="205"/>
      <c r="AK69" s="205"/>
      <c r="AL69" s="205"/>
      <c r="AM69" s="205"/>
      <c r="AN69" s="205"/>
      <c r="AO69" s="205"/>
      <c r="AP69" s="205"/>
      <c r="AQ69" s="205"/>
      <c r="AR69" s="205"/>
    </row>
    <row r="70" spans="2:44" ht="18" customHeight="1" outlineLevel="1">
      <c r="B70" s="185" t="s">
        <v>699</v>
      </c>
      <c r="C70" s="199">
        <f>'资产负债表（续）'!D43</f>
        <v>960137844</v>
      </c>
      <c r="D70" s="199">
        <f>'资产负债表（续）'!C43</f>
        <v>981468251</v>
      </c>
      <c r="E70" s="200">
        <f t="shared" si="10"/>
        <v>21330407</v>
      </c>
      <c r="F70" s="201">
        <f t="shared" si="5"/>
        <v>0</v>
      </c>
      <c r="G70" s="200">
        <f t="shared" ref="G70:G77" si="11">SUM(H70:AR70)</f>
        <v>21330407</v>
      </c>
      <c r="H70" s="202"/>
      <c r="I70" s="202"/>
      <c r="J70" s="202"/>
      <c r="K70" s="202"/>
      <c r="L70" s="202"/>
      <c r="M70" s="202"/>
      <c r="N70" s="202"/>
      <c r="O70" s="202"/>
      <c r="P70" s="202"/>
      <c r="Q70" s="203"/>
      <c r="R70" s="203"/>
      <c r="S70" s="204"/>
      <c r="T70" s="205"/>
      <c r="U70" s="205"/>
      <c r="V70" s="205"/>
      <c r="W70" s="205"/>
      <c r="X70" s="205"/>
      <c r="Y70" s="206"/>
      <c r="Z70" s="207"/>
      <c r="AA70" s="205"/>
      <c r="AB70" s="205"/>
      <c r="AC70" s="205"/>
      <c r="AD70" s="205"/>
      <c r="AE70" s="205"/>
      <c r="AF70" s="205"/>
      <c r="AG70" s="205"/>
      <c r="AH70" s="205"/>
      <c r="AI70" s="205"/>
      <c r="AJ70" s="205"/>
      <c r="AK70" s="205">
        <v>21330407</v>
      </c>
      <c r="AL70" s="205"/>
      <c r="AM70" s="205"/>
      <c r="AN70" s="205"/>
      <c r="AO70" s="205"/>
      <c r="AP70" s="205"/>
      <c r="AQ70" s="205"/>
      <c r="AR70" s="205"/>
    </row>
    <row r="71" spans="2:44" ht="18" customHeight="1" outlineLevel="1">
      <c r="B71" s="185" t="s">
        <v>700</v>
      </c>
      <c r="C71" s="199">
        <f>'资产负债表（续）'!D47</f>
        <v>1713948432.5</v>
      </c>
      <c r="D71" s="199">
        <f>'资产负债表（续）'!C47</f>
        <v>1876644588.2</v>
      </c>
      <c r="E71" s="200">
        <f t="shared" si="10"/>
        <v>162696155.70000005</v>
      </c>
      <c r="F71" s="201">
        <f t="shared" si="5"/>
        <v>0</v>
      </c>
      <c r="G71" s="200">
        <f t="shared" si="11"/>
        <v>162696155.70000005</v>
      </c>
      <c r="H71" s="202"/>
      <c r="I71" s="202"/>
      <c r="J71" s="202"/>
      <c r="K71" s="202"/>
      <c r="L71" s="202"/>
      <c r="M71" s="202"/>
      <c r="N71" s="202"/>
      <c r="O71" s="202"/>
      <c r="P71" s="202"/>
      <c r="Q71" s="203">
        <f>-8464897.82</f>
        <v>-8464897.8200000003</v>
      </c>
      <c r="R71" s="203"/>
      <c r="S71" s="204"/>
      <c r="T71" s="205"/>
      <c r="U71" s="205"/>
      <c r="V71" s="205"/>
      <c r="W71" s="205"/>
      <c r="X71" s="205"/>
      <c r="Y71" s="206"/>
      <c r="Z71" s="207"/>
      <c r="AA71" s="205"/>
      <c r="AB71" s="205"/>
      <c r="AC71" s="205"/>
      <c r="AD71" s="205"/>
      <c r="AE71" s="205"/>
      <c r="AF71" s="205"/>
      <c r="AG71" s="205"/>
      <c r="AH71" s="205">
        <v>-4561780.63</v>
      </c>
      <c r="AI71" s="205"/>
      <c r="AJ71" s="205"/>
      <c r="AK71" s="205">
        <v>175722834.15000004</v>
      </c>
      <c r="AL71" s="205"/>
      <c r="AM71" s="205"/>
      <c r="AN71" s="205"/>
      <c r="AO71" s="205"/>
      <c r="AP71" s="205"/>
      <c r="AQ71" s="205"/>
      <c r="AR71" s="205"/>
    </row>
    <row r="72" spans="2:44" ht="18" customHeight="1" outlineLevel="1">
      <c r="B72" s="185" t="s">
        <v>701</v>
      </c>
      <c r="C72" s="199">
        <f>-'资产负债表（续）'!D48</f>
        <v>-202085486.72</v>
      </c>
      <c r="D72" s="199">
        <f>-'资产负债表（续）'!C48</f>
        <v>-304974802.18000001</v>
      </c>
      <c r="E72" s="200">
        <f>D72-C72</f>
        <v>-102889315.46000001</v>
      </c>
      <c r="F72" s="201">
        <f t="shared" si="5"/>
        <v>0</v>
      </c>
      <c r="G72" s="200">
        <f t="shared" si="11"/>
        <v>-102889315.46000001</v>
      </c>
      <c r="H72" s="202"/>
      <c r="I72" s="202"/>
      <c r="J72" s="202"/>
      <c r="K72" s="202"/>
      <c r="L72" s="202"/>
      <c r="M72" s="202"/>
      <c r="N72" s="202"/>
      <c r="O72" s="202"/>
      <c r="P72" s="202"/>
      <c r="Q72" s="203"/>
      <c r="R72" s="203"/>
      <c r="S72" s="204"/>
      <c r="T72" s="205"/>
      <c r="U72" s="205"/>
      <c r="V72" s="205"/>
      <c r="W72" s="205"/>
      <c r="X72" s="205"/>
      <c r="Y72" s="206"/>
      <c r="Z72" s="207"/>
      <c r="AA72" s="205"/>
      <c r="AB72" s="205"/>
      <c r="AC72" s="205"/>
      <c r="AD72" s="205"/>
      <c r="AE72" s="205"/>
      <c r="AF72" s="205"/>
      <c r="AG72" s="205"/>
      <c r="AH72" s="205"/>
      <c r="AI72" s="205"/>
      <c r="AJ72" s="205"/>
      <c r="AK72" s="205"/>
      <c r="AL72" s="205"/>
      <c r="AM72" s="205"/>
      <c r="AN72" s="205"/>
      <c r="AO72" s="205"/>
      <c r="AP72" s="205">
        <v>-102889315.46000001</v>
      </c>
      <c r="AQ72" s="205"/>
      <c r="AR72" s="205"/>
    </row>
    <row r="73" spans="2:44" ht="18" customHeight="1">
      <c r="B73" s="220" t="s">
        <v>703</v>
      </c>
      <c r="C73" s="202">
        <f>'资产负债表（续）'!D49</f>
        <v>0</v>
      </c>
      <c r="D73" s="202">
        <f>'资产负债表（续）'!C49</f>
        <v>-61977.31</v>
      </c>
      <c r="E73" s="202">
        <f t="shared" si="10"/>
        <v>-61977.31</v>
      </c>
      <c r="F73" s="201">
        <f t="shared" si="5"/>
        <v>0</v>
      </c>
      <c r="G73" s="200">
        <f t="shared" si="11"/>
        <v>-61977.31</v>
      </c>
      <c r="H73" s="221"/>
      <c r="I73" s="221"/>
      <c r="J73" s="221"/>
      <c r="K73" s="221"/>
      <c r="L73" s="221"/>
      <c r="M73" s="221"/>
      <c r="N73" s="221"/>
      <c r="O73" s="221"/>
      <c r="P73" s="221"/>
      <c r="Q73" s="222"/>
      <c r="R73" s="202"/>
      <c r="S73" s="223"/>
      <c r="T73" s="224"/>
      <c r="U73" s="224"/>
      <c r="V73" s="224"/>
      <c r="W73" s="224"/>
      <c r="X73" s="224"/>
      <c r="Y73" s="224"/>
      <c r="Z73" s="205"/>
      <c r="AA73" s="225"/>
      <c r="AB73" s="225"/>
      <c r="AC73" s="225"/>
      <c r="AD73" s="225"/>
      <c r="AE73" s="225"/>
      <c r="AF73" s="225"/>
      <c r="AG73" s="225"/>
      <c r="AH73" s="225"/>
      <c r="AI73" s="225"/>
      <c r="AJ73" s="225"/>
      <c r="AK73" s="225"/>
      <c r="AL73" s="225"/>
      <c r="AM73" s="225"/>
      <c r="AN73" s="225"/>
      <c r="AO73" s="225"/>
      <c r="AP73" s="225"/>
      <c r="AQ73" s="225"/>
      <c r="AR73" s="225">
        <v>-61977.31</v>
      </c>
    </row>
    <row r="74" spans="2:44" ht="18" customHeight="1">
      <c r="B74" s="220" t="s">
        <v>786</v>
      </c>
      <c r="C74" s="202">
        <f>'资产负债表（续）'!D50</f>
        <v>0</v>
      </c>
      <c r="D74" s="202">
        <f>'资产负债表（续）'!C50</f>
        <v>0</v>
      </c>
      <c r="E74" s="202">
        <f>D74-C74</f>
        <v>0</v>
      </c>
      <c r="F74" s="201">
        <f>E74-G74</f>
        <v>0</v>
      </c>
      <c r="G74" s="200">
        <f t="shared" si="11"/>
        <v>0</v>
      </c>
      <c r="H74" s="221"/>
      <c r="I74" s="221"/>
      <c r="J74" s="221"/>
      <c r="K74" s="221"/>
      <c r="L74" s="221"/>
      <c r="M74" s="221"/>
      <c r="N74" s="221"/>
      <c r="O74" s="221"/>
      <c r="P74" s="221"/>
      <c r="Q74" s="222"/>
      <c r="R74" s="203"/>
      <c r="S74" s="223"/>
      <c r="T74" s="224"/>
      <c r="U74" s="224"/>
      <c r="V74" s="224"/>
      <c r="W74" s="224"/>
      <c r="X74" s="224"/>
      <c r="Y74" s="233"/>
      <c r="Z74" s="207"/>
      <c r="AA74" s="225"/>
      <c r="AB74" s="225"/>
      <c r="AC74" s="225"/>
      <c r="AD74" s="225"/>
      <c r="AE74" s="225"/>
      <c r="AF74" s="225"/>
      <c r="AG74" s="225"/>
      <c r="AH74" s="225"/>
      <c r="AI74" s="225"/>
      <c r="AJ74" s="225"/>
      <c r="AK74" s="225"/>
      <c r="AL74" s="225"/>
      <c r="AM74" s="225"/>
      <c r="AN74" s="225"/>
      <c r="AO74" s="225"/>
      <c r="AP74" s="225"/>
      <c r="AQ74" s="225"/>
      <c r="AR74" s="225"/>
    </row>
    <row r="75" spans="2:44" ht="18" customHeight="1" outlineLevel="1">
      <c r="B75" s="185" t="s">
        <v>702</v>
      </c>
      <c r="C75" s="199">
        <f>'资产负债表（续）'!D51</f>
        <v>112457490.59</v>
      </c>
      <c r="D75" s="199">
        <f>'资产负债表（续）'!C51</f>
        <v>148202628.44999999</v>
      </c>
      <c r="E75" s="200">
        <f>D75-C75</f>
        <v>35745137.859999985</v>
      </c>
      <c r="F75" s="201">
        <f>E75-G75</f>
        <v>0</v>
      </c>
      <c r="G75" s="200">
        <f t="shared" si="11"/>
        <v>35745137.859999985</v>
      </c>
      <c r="H75" s="202"/>
      <c r="I75" s="202"/>
      <c r="J75" s="202"/>
      <c r="K75" s="202"/>
      <c r="L75" s="202"/>
      <c r="M75" s="202"/>
      <c r="N75" s="202"/>
      <c r="O75" s="202"/>
      <c r="P75" s="202"/>
      <c r="Q75" s="203">
        <v>35745137.859999985</v>
      </c>
      <c r="R75" s="203"/>
      <c r="S75" s="204"/>
      <c r="T75" s="205"/>
      <c r="U75" s="205"/>
      <c r="V75" s="205"/>
      <c r="W75" s="205"/>
      <c r="X75" s="205"/>
      <c r="Y75" s="206"/>
      <c r="Z75" s="207"/>
      <c r="AA75" s="205"/>
      <c r="AB75" s="205"/>
      <c r="AC75" s="205"/>
      <c r="AD75" s="205"/>
      <c r="AE75" s="205"/>
      <c r="AF75" s="205"/>
      <c r="AG75" s="205"/>
      <c r="AH75" s="205"/>
      <c r="AI75" s="205"/>
      <c r="AJ75" s="205"/>
      <c r="AK75" s="205"/>
      <c r="AL75" s="205"/>
      <c r="AM75" s="205"/>
      <c r="AN75" s="205"/>
      <c r="AO75" s="205"/>
      <c r="AP75" s="205"/>
      <c r="AQ75" s="205"/>
      <c r="AR75" s="205"/>
    </row>
    <row r="76" spans="2:44" ht="18" customHeight="1" outlineLevel="1" thickBot="1">
      <c r="B76" s="185" t="s">
        <v>704</v>
      </c>
      <c r="C76" s="199">
        <f>'资产负债表（续）'!D53</f>
        <v>1104084726.0599999</v>
      </c>
      <c r="D76" s="199">
        <f>'资产负债表（续）'!C53</f>
        <v>1084148178.3599999</v>
      </c>
      <c r="E76" s="211">
        <v>-36352991.699999951</v>
      </c>
      <c r="F76" s="201">
        <f>E76-G76</f>
        <v>0</v>
      </c>
      <c r="G76" s="200">
        <f t="shared" si="11"/>
        <v>-36352991.700000003</v>
      </c>
      <c r="H76" s="202"/>
      <c r="I76" s="202"/>
      <c r="J76" s="202"/>
      <c r="K76" s="202"/>
      <c r="L76" s="202"/>
      <c r="M76" s="202"/>
      <c r="N76" s="202"/>
      <c r="O76" s="202"/>
      <c r="P76" s="202"/>
      <c r="Q76" s="203">
        <f>-'TB-本期'!AC172-利润表!C45</f>
        <v>-18070979.719999999</v>
      </c>
      <c r="R76" s="203"/>
      <c r="S76" s="226"/>
      <c r="T76" s="227"/>
      <c r="U76" s="227"/>
      <c r="V76" s="227"/>
      <c r="W76" s="227"/>
      <c r="X76" s="227"/>
      <c r="Y76" s="228"/>
      <c r="Z76" s="207"/>
      <c r="AA76" s="205"/>
      <c r="AB76" s="205"/>
      <c r="AC76" s="205"/>
      <c r="AD76" s="205"/>
      <c r="AE76" s="205"/>
      <c r="AF76" s="205"/>
      <c r="AG76" s="205"/>
      <c r="AH76" s="205"/>
      <c r="AI76" s="205"/>
      <c r="AJ76" s="205"/>
      <c r="AK76" s="205"/>
      <c r="AL76" s="205"/>
      <c r="AM76" s="205"/>
      <c r="AN76" s="205"/>
      <c r="AO76" s="205">
        <v>-18282011.98</v>
      </c>
      <c r="AP76" s="205"/>
      <c r="AQ76" s="205"/>
      <c r="AR76" s="205"/>
    </row>
    <row r="77" spans="2:44" ht="18" customHeight="1" thickTop="1">
      <c r="B77" s="185" t="s">
        <v>913</v>
      </c>
      <c r="C77" s="202">
        <f>'资产负债表（续）'!D55</f>
        <v>36591711.359999999</v>
      </c>
      <c r="D77" s="202">
        <f>'资产负债表（续）'!C55</f>
        <v>113348965.59</v>
      </c>
      <c r="E77" s="202">
        <f>D77-C77</f>
        <v>76757254.230000004</v>
      </c>
      <c r="F77" s="201">
        <f>E77-G77</f>
        <v>0</v>
      </c>
      <c r="G77" s="200">
        <f t="shared" si="11"/>
        <v>76757254.230000004</v>
      </c>
      <c r="H77" s="230"/>
      <c r="I77" s="230"/>
      <c r="J77" s="230"/>
      <c r="K77" s="231"/>
      <c r="L77" s="231"/>
      <c r="M77" s="231"/>
      <c r="N77" s="231"/>
      <c r="O77" s="231"/>
      <c r="P77" s="231"/>
      <c r="Q77" s="232">
        <f>利润表!C45</f>
        <v>-17674158.140000001</v>
      </c>
      <c r="R77" s="203"/>
      <c r="S77" s="223"/>
      <c r="T77" s="224"/>
      <c r="U77" s="224"/>
      <c r="V77" s="224"/>
      <c r="W77" s="224"/>
      <c r="X77" s="224"/>
      <c r="Y77" s="233"/>
      <c r="Z77" s="234"/>
      <c r="AA77" s="223"/>
      <c r="AB77" s="224"/>
      <c r="AC77" s="224"/>
      <c r="AD77" s="224"/>
      <c r="AE77" s="224"/>
      <c r="AF77" s="224"/>
      <c r="AG77" s="224"/>
      <c r="AH77" s="224">
        <v>96181412.370000005</v>
      </c>
      <c r="AI77" s="224"/>
      <c r="AJ77" s="224"/>
      <c r="AK77" s="224"/>
      <c r="AL77" s="224"/>
      <c r="AM77" s="224"/>
      <c r="AN77" s="224"/>
      <c r="AO77" s="224">
        <v>-1750000</v>
      </c>
      <c r="AP77" s="224"/>
      <c r="AQ77" s="224"/>
      <c r="AR77" s="233"/>
    </row>
    <row r="78" spans="2:44" s="218" customFormat="1" ht="18" customHeight="1" thickBot="1">
      <c r="B78" s="235" t="s">
        <v>705</v>
      </c>
      <c r="C78" s="212">
        <f>SUM(C46:C77)</f>
        <v>3960556469.7700005</v>
      </c>
      <c r="D78" s="212">
        <f>SUM(D46:D77)</f>
        <v>4201730001.7799997</v>
      </c>
      <c r="E78" s="212"/>
      <c r="F78" s="210"/>
      <c r="G78" s="236"/>
      <c r="H78" s="237"/>
      <c r="I78" s="237"/>
      <c r="J78" s="237"/>
      <c r="K78" s="238"/>
      <c r="L78" s="238"/>
      <c r="M78" s="238"/>
      <c r="N78" s="238"/>
      <c r="O78" s="238"/>
      <c r="P78" s="238"/>
      <c r="Q78" s="239"/>
      <c r="R78" s="213"/>
      <c r="S78" s="240"/>
      <c r="T78" s="241"/>
      <c r="U78" s="241"/>
      <c r="V78" s="241"/>
      <c r="W78" s="241"/>
      <c r="X78" s="241"/>
      <c r="Y78" s="242"/>
      <c r="Z78" s="243"/>
      <c r="AA78" s="240"/>
      <c r="AB78" s="241"/>
      <c r="AC78" s="241"/>
      <c r="AD78" s="241"/>
      <c r="AE78" s="241"/>
      <c r="AF78" s="241"/>
      <c r="AG78" s="241"/>
      <c r="AH78" s="241"/>
      <c r="AI78" s="241"/>
      <c r="AJ78" s="241"/>
      <c r="AK78" s="241"/>
      <c r="AL78" s="241"/>
      <c r="AM78" s="241"/>
      <c r="AN78" s="241"/>
      <c r="AO78" s="241"/>
      <c r="AP78" s="241"/>
      <c r="AQ78" s="241"/>
      <c r="AR78" s="242"/>
    </row>
    <row r="79" spans="2:44" ht="18" customHeight="1" thickTop="1">
      <c r="B79" s="183" t="s">
        <v>706</v>
      </c>
      <c r="C79" s="202"/>
      <c r="D79" s="202"/>
      <c r="E79" s="202"/>
      <c r="F79" s="201">
        <f t="shared" si="5"/>
        <v>0</v>
      </c>
      <c r="G79" s="229"/>
      <c r="H79" s="244"/>
      <c r="I79" s="245"/>
      <c r="J79" s="245"/>
      <c r="K79" s="246"/>
      <c r="L79" s="246"/>
      <c r="M79" s="246"/>
      <c r="N79" s="246"/>
      <c r="O79" s="246"/>
      <c r="P79" s="246"/>
      <c r="Q79" s="247"/>
      <c r="R79" s="203"/>
      <c r="S79" s="248"/>
      <c r="T79" s="249"/>
      <c r="U79" s="249"/>
      <c r="V79" s="249"/>
      <c r="W79" s="249"/>
      <c r="X79" s="249"/>
      <c r="Y79" s="250"/>
      <c r="Z79" s="234"/>
      <c r="AA79" s="251"/>
      <c r="AB79" s="252"/>
      <c r="AC79" s="252"/>
      <c r="AD79" s="252"/>
      <c r="AE79" s="252"/>
      <c r="AF79" s="252"/>
      <c r="AG79" s="252"/>
      <c r="AH79" s="252"/>
      <c r="AI79" s="252"/>
      <c r="AJ79" s="252"/>
      <c r="AK79" s="252"/>
      <c r="AL79" s="252"/>
      <c r="AM79" s="252"/>
      <c r="AN79" s="252"/>
      <c r="AO79" s="252"/>
      <c r="AP79" s="252"/>
      <c r="AQ79" s="252"/>
      <c r="AR79" s="253"/>
    </row>
    <row r="80" spans="2:44" ht="18" customHeight="1" outlineLevel="1">
      <c r="B80" s="254" t="s">
        <v>484</v>
      </c>
      <c r="C80" s="202"/>
      <c r="D80" s="202"/>
      <c r="E80" s="205">
        <f>利润表!C6</f>
        <v>1148795536.3199999</v>
      </c>
      <c r="F80" s="201">
        <f t="shared" si="5"/>
        <v>0</v>
      </c>
      <c r="G80" s="229">
        <f t="shared" ref="G80:G85" si="12">SUM(H80:AR80)</f>
        <v>1148795536.3199999</v>
      </c>
      <c r="H80" s="255"/>
      <c r="I80" s="256"/>
      <c r="J80" s="256"/>
      <c r="K80" s="202"/>
      <c r="L80" s="202"/>
      <c r="M80" s="202"/>
      <c r="N80" s="202"/>
      <c r="O80" s="202"/>
      <c r="P80" s="202"/>
      <c r="Q80" s="203"/>
      <c r="R80" s="203"/>
      <c r="S80" s="257">
        <v>1148795536.3199999</v>
      </c>
      <c r="T80" s="205"/>
      <c r="U80" s="205"/>
      <c r="V80" s="205"/>
      <c r="W80" s="205"/>
      <c r="X80" s="205"/>
      <c r="Y80" s="258"/>
      <c r="Z80" s="234"/>
      <c r="AA80" s="259"/>
      <c r="AB80" s="205"/>
      <c r="AC80" s="205"/>
      <c r="AD80" s="205"/>
      <c r="AE80" s="205"/>
      <c r="AF80" s="205"/>
      <c r="AG80" s="205"/>
      <c r="AH80" s="205"/>
      <c r="AI80" s="205"/>
      <c r="AJ80" s="205"/>
      <c r="AK80" s="205"/>
      <c r="AL80" s="205"/>
      <c r="AM80" s="205"/>
      <c r="AN80" s="205"/>
      <c r="AO80" s="205"/>
      <c r="AP80" s="205"/>
      <c r="AQ80" s="205"/>
      <c r="AR80" s="260"/>
    </row>
    <row r="81" spans="2:44" ht="18" customHeight="1" outlineLevel="1">
      <c r="B81" s="254" t="s">
        <v>707</v>
      </c>
      <c r="C81" s="202"/>
      <c r="D81" s="202"/>
      <c r="E81" s="205">
        <f>-利润表!C11</f>
        <v>-739159317.33000004</v>
      </c>
      <c r="F81" s="201">
        <f t="shared" si="5"/>
        <v>0</v>
      </c>
      <c r="G81" s="229">
        <f t="shared" si="12"/>
        <v>-739159317.33000016</v>
      </c>
      <c r="H81" s="255"/>
      <c r="I81" s="256"/>
      <c r="J81" s="256"/>
      <c r="K81" s="202"/>
      <c r="L81" s="202"/>
      <c r="M81" s="202"/>
      <c r="N81" s="202">
        <v>-38363781.5</v>
      </c>
      <c r="O81" s="202">
        <v>-5206248.47</v>
      </c>
      <c r="P81" s="202">
        <v>-8042318.2199999997</v>
      </c>
      <c r="Q81" s="203"/>
      <c r="R81" s="203"/>
      <c r="S81" s="257"/>
      <c r="T81" s="205"/>
      <c r="U81" s="205"/>
      <c r="V81" s="205">
        <v>-579329558.6500001</v>
      </c>
      <c r="W81" s="205">
        <f>-107598922.03-618488.46</f>
        <v>-108217410.48999999</v>
      </c>
      <c r="X81" s="205"/>
      <c r="Y81" s="258"/>
      <c r="Z81" s="234"/>
      <c r="AA81" s="259"/>
      <c r="AB81" s="205"/>
      <c r="AC81" s="205"/>
      <c r="AD81" s="205"/>
      <c r="AE81" s="205"/>
      <c r="AF81" s="205"/>
      <c r="AG81" s="205"/>
      <c r="AH81" s="205"/>
      <c r="AI81" s="205"/>
      <c r="AJ81" s="205"/>
      <c r="AK81" s="205"/>
      <c r="AL81" s="205"/>
      <c r="AM81" s="205"/>
      <c r="AN81" s="205"/>
      <c r="AO81" s="205"/>
      <c r="AP81" s="205"/>
      <c r="AQ81" s="205"/>
      <c r="AR81" s="260"/>
    </row>
    <row r="82" spans="2:44" ht="18" customHeight="1" outlineLevel="1">
      <c r="B82" s="254" t="s">
        <v>910</v>
      </c>
      <c r="C82" s="202"/>
      <c r="D82" s="202"/>
      <c r="E82" s="205">
        <f>-利润表!C19</f>
        <v>-10971385.9</v>
      </c>
      <c r="F82" s="201">
        <f t="shared" si="5"/>
        <v>0</v>
      </c>
      <c r="G82" s="229">
        <f t="shared" si="12"/>
        <v>-10971385.9</v>
      </c>
      <c r="H82" s="255"/>
      <c r="I82" s="256"/>
      <c r="J82" s="256"/>
      <c r="K82" s="202"/>
      <c r="L82" s="202"/>
      <c r="M82" s="202"/>
      <c r="N82" s="202"/>
      <c r="O82" s="202"/>
      <c r="P82" s="202"/>
      <c r="Q82" s="203"/>
      <c r="R82" s="203"/>
      <c r="S82" s="257"/>
      <c r="T82" s="205"/>
      <c r="U82" s="205"/>
      <c r="V82" s="205"/>
      <c r="W82" s="205"/>
      <c r="X82" s="205">
        <v>-10971385.9</v>
      </c>
      <c r="Y82" s="258"/>
      <c r="Z82" s="234"/>
      <c r="AA82" s="259"/>
      <c r="AB82" s="205"/>
      <c r="AC82" s="205"/>
      <c r="AD82" s="205"/>
      <c r="AE82" s="205"/>
      <c r="AF82" s="205"/>
      <c r="AG82" s="205"/>
      <c r="AH82" s="205"/>
      <c r="AI82" s="205"/>
      <c r="AJ82" s="205"/>
      <c r="AK82" s="205"/>
      <c r="AL82" s="205"/>
      <c r="AM82" s="205"/>
      <c r="AN82" s="205"/>
      <c r="AO82" s="205"/>
      <c r="AP82" s="205"/>
      <c r="AQ82" s="205"/>
      <c r="AR82" s="260"/>
    </row>
    <row r="83" spans="2:44" ht="18" customHeight="1" outlineLevel="1">
      <c r="B83" s="254" t="s">
        <v>708</v>
      </c>
      <c r="C83" s="202"/>
      <c r="D83" s="202"/>
      <c r="E83" s="205">
        <f>-利润表!C20</f>
        <v>-74679014.920000002</v>
      </c>
      <c r="F83" s="201">
        <f t="shared" si="5"/>
        <v>0</v>
      </c>
      <c r="G83" s="229">
        <f t="shared" si="12"/>
        <v>-74679014.920000002</v>
      </c>
      <c r="H83" s="255"/>
      <c r="I83" s="256"/>
      <c r="J83" s="256"/>
      <c r="K83" s="202"/>
      <c r="L83" s="202"/>
      <c r="M83" s="202"/>
      <c r="N83" s="202"/>
      <c r="O83" s="202"/>
      <c r="P83" s="202"/>
      <c r="Q83" s="203"/>
      <c r="R83" s="203"/>
      <c r="S83" s="257"/>
      <c r="T83" s="205"/>
      <c r="U83" s="205"/>
      <c r="V83" s="205"/>
      <c r="W83" s="205">
        <v>-24226052.449999999</v>
      </c>
      <c r="X83" s="205"/>
      <c r="Y83" s="258">
        <v>-50452962.469999999</v>
      </c>
      <c r="Z83" s="234"/>
      <c r="AA83" s="259"/>
      <c r="AB83" s="205"/>
      <c r="AC83" s="205"/>
      <c r="AD83" s="205"/>
      <c r="AE83" s="205"/>
      <c r="AF83" s="205"/>
      <c r="AG83" s="205"/>
      <c r="AH83" s="205"/>
      <c r="AI83" s="205"/>
      <c r="AJ83" s="205"/>
      <c r="AK83" s="205"/>
      <c r="AL83" s="205"/>
      <c r="AM83" s="205"/>
      <c r="AN83" s="205"/>
      <c r="AO83" s="205"/>
      <c r="AP83" s="205"/>
      <c r="AQ83" s="205"/>
      <c r="AR83" s="260"/>
    </row>
    <row r="84" spans="2:44" ht="18" customHeight="1" outlineLevel="1">
      <c r="B84" s="254" t="s">
        <v>709</v>
      </c>
      <c r="C84" s="202"/>
      <c r="D84" s="202"/>
      <c r="E84" s="200">
        <f>-利润表!C21</f>
        <v>-117212795.63</v>
      </c>
      <c r="F84" s="201">
        <f t="shared" ref="F84:F96" si="13">E84-G84</f>
        <v>0</v>
      </c>
      <c r="G84" s="229">
        <f t="shared" si="12"/>
        <v>-117212795.63</v>
      </c>
      <c r="H84" s="255"/>
      <c r="I84" s="256"/>
      <c r="J84" s="256"/>
      <c r="K84" s="202"/>
      <c r="L84" s="202"/>
      <c r="M84" s="202"/>
      <c r="N84" s="202">
        <v>-6639238.7999999998</v>
      </c>
      <c r="O84" s="202">
        <v>-20354496.760000002</v>
      </c>
      <c r="P84" s="261"/>
      <c r="Q84" s="203"/>
      <c r="R84" s="203"/>
      <c r="S84" s="257"/>
      <c r="T84" s="205"/>
      <c r="U84" s="205"/>
      <c r="V84" s="205"/>
      <c r="W84" s="205">
        <v>-42243489.170000002</v>
      </c>
      <c r="X84" s="205"/>
      <c r="Y84" s="258">
        <v>-47975570.899999991</v>
      </c>
      <c r="Z84" s="234"/>
      <c r="AA84" s="259"/>
      <c r="AB84" s="205"/>
      <c r="AC84" s="205"/>
      <c r="AD84" s="205"/>
      <c r="AE84" s="205"/>
      <c r="AF84" s="205"/>
      <c r="AG84" s="205"/>
      <c r="AH84" s="205"/>
      <c r="AI84" s="205"/>
      <c r="AJ84" s="205"/>
      <c r="AK84" s="205"/>
      <c r="AL84" s="205"/>
      <c r="AM84" s="205"/>
      <c r="AN84" s="205"/>
      <c r="AO84" s="205"/>
      <c r="AP84" s="205"/>
      <c r="AQ84" s="205"/>
      <c r="AR84" s="260"/>
    </row>
    <row r="85" spans="2:44" ht="18" customHeight="1" outlineLevel="1">
      <c r="B85" s="254" t="s">
        <v>780</v>
      </c>
      <c r="C85" s="202"/>
      <c r="D85" s="202"/>
      <c r="E85" s="200">
        <f>-利润表!C22</f>
        <v>-117809446.95</v>
      </c>
      <c r="F85" s="201">
        <f t="shared" si="13"/>
        <v>0</v>
      </c>
      <c r="G85" s="229">
        <f t="shared" si="12"/>
        <v>-117809446.95</v>
      </c>
      <c r="H85" s="255"/>
      <c r="I85" s="256"/>
      <c r="J85" s="256"/>
      <c r="K85" s="202"/>
      <c r="L85" s="202"/>
      <c r="M85" s="202"/>
      <c r="N85" s="202">
        <v>-10509970.66</v>
      </c>
      <c r="O85" s="261"/>
      <c r="P85" s="261"/>
      <c r="Q85" s="203"/>
      <c r="R85" s="203"/>
      <c r="S85" s="257"/>
      <c r="T85" s="205"/>
      <c r="U85" s="205"/>
      <c r="V85" s="205"/>
      <c r="W85" s="205">
        <v>-49230065.380000003</v>
      </c>
      <c r="X85" s="205"/>
      <c r="Y85" s="258">
        <v>-58069410.909999996</v>
      </c>
      <c r="Z85" s="234"/>
      <c r="AA85" s="259"/>
      <c r="AB85" s="205"/>
      <c r="AC85" s="205"/>
      <c r="AD85" s="205"/>
      <c r="AE85" s="205"/>
      <c r="AF85" s="205"/>
      <c r="AG85" s="205"/>
      <c r="AH85" s="205"/>
      <c r="AI85" s="205"/>
      <c r="AJ85" s="205"/>
      <c r="AK85" s="205"/>
      <c r="AL85" s="205"/>
      <c r="AM85" s="205"/>
      <c r="AN85" s="205"/>
      <c r="AO85" s="205"/>
      <c r="AP85" s="205"/>
      <c r="AQ85" s="205"/>
      <c r="AR85" s="260"/>
    </row>
    <row r="86" spans="2:44" ht="18" customHeight="1" outlineLevel="1">
      <c r="B86" s="254" t="s">
        <v>710</v>
      </c>
      <c r="C86" s="202"/>
      <c r="D86" s="202"/>
      <c r="E86" s="200">
        <f>-利润表!C23</f>
        <v>13702816.060000001</v>
      </c>
      <c r="F86" s="201">
        <f t="shared" si="13"/>
        <v>0</v>
      </c>
      <c r="G86" s="229">
        <f t="shared" ref="G86:G96" si="14">SUM(H86:AR86)</f>
        <v>13702816.060000002</v>
      </c>
      <c r="H86" s="255"/>
      <c r="I86" s="256"/>
      <c r="J86" s="256"/>
      <c r="K86" s="202"/>
      <c r="L86" s="202"/>
      <c r="M86" s="202"/>
      <c r="N86" s="202"/>
      <c r="O86" s="202"/>
      <c r="P86" s="202"/>
      <c r="Q86" s="203"/>
      <c r="R86" s="203"/>
      <c r="S86" s="257"/>
      <c r="T86" s="205"/>
      <c r="U86" s="205">
        <v>9113393.6000000015</v>
      </c>
      <c r="V86" s="205"/>
      <c r="W86" s="205"/>
      <c r="X86" s="205"/>
      <c r="Y86" s="258">
        <v>-957197.75</v>
      </c>
      <c r="Z86" s="234"/>
      <c r="AA86" s="259"/>
      <c r="AB86" s="205"/>
      <c r="AC86" s="205"/>
      <c r="AD86" s="205"/>
      <c r="AE86" s="205"/>
      <c r="AF86" s="205"/>
      <c r="AG86" s="205"/>
      <c r="AH86" s="205"/>
      <c r="AI86" s="205"/>
      <c r="AJ86" s="205"/>
      <c r="AK86" s="205"/>
      <c r="AL86" s="205"/>
      <c r="AM86" s="205"/>
      <c r="AN86" s="205"/>
      <c r="AO86" s="205">
        <v>-1011488.58</v>
      </c>
      <c r="AP86" s="205"/>
      <c r="AQ86" s="205"/>
      <c r="AR86" s="260">
        <v>6558108.79</v>
      </c>
    </row>
    <row r="87" spans="2:44" ht="18" customHeight="1" outlineLevel="1">
      <c r="B87" s="254" t="s">
        <v>782</v>
      </c>
      <c r="C87" s="202"/>
      <c r="D87" s="202"/>
      <c r="E87" s="202">
        <f>利润表!C26</f>
        <v>38864006.990000002</v>
      </c>
      <c r="F87" s="201">
        <f>E87-G87</f>
        <v>0</v>
      </c>
      <c r="G87" s="229">
        <f t="shared" si="14"/>
        <v>38864006.990000002</v>
      </c>
      <c r="H87" s="255"/>
      <c r="I87" s="256"/>
      <c r="J87" s="256"/>
      <c r="K87" s="202"/>
      <c r="L87" s="202"/>
      <c r="M87" s="202"/>
      <c r="N87" s="202"/>
      <c r="O87" s="202"/>
      <c r="P87" s="202"/>
      <c r="Q87" s="203"/>
      <c r="R87" s="203"/>
      <c r="S87" s="257"/>
      <c r="T87" s="205"/>
      <c r="U87" s="205">
        <v>38864006.990000002</v>
      </c>
      <c r="V87" s="205"/>
      <c r="W87" s="205"/>
      <c r="X87" s="205"/>
      <c r="Y87" s="258"/>
      <c r="Z87" s="234"/>
      <c r="AA87" s="259"/>
      <c r="AB87" s="205"/>
      <c r="AC87" s="205"/>
      <c r="AD87" s="205"/>
      <c r="AE87" s="205"/>
      <c r="AF87" s="205"/>
      <c r="AG87" s="205"/>
      <c r="AH87" s="205"/>
      <c r="AI87" s="205"/>
      <c r="AJ87" s="205"/>
      <c r="AK87" s="205"/>
      <c r="AL87" s="205"/>
      <c r="AM87" s="205"/>
      <c r="AN87" s="205"/>
      <c r="AO87" s="205"/>
      <c r="AP87" s="205"/>
      <c r="AQ87" s="205"/>
      <c r="AR87" s="260"/>
    </row>
    <row r="88" spans="2:44" ht="18" customHeight="1" outlineLevel="1">
      <c r="B88" s="254" t="s">
        <v>712</v>
      </c>
      <c r="C88" s="202"/>
      <c r="D88" s="202"/>
      <c r="E88" s="202">
        <f>利润表!C27</f>
        <v>65329874.740000002</v>
      </c>
      <c r="F88" s="201">
        <f>E88-G88</f>
        <v>0</v>
      </c>
      <c r="G88" s="229">
        <f t="shared" si="14"/>
        <v>65329874.740000002</v>
      </c>
      <c r="H88" s="255"/>
      <c r="I88" s="256"/>
      <c r="J88" s="256"/>
      <c r="K88" s="202"/>
      <c r="L88" s="202"/>
      <c r="M88" s="202"/>
      <c r="N88" s="202"/>
      <c r="O88" s="202"/>
      <c r="P88" s="202"/>
      <c r="Q88" s="203"/>
      <c r="R88" s="203"/>
      <c r="S88" s="257"/>
      <c r="T88" s="205"/>
      <c r="U88" s="205"/>
      <c r="V88" s="205"/>
      <c r="W88" s="205"/>
      <c r="X88" s="205"/>
      <c r="Y88" s="258"/>
      <c r="Z88" s="234"/>
      <c r="AA88" s="259"/>
      <c r="AB88" s="205">
        <v>65329874.740000002</v>
      </c>
      <c r="AC88" s="205"/>
      <c r="AD88" s="205"/>
      <c r="AE88" s="205"/>
      <c r="AF88" s="205"/>
      <c r="AG88" s="205"/>
      <c r="AH88" s="205"/>
      <c r="AI88" s="205"/>
      <c r="AJ88" s="205"/>
      <c r="AK88" s="205"/>
      <c r="AL88" s="205"/>
      <c r="AM88" s="205"/>
      <c r="AN88" s="205"/>
      <c r="AO88" s="205"/>
      <c r="AP88" s="205"/>
      <c r="AQ88" s="205"/>
      <c r="AR88" s="260"/>
    </row>
    <row r="89" spans="2:44" ht="18" customHeight="1" outlineLevel="1">
      <c r="B89" s="254" t="s">
        <v>711</v>
      </c>
      <c r="C89" s="202"/>
      <c r="D89" s="202"/>
      <c r="E89" s="202">
        <f>利润表!C31</f>
        <v>5793245.2000000002</v>
      </c>
      <c r="F89" s="201">
        <f>E89-G89</f>
        <v>0</v>
      </c>
      <c r="G89" s="229">
        <f t="shared" si="14"/>
        <v>5793245.2000000002</v>
      </c>
      <c r="H89" s="255"/>
      <c r="I89" s="256"/>
      <c r="J89" s="256"/>
      <c r="K89" s="202"/>
      <c r="L89" s="202"/>
      <c r="M89" s="202">
        <v>5793245.2000000002</v>
      </c>
      <c r="N89" s="202"/>
      <c r="O89" s="202"/>
      <c r="P89" s="202"/>
      <c r="Q89" s="203"/>
      <c r="R89" s="203"/>
      <c r="S89" s="257"/>
      <c r="T89" s="205"/>
      <c r="U89" s="205"/>
      <c r="V89" s="205"/>
      <c r="W89" s="205"/>
      <c r="X89" s="205"/>
      <c r="Y89" s="258"/>
      <c r="Z89" s="234"/>
      <c r="AA89" s="259"/>
      <c r="AB89" s="205"/>
      <c r="AC89" s="205"/>
      <c r="AD89" s="205"/>
      <c r="AE89" s="205"/>
      <c r="AF89" s="205"/>
      <c r="AG89" s="205"/>
      <c r="AH89" s="205"/>
      <c r="AI89" s="205"/>
      <c r="AJ89" s="205"/>
      <c r="AK89" s="205"/>
      <c r="AL89" s="205"/>
      <c r="AM89" s="205"/>
      <c r="AN89" s="205"/>
      <c r="AO89" s="205"/>
      <c r="AP89" s="205"/>
      <c r="AQ89" s="205"/>
      <c r="AR89" s="260"/>
    </row>
    <row r="90" spans="2:44" ht="18" customHeight="1" outlineLevel="1">
      <c r="B90" s="254" t="s">
        <v>903</v>
      </c>
      <c r="C90" s="202"/>
      <c r="D90" s="202"/>
      <c r="E90" s="202">
        <f>利润表!C32</f>
        <v>-28877447.18</v>
      </c>
      <c r="F90" s="201">
        <f>E90-G90</f>
        <v>0</v>
      </c>
      <c r="G90" s="229">
        <f t="shared" si="14"/>
        <v>-28877447.18</v>
      </c>
      <c r="H90" s="255"/>
      <c r="I90" s="256"/>
      <c r="J90" s="256">
        <v>-28877447.18</v>
      </c>
      <c r="K90" s="202"/>
      <c r="L90" s="202"/>
      <c r="M90" s="202"/>
      <c r="N90" s="202"/>
      <c r="O90" s="202"/>
      <c r="P90" s="202"/>
      <c r="Q90" s="203"/>
      <c r="R90" s="203"/>
      <c r="S90" s="257"/>
      <c r="T90" s="205"/>
      <c r="U90" s="205"/>
      <c r="V90" s="205"/>
      <c r="W90" s="205"/>
      <c r="X90" s="205"/>
      <c r="Y90" s="258"/>
      <c r="Z90" s="234"/>
      <c r="AA90" s="259"/>
      <c r="AB90" s="205"/>
      <c r="AC90" s="205"/>
      <c r="AD90" s="205"/>
      <c r="AE90" s="205"/>
      <c r="AF90" s="205"/>
      <c r="AG90" s="205"/>
      <c r="AH90" s="205"/>
      <c r="AI90" s="205"/>
      <c r="AJ90" s="205"/>
      <c r="AK90" s="205"/>
      <c r="AL90" s="205"/>
      <c r="AM90" s="205"/>
      <c r="AN90" s="205"/>
      <c r="AO90" s="205"/>
      <c r="AP90" s="205"/>
      <c r="AQ90" s="205"/>
      <c r="AR90" s="260"/>
    </row>
    <row r="91" spans="2:44" ht="18" customHeight="1" outlineLevel="1">
      <c r="B91" s="262" t="s">
        <v>902</v>
      </c>
      <c r="C91" s="202"/>
      <c r="D91" s="202"/>
      <c r="E91" s="202">
        <f>利润表!C33</f>
        <v>-164247283.88999999</v>
      </c>
      <c r="F91" s="201">
        <f t="shared" si="13"/>
        <v>0</v>
      </c>
      <c r="G91" s="229">
        <f t="shared" si="14"/>
        <v>-164247283.88999999</v>
      </c>
      <c r="H91" s="255"/>
      <c r="I91" s="256"/>
      <c r="J91" s="256"/>
      <c r="K91" s="202">
        <v>-164247283.88999999</v>
      </c>
      <c r="L91" s="202"/>
      <c r="M91" s="202"/>
      <c r="N91" s="202"/>
      <c r="O91" s="202"/>
      <c r="P91" s="202"/>
      <c r="Q91" s="203"/>
      <c r="R91" s="203"/>
      <c r="S91" s="257"/>
      <c r="T91" s="205"/>
      <c r="U91" s="205"/>
      <c r="V91" s="205"/>
      <c r="W91" s="205"/>
      <c r="X91" s="205"/>
      <c r="Y91" s="258"/>
      <c r="Z91" s="234"/>
      <c r="AA91" s="259"/>
      <c r="AB91" s="205"/>
      <c r="AC91" s="205"/>
      <c r="AD91" s="205"/>
      <c r="AE91" s="205"/>
      <c r="AF91" s="205"/>
      <c r="AG91" s="205"/>
      <c r="AH91" s="205"/>
      <c r="AI91" s="205"/>
      <c r="AJ91" s="205"/>
      <c r="AK91" s="205"/>
      <c r="AL91" s="205"/>
      <c r="AM91" s="205"/>
      <c r="AN91" s="205"/>
      <c r="AO91" s="205"/>
      <c r="AP91" s="205"/>
      <c r="AQ91" s="205"/>
      <c r="AR91" s="260"/>
    </row>
    <row r="92" spans="2:44" ht="18" customHeight="1" outlineLevel="1">
      <c r="B92" s="254" t="s">
        <v>783</v>
      </c>
      <c r="C92" s="202"/>
      <c r="D92" s="202"/>
      <c r="E92" s="202">
        <f>利润表!C34</f>
        <v>-177506.75</v>
      </c>
      <c r="F92" s="201">
        <f>E92-G92</f>
        <v>0</v>
      </c>
      <c r="G92" s="229">
        <f t="shared" si="14"/>
        <v>-177506.75</v>
      </c>
      <c r="H92" s="255"/>
      <c r="I92" s="256"/>
      <c r="J92" s="256"/>
      <c r="K92" s="202"/>
      <c r="L92" s="202"/>
      <c r="M92" s="202"/>
      <c r="N92" s="202"/>
      <c r="O92" s="202"/>
      <c r="P92" s="202"/>
      <c r="Q92" s="203"/>
      <c r="R92" s="203"/>
      <c r="S92" s="257"/>
      <c r="T92" s="205"/>
      <c r="U92" s="205"/>
      <c r="V92" s="205"/>
      <c r="W92" s="205"/>
      <c r="X92" s="205"/>
      <c r="Y92" s="258"/>
      <c r="Z92" s="234"/>
      <c r="AA92" s="259"/>
      <c r="AB92" s="205"/>
      <c r="AC92" s="205">
        <v>-177506.75</v>
      </c>
      <c r="AD92" s="205"/>
      <c r="AE92" s="205"/>
      <c r="AF92" s="205"/>
      <c r="AG92" s="205"/>
      <c r="AH92" s="205"/>
      <c r="AI92" s="205"/>
      <c r="AJ92" s="205"/>
      <c r="AK92" s="205"/>
      <c r="AL92" s="205"/>
      <c r="AM92" s="205"/>
      <c r="AN92" s="205"/>
      <c r="AO92" s="205"/>
      <c r="AP92" s="205"/>
      <c r="AQ92" s="205"/>
      <c r="AR92" s="260"/>
    </row>
    <row r="93" spans="2:44" ht="18" customHeight="1" outlineLevel="1">
      <c r="B93" s="254" t="s">
        <v>713</v>
      </c>
      <c r="C93" s="202"/>
      <c r="D93" s="202"/>
      <c r="E93" s="202">
        <f>利润表!C36</f>
        <v>14856789.24</v>
      </c>
      <c r="F93" s="201">
        <f t="shared" si="13"/>
        <v>0</v>
      </c>
      <c r="G93" s="229">
        <f t="shared" si="14"/>
        <v>14856789.24</v>
      </c>
      <c r="H93" s="255"/>
      <c r="I93" s="256"/>
      <c r="J93" s="256"/>
      <c r="K93" s="202"/>
      <c r="L93" s="202"/>
      <c r="M93" s="202"/>
      <c r="N93" s="202"/>
      <c r="O93" s="202"/>
      <c r="P93" s="202"/>
      <c r="Q93" s="203"/>
      <c r="R93" s="203"/>
      <c r="S93" s="257"/>
      <c r="T93" s="205"/>
      <c r="U93" s="205">
        <v>14856789.24</v>
      </c>
      <c r="V93" s="205"/>
      <c r="W93" s="205"/>
      <c r="X93" s="205"/>
      <c r="Y93" s="258"/>
      <c r="Z93" s="234"/>
      <c r="AA93" s="259"/>
      <c r="AB93" s="205"/>
      <c r="AC93" s="205"/>
      <c r="AD93" s="205"/>
      <c r="AE93" s="205"/>
      <c r="AF93" s="205"/>
      <c r="AG93" s="205"/>
      <c r="AH93" s="205"/>
      <c r="AI93" s="205"/>
      <c r="AJ93" s="205"/>
      <c r="AK93" s="205"/>
      <c r="AL93" s="205"/>
      <c r="AM93" s="205"/>
      <c r="AN93" s="205"/>
      <c r="AO93" s="205"/>
      <c r="AP93" s="205"/>
      <c r="AQ93" s="205"/>
      <c r="AR93" s="260"/>
    </row>
    <row r="94" spans="2:44" ht="18" customHeight="1" outlineLevel="1">
      <c r="B94" s="254" t="s">
        <v>714</v>
      </c>
      <c r="C94" s="202"/>
      <c r="D94" s="202"/>
      <c r="E94" s="202">
        <f>-利润表!C37-E95</f>
        <v>-3321302.39</v>
      </c>
      <c r="F94" s="201">
        <f t="shared" si="13"/>
        <v>0</v>
      </c>
      <c r="G94" s="229">
        <f t="shared" si="14"/>
        <v>-3321302.39</v>
      </c>
      <c r="H94" s="255"/>
      <c r="I94" s="256"/>
      <c r="J94" s="256"/>
      <c r="K94" s="202"/>
      <c r="L94" s="202"/>
      <c r="M94" s="202"/>
      <c r="N94" s="202"/>
      <c r="O94" s="202"/>
      <c r="P94" s="202"/>
      <c r="Q94" s="203"/>
      <c r="R94" s="203"/>
      <c r="S94" s="257"/>
      <c r="T94" s="205"/>
      <c r="U94" s="205"/>
      <c r="V94" s="205"/>
      <c r="W94" s="205"/>
      <c r="X94" s="205"/>
      <c r="Y94" s="258">
        <v>-3321302.39</v>
      </c>
      <c r="Z94" s="234"/>
      <c r="AA94" s="259"/>
      <c r="AB94" s="205"/>
      <c r="AC94" s="205"/>
      <c r="AD94" s="205"/>
      <c r="AE94" s="205"/>
      <c r="AF94" s="205"/>
      <c r="AG94" s="205"/>
      <c r="AH94" s="205"/>
      <c r="AI94" s="205"/>
      <c r="AJ94" s="205"/>
      <c r="AK94" s="205"/>
      <c r="AL94" s="205"/>
      <c r="AM94" s="205"/>
      <c r="AN94" s="205"/>
      <c r="AO94" s="205"/>
      <c r="AP94" s="205"/>
      <c r="AQ94" s="205"/>
      <c r="AR94" s="260"/>
    </row>
    <row r="95" spans="2:44" ht="18" customHeight="1" outlineLevel="1">
      <c r="B95" s="254" t="s">
        <v>715</v>
      </c>
      <c r="C95" s="202"/>
      <c r="D95" s="202"/>
      <c r="E95" s="212">
        <v>-119759.81</v>
      </c>
      <c r="F95" s="201">
        <f t="shared" si="13"/>
        <v>0</v>
      </c>
      <c r="G95" s="229">
        <f t="shared" si="14"/>
        <v>-119759.81</v>
      </c>
      <c r="H95" s="263"/>
      <c r="I95" s="264"/>
      <c r="J95" s="264"/>
      <c r="K95" s="221"/>
      <c r="L95" s="221"/>
      <c r="M95" s="221"/>
      <c r="N95" s="221"/>
      <c r="O95" s="221"/>
      <c r="P95" s="221"/>
      <c r="Q95" s="222"/>
      <c r="R95" s="203"/>
      <c r="S95" s="265"/>
      <c r="T95" s="225"/>
      <c r="U95" s="225"/>
      <c r="V95" s="225"/>
      <c r="W95" s="225"/>
      <c r="X95" s="225"/>
      <c r="Y95" s="266"/>
      <c r="Z95" s="234"/>
      <c r="AA95" s="267"/>
      <c r="AB95" s="225"/>
      <c r="AC95" s="225">
        <v>-119759.81</v>
      </c>
      <c r="AD95" s="225"/>
      <c r="AE95" s="225"/>
      <c r="AF95" s="225"/>
      <c r="AG95" s="225"/>
      <c r="AH95" s="225"/>
      <c r="AI95" s="225"/>
      <c r="AJ95" s="225"/>
      <c r="AK95" s="225"/>
      <c r="AL95" s="225"/>
      <c r="AM95" s="225"/>
      <c r="AN95" s="225"/>
      <c r="AO95" s="225"/>
      <c r="AP95" s="225"/>
      <c r="AQ95" s="225"/>
      <c r="AR95" s="268"/>
    </row>
    <row r="96" spans="2:44" ht="18" customHeight="1" outlineLevel="1" thickBot="1">
      <c r="B96" s="254" t="s">
        <v>196</v>
      </c>
      <c r="C96" s="202"/>
      <c r="D96" s="202"/>
      <c r="E96" s="202">
        <f>-利润表!C39</f>
        <v>-14350563.800000001</v>
      </c>
      <c r="F96" s="201">
        <f t="shared" si="13"/>
        <v>0</v>
      </c>
      <c r="G96" s="229">
        <f t="shared" si="14"/>
        <v>-14350563.800000001</v>
      </c>
      <c r="H96" s="269">
        <v>2823058.12</v>
      </c>
      <c r="I96" s="270">
        <v>4319139.7599999979</v>
      </c>
      <c r="J96" s="270"/>
      <c r="K96" s="271"/>
      <c r="L96" s="271"/>
      <c r="M96" s="271"/>
      <c r="N96" s="271"/>
      <c r="O96" s="271"/>
      <c r="P96" s="271"/>
      <c r="Q96" s="272"/>
      <c r="R96" s="203"/>
      <c r="S96" s="273"/>
      <c r="T96" s="274"/>
      <c r="U96" s="274"/>
      <c r="V96" s="274"/>
      <c r="W96" s="274"/>
      <c r="X96" s="274">
        <v>-21492761.68</v>
      </c>
      <c r="Y96" s="201"/>
      <c r="Z96" s="234"/>
      <c r="AA96" s="275"/>
      <c r="AB96" s="276"/>
      <c r="AC96" s="276"/>
      <c r="AD96" s="276"/>
      <c r="AE96" s="276"/>
      <c r="AF96" s="276"/>
      <c r="AG96" s="276"/>
      <c r="AH96" s="276"/>
      <c r="AI96" s="276"/>
      <c r="AJ96" s="276"/>
      <c r="AK96" s="276"/>
      <c r="AL96" s="276"/>
      <c r="AM96" s="276"/>
      <c r="AN96" s="276"/>
      <c r="AO96" s="276"/>
      <c r="AP96" s="276"/>
      <c r="AQ96" s="276"/>
      <c r="AR96" s="277"/>
    </row>
    <row r="97" spans="2:41" ht="18" customHeight="1" thickTop="1"/>
    <row r="98" spans="2:41" ht="18" customHeight="1">
      <c r="E98" s="278"/>
      <c r="I98" s="278">
        <f>H96+I96</f>
        <v>7142197.879999998</v>
      </c>
      <c r="AC98" s="445"/>
    </row>
    <row r="99" spans="2:41" ht="18" customHeight="1">
      <c r="B99" s="163" t="s">
        <v>716</v>
      </c>
      <c r="E99" s="278"/>
      <c r="F99" s="279"/>
      <c r="G99" s="280"/>
    </row>
    <row r="100" spans="2:41" ht="18" customHeight="1">
      <c r="E100" s="278"/>
      <c r="G100" s="446" t="s">
        <v>784</v>
      </c>
      <c r="H100" s="218" t="s">
        <v>785</v>
      </c>
      <c r="I100" s="218" t="s">
        <v>805</v>
      </c>
      <c r="J100" s="218"/>
    </row>
    <row r="101" spans="2:41" ht="18" customHeight="1" thickBot="1">
      <c r="B101" s="281" t="s">
        <v>601</v>
      </c>
      <c r="C101" s="282"/>
      <c r="D101" s="282"/>
      <c r="E101" s="282"/>
      <c r="F101" s="283">
        <f>SUM(E80:E96)</f>
        <v>16416443.999999903</v>
      </c>
      <c r="G101" s="447">
        <f>F101-利润表!C40</f>
        <v>1.7136335372924805E-7</v>
      </c>
      <c r="H101" s="448">
        <f>D76-C76</f>
        <v>-19936547.700000048</v>
      </c>
      <c r="I101" s="448">
        <f>H101-F101</f>
        <v>-36352991.699999951</v>
      </c>
      <c r="J101" s="448"/>
      <c r="K101" s="278">
        <f>-'TB-本期'!AC172-'TB-本期'!AC182</f>
        <v>-54027149.840000004</v>
      </c>
      <c r="L101" s="278">
        <f>K101-I101</f>
        <v>-17674158.140000053</v>
      </c>
      <c r="W101" s="284"/>
    </row>
    <row r="102" spans="2:41" s="165" customFormat="1" ht="18" customHeight="1" thickTop="1">
      <c r="B102" s="285" t="s">
        <v>922</v>
      </c>
      <c r="C102" s="286"/>
      <c r="D102" s="286"/>
      <c r="E102" s="286"/>
      <c r="F102" s="287">
        <f>-SUM(J79:J96)</f>
        <v>28877447.18</v>
      </c>
      <c r="G102" s="288" t="s">
        <v>717</v>
      </c>
    </row>
    <row r="103" spans="2:41" s="165" customFormat="1" ht="18" customHeight="1">
      <c r="B103" s="289" t="s">
        <v>921</v>
      </c>
      <c r="C103" s="458"/>
      <c r="D103" s="458"/>
      <c r="E103" s="458"/>
      <c r="F103" s="459">
        <f>-SUM(K79:K96)</f>
        <v>164247283.88999999</v>
      </c>
      <c r="G103" s="288"/>
    </row>
    <row r="104" spans="2:41" s="165" customFormat="1" ht="18" customHeight="1">
      <c r="B104" s="289" t="s">
        <v>718</v>
      </c>
      <c r="C104" s="290"/>
      <c r="D104" s="290"/>
      <c r="E104" s="290"/>
      <c r="F104" s="291">
        <f>-SUM(N79:N96)</f>
        <v>55512990.959999993</v>
      </c>
      <c r="G104" s="288" t="s">
        <v>719</v>
      </c>
    </row>
    <row r="105" spans="2:41" s="165" customFormat="1" ht="18" customHeight="1">
      <c r="B105" s="289" t="s">
        <v>720</v>
      </c>
      <c r="C105" s="290"/>
      <c r="D105" s="290"/>
      <c r="E105" s="290"/>
      <c r="F105" s="291">
        <f>-SUM(O79:O96)</f>
        <v>25560745.23</v>
      </c>
      <c r="G105" s="288" t="s">
        <v>721</v>
      </c>
    </row>
    <row r="106" spans="2:41" s="165" customFormat="1" ht="18" customHeight="1">
      <c r="B106" s="289" t="s">
        <v>722</v>
      </c>
      <c r="C106" s="290"/>
      <c r="D106" s="290"/>
      <c r="E106" s="290"/>
      <c r="F106" s="291">
        <f>-SUM(P79:P96)</f>
        <v>8042318.2199999997</v>
      </c>
      <c r="G106" s="288" t="s">
        <v>723</v>
      </c>
    </row>
    <row r="107" spans="2:41" s="165" customFormat="1" ht="18" customHeight="1">
      <c r="B107" s="289" t="s">
        <v>724</v>
      </c>
      <c r="C107" s="292"/>
      <c r="D107" s="292"/>
      <c r="E107" s="292"/>
      <c r="F107" s="291">
        <f>-SUM(M79:M96)</f>
        <v>-5793245.2000000002</v>
      </c>
      <c r="G107" s="288" t="s">
        <v>725</v>
      </c>
    </row>
    <row r="108" spans="2:41" s="165" customFormat="1" ht="18" customHeight="1">
      <c r="B108" s="289" t="s">
        <v>796</v>
      </c>
      <c r="C108" s="292"/>
      <c r="D108" s="292"/>
      <c r="E108" s="292"/>
      <c r="F108" s="291">
        <f>-SUM(H79:H96)</f>
        <v>-2823058.12</v>
      </c>
      <c r="G108" s="288" t="s">
        <v>726</v>
      </c>
      <c r="AO108" s="165" t="s">
        <v>927</v>
      </c>
    </row>
    <row r="109" spans="2:41" s="165" customFormat="1" ht="18" customHeight="1">
      <c r="B109" s="289" t="s">
        <v>727</v>
      </c>
      <c r="C109" s="292"/>
      <c r="D109" s="292"/>
      <c r="E109" s="292"/>
      <c r="F109" s="291">
        <f>-SUM(I79:I96)</f>
        <v>-4319139.7599999979</v>
      </c>
      <c r="G109" s="288" t="s">
        <v>728</v>
      </c>
    </row>
    <row r="110" spans="2:41" s="165" customFormat="1" ht="18" customHeight="1" thickBot="1">
      <c r="B110" s="293"/>
      <c r="C110" s="294"/>
      <c r="D110" s="294"/>
      <c r="E110" s="294"/>
      <c r="F110" s="295">
        <f>-SUM(H79:Q96)-SUM(F102:F109)</f>
        <v>0</v>
      </c>
      <c r="G110" s="288"/>
      <c r="L110" s="296"/>
      <c r="AO110" s="165" t="s">
        <v>928</v>
      </c>
    </row>
    <row r="111" spans="2:41" s="165" customFormat="1" ht="18" customHeight="1" thickTop="1" thickBot="1">
      <c r="B111" s="297"/>
      <c r="F111" s="298">
        <f>SUM(F102:F109)</f>
        <v>269305342.40000004</v>
      </c>
    </row>
    <row r="112" spans="2:41" s="165" customFormat="1" ht="18" customHeight="1" thickTop="1">
      <c r="B112" s="299" t="s">
        <v>729</v>
      </c>
      <c r="C112" s="300"/>
      <c r="D112" s="300"/>
      <c r="E112" s="300"/>
      <c r="F112" s="301">
        <f>-SUM(AA86:AR86)</f>
        <v>-5546620.21</v>
      </c>
      <c r="G112" s="302" t="s">
        <v>797</v>
      </c>
    </row>
    <row r="113" spans="2:44" s="165" customFormat="1" ht="18" customHeight="1">
      <c r="B113" s="303" t="s">
        <v>730</v>
      </c>
      <c r="C113" s="304"/>
      <c r="D113" s="304"/>
      <c r="E113" s="304"/>
      <c r="F113" s="305">
        <f>-SUM(AA88:AR88)</f>
        <v>-65329874.740000002</v>
      </c>
      <c r="G113" s="302" t="s">
        <v>731</v>
      </c>
    </row>
    <row r="114" spans="2:44" s="165" customFormat="1" ht="18" customHeight="1">
      <c r="B114" s="303" t="s">
        <v>732</v>
      </c>
      <c r="C114" s="304"/>
      <c r="D114" s="304"/>
      <c r="E114" s="304"/>
      <c r="F114" s="305">
        <f>-SUM(AA92:AR92)</f>
        <v>177506.75</v>
      </c>
      <c r="G114" s="302" t="s">
        <v>733</v>
      </c>
    </row>
    <row r="115" spans="2:44" s="165" customFormat="1" ht="18" customHeight="1">
      <c r="B115" s="303" t="s">
        <v>734</v>
      </c>
      <c r="C115" s="304"/>
      <c r="D115" s="304"/>
      <c r="E115" s="304"/>
      <c r="F115" s="305">
        <f>-SUM(H95:AR95)</f>
        <v>119759.81</v>
      </c>
      <c r="G115" s="302" t="s">
        <v>735</v>
      </c>
    </row>
    <row r="116" spans="2:44" s="165" customFormat="1" ht="18" customHeight="1" thickBot="1">
      <c r="B116" s="306"/>
      <c r="C116" s="307"/>
      <c r="D116" s="307"/>
      <c r="E116" s="307"/>
      <c r="F116" s="308">
        <f>-SUM(AA79:AR96)-SUM(F112:F115)</f>
        <v>0</v>
      </c>
      <c r="G116" s="302"/>
    </row>
    <row r="117" spans="2:44" s="165" customFormat="1" ht="18" customHeight="1" thickTop="1" thickBot="1">
      <c r="B117" s="309"/>
      <c r="F117" s="298">
        <f>SUM(F112:F115)</f>
        <v>-70579228.390000001</v>
      </c>
    </row>
    <row r="118" spans="2:44" s="165" customFormat="1" ht="18" customHeight="1" thickTop="1">
      <c r="B118" s="310" t="s">
        <v>736</v>
      </c>
      <c r="C118" s="311"/>
      <c r="D118" s="311"/>
      <c r="E118" s="311"/>
      <c r="F118" s="312">
        <f>SUM(S18:Y18)</f>
        <v>-81187727.400000021</v>
      </c>
      <c r="G118" s="313" t="s">
        <v>737</v>
      </c>
    </row>
    <row r="119" spans="2:44" s="165" customFormat="1" ht="18" customHeight="1">
      <c r="B119" s="314" t="s">
        <v>738</v>
      </c>
      <c r="C119" s="315"/>
      <c r="D119" s="315"/>
      <c r="E119" s="315"/>
      <c r="F119" s="316">
        <f>SUM(S8:Y42)-F118</f>
        <v>-88238950.289999947</v>
      </c>
      <c r="G119" s="313" t="s">
        <v>739</v>
      </c>
    </row>
    <row r="120" spans="2:44" s="165" customFormat="1" ht="18" customHeight="1">
      <c r="B120" s="314" t="s">
        <v>740</v>
      </c>
      <c r="C120" s="315"/>
      <c r="D120" s="315"/>
      <c r="E120" s="315"/>
      <c r="F120" s="316">
        <f>SUM(S45:Y67)</f>
        <v>36809647.63000001</v>
      </c>
      <c r="G120" s="313" t="s">
        <v>741</v>
      </c>
    </row>
    <row r="121" spans="2:44" s="165" customFormat="1" ht="18" customHeight="1" thickBot="1">
      <c r="B121" s="317"/>
      <c r="C121" s="318"/>
      <c r="D121" s="318"/>
      <c r="E121" s="318"/>
      <c r="F121" s="319">
        <f>SUM(S9:Y76)-SUM(F118:F120)</f>
        <v>0</v>
      </c>
    </row>
    <row r="122" spans="2:44" s="165" customFormat="1" ht="18" customHeight="1" thickTop="1">
      <c r="B122" s="320"/>
      <c r="C122" s="321"/>
      <c r="D122" s="321"/>
      <c r="E122" s="321"/>
      <c r="F122" s="322">
        <f>SUM(F118:F120)</f>
        <v>-132617030.05999996</v>
      </c>
    </row>
    <row r="123" spans="2:44" s="165" customFormat="1" ht="18" customHeight="1">
      <c r="B123" s="323" t="s">
        <v>742</v>
      </c>
      <c r="C123" s="324"/>
      <c r="D123" s="324"/>
      <c r="E123" s="324"/>
      <c r="F123" s="325">
        <f>F110+F116+F121</f>
        <v>0</v>
      </c>
    </row>
    <row r="124" spans="2:44" s="165" customFormat="1" ht="18" customHeight="1">
      <c r="B124" s="326" t="s">
        <v>526</v>
      </c>
      <c r="C124" s="327"/>
      <c r="D124" s="327"/>
      <c r="E124" s="327"/>
      <c r="F124" s="328">
        <f>F101+F111+F117+F122+F123</f>
        <v>82525527.949999973</v>
      </c>
    </row>
    <row r="125" spans="2:44" ht="12.75">
      <c r="C125" s="329"/>
      <c r="D125" s="32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row>
    <row r="126" spans="2:44" ht="12.75">
      <c r="C126" s="329"/>
      <c r="D126" s="329"/>
      <c r="F126" s="330">
        <f>F124-S7</f>
        <v>1.6391277313232422E-7</v>
      </c>
      <c r="G126" s="331" t="s">
        <v>743</v>
      </c>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row>
    <row r="127" spans="2:44" ht="12.75">
      <c r="C127" s="329"/>
      <c r="D127" s="32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row>
    <row r="130" spans="6:44" ht="20.25">
      <c r="H130" s="333"/>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row>
    <row r="131" spans="6:44">
      <c r="F131" s="280"/>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row>
    <row r="132" spans="6:44" ht="22.5">
      <c r="F132" s="278"/>
      <c r="H132" s="334"/>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row>
    <row r="135" spans="6:44" ht="22.5">
      <c r="H135" s="334"/>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row>
    <row r="143" spans="6:44">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row>
  </sheetData>
  <mergeCells count="31">
    <mergeCell ref="AN6:AP6"/>
    <mergeCell ref="AR6:AR7"/>
    <mergeCell ref="S7:Y7"/>
    <mergeCell ref="AA7:AI7"/>
    <mergeCell ref="AK7:AP7"/>
    <mergeCell ref="V6:Y6"/>
    <mergeCell ref="AA6:AE6"/>
    <mergeCell ref="AF6:AI6"/>
    <mergeCell ref="AK6:AM6"/>
    <mergeCell ref="E5:E7"/>
    <mergeCell ref="F5:F7"/>
    <mergeCell ref="G5:G7"/>
    <mergeCell ref="H6:Q7"/>
    <mergeCell ref="S6:U6"/>
    <mergeCell ref="R3:R7"/>
    <mergeCell ref="S3:U3"/>
    <mergeCell ref="S2:Y2"/>
    <mergeCell ref="AA2:AI2"/>
    <mergeCell ref="AK2:AP2"/>
    <mergeCell ref="B3:B4"/>
    <mergeCell ref="C3:C4"/>
    <mergeCell ref="D3:D4"/>
    <mergeCell ref="E3:E4"/>
    <mergeCell ref="F3:F4"/>
    <mergeCell ref="G3:G4"/>
    <mergeCell ref="H3:Q3"/>
    <mergeCell ref="AN3:AP3"/>
    <mergeCell ref="AK3:AM3"/>
    <mergeCell ref="V3:Y3"/>
    <mergeCell ref="AA3:AE3"/>
    <mergeCell ref="AF3:AI3"/>
  </mergeCells>
  <phoneticPr fontId="1" type="noConversion"/>
  <conditionalFormatting sqref="S7 AR7 AA7:AI7 AK7:AP7">
    <cfRule type="expression" dxfId="4" priority="2" stopIfTrue="1">
      <formula>ABS(S8)&lt;&gt;0</formula>
    </cfRule>
  </conditionalFormatting>
  <conditionalFormatting sqref="H6:J6 S6 V6 AR6 AK6:AP6 AA6:AI6">
    <cfRule type="cellIs" dxfId="3" priority="3" stopIfTrue="1" operator="notEqual">
      <formula>0</formula>
    </cfRule>
  </conditionalFormatting>
  <conditionalFormatting sqref="H84:N85 Y95 Z95:AR96 Q84:AR85 H95:X96 H86:AR94 H8:AR83">
    <cfRule type="cellIs" dxfId="2" priority="4" stopIfTrue="1" operator="notEqual">
      <formula>0</formula>
    </cfRule>
  </conditionalFormatting>
  <conditionalFormatting sqref="F5:F7">
    <cfRule type="expression" dxfId="1" priority="5" stopIfTrue="1">
      <formula>ABS($F$5+$E$8)&gt;0.5</formula>
    </cfRule>
  </conditionalFormatting>
  <conditionalFormatting sqref="O84">
    <cfRule type="cellIs" dxfId="0" priority="1" stopIfTrue="1" operator="notEqual">
      <formula>0</formula>
    </cfRule>
  </conditionalFormatting>
  <dataValidations disablePrompts="1" count="3">
    <dataValidation allowBlank="1" showInputMessage="1" showErrorMessage="1" prompt="如出现漏项会在此处后下面几个浅黄色区域出现差值，如确实为不能归集的数据，请在最后合并到其他项中。" sqref="F110" xr:uid="{00000000-0002-0000-0900-000000000000}"/>
    <dataValidation allowBlank="1" showInputMessage="1" showErrorMessage="1" prompt="此表绿色区域为零值区域。" sqref="E5:E7" xr:uid="{00000000-0002-0000-0900-000001000000}"/>
    <dataValidation allowBlank="1" showInputMessage="1" showErrorMessage="1" prompt="与货币资金变对值的差值绝对值大于0.5时，显示红色警告。" sqref="F5:F7" xr:uid="{00000000-0002-0000-0900-000002000000}"/>
  </dataValidations>
  <pageMargins left="0.75" right="0.75" top="1" bottom="1" header="0.5" footer="0.5"/>
  <pageSetup paperSize="9" firstPageNumber="4294963191" orientation="portrait" horizontalDpi="200" verticalDpi="2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A4" sqref="A4:D57"/>
    </sheetView>
  </sheetViews>
  <sheetFormatPr defaultColWidth="9.125" defaultRowHeight="18" customHeight="1"/>
  <cols>
    <col min="1" max="1" width="40" style="6" customWidth="1"/>
    <col min="2" max="2" width="11.25" style="16" hidden="1" customWidth="1"/>
    <col min="3" max="4" width="17.5" style="16" customWidth="1"/>
    <col min="5" max="5" width="16.125" style="92" bestFit="1" customWidth="1"/>
    <col min="6" max="6" width="17.375" style="92"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465" t="s">
        <v>752</v>
      </c>
      <c r="B1" s="466"/>
      <c r="C1" s="466"/>
      <c r="D1" s="466"/>
    </row>
    <row r="2" spans="1:8" ht="16.5" customHeight="1">
      <c r="A2" s="467">
        <f>资产负债表!A2</f>
        <v>43830</v>
      </c>
      <c r="B2" s="467"/>
      <c r="C2" s="467"/>
      <c r="D2" s="467"/>
    </row>
    <row r="3" spans="1:8" s="8" customFormat="1" ht="19.5" customHeight="1" thickBot="1">
      <c r="A3" s="17" t="str">
        <f>资产负债表!A3</f>
        <v>编制单位：ABC公司</v>
      </c>
      <c r="B3" s="469"/>
      <c r="C3" s="469"/>
      <c r="D3" s="18" t="s">
        <v>256</v>
      </c>
      <c r="E3" s="93"/>
      <c r="F3" s="93"/>
    </row>
    <row r="4" spans="1:8" s="9" customFormat="1" ht="16.5" customHeight="1">
      <c r="A4" s="408" t="s">
        <v>257</v>
      </c>
      <c r="B4" s="393" t="s">
        <v>127</v>
      </c>
      <c r="C4" s="394" t="s">
        <v>129</v>
      </c>
      <c r="D4" s="395" t="s">
        <v>220</v>
      </c>
      <c r="E4" s="90"/>
      <c r="F4" s="90"/>
    </row>
    <row r="5" spans="1:8" s="12" customFormat="1" ht="16.5" customHeight="1">
      <c r="A5" s="409" t="s">
        <v>258</v>
      </c>
      <c r="B5" s="10"/>
      <c r="C5" s="10"/>
      <c r="D5" s="397"/>
      <c r="E5" s="91"/>
      <c r="F5" s="91"/>
    </row>
    <row r="6" spans="1:8" s="12" customFormat="1" ht="16.5" customHeight="1">
      <c r="A6" s="410" t="s">
        <v>259</v>
      </c>
      <c r="B6" s="10"/>
      <c r="C6" s="42">
        <f>'TB-本期'!AC71</f>
        <v>4865479.18</v>
      </c>
      <c r="D6" s="399">
        <f>'TB-上期'!AC71</f>
        <v>0</v>
      </c>
      <c r="E6" s="91"/>
      <c r="F6" s="94"/>
      <c r="H6" s="91"/>
    </row>
    <row r="7" spans="1:8" s="12" customFormat="1" ht="16.5" hidden="1" customHeight="1">
      <c r="A7" s="410" t="s">
        <v>260</v>
      </c>
      <c r="B7" s="10"/>
      <c r="C7" s="42">
        <f>'TB-本期'!AC72</f>
        <v>0</v>
      </c>
      <c r="D7" s="399">
        <f>'TB-上期'!AC72</f>
        <v>0</v>
      </c>
      <c r="E7" s="91"/>
      <c r="F7" s="91"/>
      <c r="H7" s="91"/>
    </row>
    <row r="8" spans="1:8" s="12" customFormat="1" ht="16.5" hidden="1" customHeight="1">
      <c r="A8" s="410" t="s">
        <v>262</v>
      </c>
      <c r="B8" s="10"/>
      <c r="C8" s="42">
        <f>'TB-本期'!AC73</f>
        <v>0</v>
      </c>
      <c r="D8" s="399">
        <f>'TB-上期'!AC73</f>
        <v>0</v>
      </c>
      <c r="E8" s="91"/>
      <c r="F8" s="91"/>
      <c r="H8" s="91"/>
    </row>
    <row r="9" spans="1:8" s="12" customFormat="1" ht="16.5" customHeight="1">
      <c r="A9" s="411" t="s">
        <v>893</v>
      </c>
      <c r="B9" s="10"/>
      <c r="C9" s="42">
        <f>'TB-本期'!AC74</f>
        <v>0</v>
      </c>
      <c r="D9" s="399">
        <f>'TB-上期'!AC74</f>
        <v>0</v>
      </c>
      <c r="E9" s="91"/>
      <c r="F9" s="91"/>
      <c r="H9" s="91"/>
    </row>
    <row r="10" spans="1:8" s="12" customFormat="1" ht="16.5" customHeight="1">
      <c r="A10" s="410" t="s">
        <v>263</v>
      </c>
      <c r="B10" s="10"/>
      <c r="C10" s="42">
        <f>'TB-本期'!AC75</f>
        <v>0</v>
      </c>
      <c r="D10" s="399">
        <f>'TB-上期'!AC75</f>
        <v>0</v>
      </c>
      <c r="E10" s="91"/>
      <c r="F10" s="91"/>
      <c r="H10" s="91"/>
    </row>
    <row r="11" spans="1:8" s="12" customFormat="1" ht="16.5" customHeight="1">
      <c r="A11" s="411" t="s">
        <v>505</v>
      </c>
      <c r="B11" s="10"/>
      <c r="C11" s="42">
        <f>'TB-本期'!AC76</f>
        <v>0</v>
      </c>
      <c r="D11" s="399">
        <f>'TB-上期'!AC76</f>
        <v>0</v>
      </c>
      <c r="E11" s="91"/>
      <c r="F11" s="91"/>
      <c r="H11" s="91"/>
    </row>
    <row r="12" spans="1:8" s="12" customFormat="1" ht="16.5" customHeight="1">
      <c r="A12" s="411" t="s">
        <v>507</v>
      </c>
      <c r="B12" s="10"/>
      <c r="C12" s="42">
        <f>'TB-本期'!AC77</f>
        <v>145663053.97</v>
      </c>
      <c r="D12" s="399">
        <f>'TB-上期'!AC77</f>
        <v>104417897.8</v>
      </c>
      <c r="E12" s="91"/>
      <c r="F12" s="94"/>
      <c r="H12" s="91"/>
    </row>
    <row r="13" spans="1:8" s="12" customFormat="1" ht="16.5" customHeight="1">
      <c r="A13" s="410" t="s">
        <v>264</v>
      </c>
      <c r="B13" s="10"/>
      <c r="C13" s="42">
        <f>'TB-本期'!AC78</f>
        <v>7874073.4900000002</v>
      </c>
      <c r="D13" s="399">
        <f>'TB-上期'!AC78</f>
        <v>7089017.25</v>
      </c>
      <c r="E13" s="91"/>
      <c r="F13" s="92"/>
      <c r="H13" s="91"/>
    </row>
    <row r="14" spans="1:8" s="12" customFormat="1" ht="16.5" customHeight="1">
      <c r="A14" s="411" t="s">
        <v>894</v>
      </c>
      <c r="B14" s="10"/>
      <c r="C14" s="42">
        <f>'TB-本期'!AC79</f>
        <v>0</v>
      </c>
      <c r="D14" s="399">
        <f>'TB-上期'!AC79</f>
        <v>0</v>
      </c>
      <c r="E14" s="91"/>
      <c r="F14" s="92"/>
      <c r="H14" s="91"/>
    </row>
    <row r="15" spans="1:8" s="12" customFormat="1" ht="16.5" hidden="1" customHeight="1">
      <c r="A15" s="410" t="s">
        <v>265</v>
      </c>
      <c r="B15" s="10"/>
      <c r="C15" s="42">
        <f>'TB-本期'!AC80</f>
        <v>0</v>
      </c>
      <c r="D15" s="399">
        <f>'TB-上期'!AC80</f>
        <v>0</v>
      </c>
      <c r="E15" s="91"/>
      <c r="F15" s="91"/>
      <c r="H15" s="91"/>
    </row>
    <row r="16" spans="1:8" s="12" customFormat="1" ht="16.5" hidden="1" customHeight="1">
      <c r="A16" s="410" t="s">
        <v>261</v>
      </c>
      <c r="B16" s="10"/>
      <c r="C16" s="42">
        <f>'TB-本期'!AC81</f>
        <v>0</v>
      </c>
      <c r="D16" s="399">
        <f>'TB-上期'!AC81</f>
        <v>0</v>
      </c>
      <c r="E16" s="91"/>
      <c r="F16" s="91"/>
      <c r="H16" s="91"/>
    </row>
    <row r="17" spans="1:8" s="12" customFormat="1" ht="16.5" hidden="1" customHeight="1">
      <c r="A17" s="410" t="s">
        <v>271</v>
      </c>
      <c r="B17" s="10"/>
      <c r="C17" s="42">
        <f>'TB-本期'!AC82</f>
        <v>0</v>
      </c>
      <c r="D17" s="399">
        <f>'TB-上期'!AC82</f>
        <v>0</v>
      </c>
      <c r="E17" s="91"/>
      <c r="F17" s="91"/>
      <c r="H17" s="91"/>
    </row>
    <row r="18" spans="1:8" s="12" customFormat="1" ht="16.5" hidden="1" customHeight="1">
      <c r="A18" s="410" t="s">
        <v>272</v>
      </c>
      <c r="B18" s="10"/>
      <c r="C18" s="42">
        <f>'TB-本期'!AC83</f>
        <v>0</v>
      </c>
      <c r="D18" s="399">
        <f>'TB-上期'!AC83</f>
        <v>0</v>
      </c>
      <c r="E18" s="91"/>
      <c r="F18" s="91"/>
      <c r="H18" s="91"/>
    </row>
    <row r="19" spans="1:8" s="12" customFormat="1" ht="16.5" customHeight="1">
      <c r="A19" s="410" t="s">
        <v>267</v>
      </c>
      <c r="B19" s="10"/>
      <c r="C19" s="42">
        <f>'TB-本期'!AC84</f>
        <v>31883357.98</v>
      </c>
      <c r="D19" s="399">
        <f>'TB-上期'!AC84</f>
        <v>31385412.620000001</v>
      </c>
      <c r="E19" s="91"/>
      <c r="F19" s="92"/>
      <c r="H19" s="91"/>
    </row>
    <row r="20" spans="1:8" s="12" customFormat="1" ht="16.5" customHeight="1">
      <c r="A20" s="410" t="s">
        <v>268</v>
      </c>
      <c r="B20" s="10"/>
      <c r="C20" s="42">
        <f>'TB-本期'!AC85</f>
        <v>18868453.510000002</v>
      </c>
      <c r="D20" s="399">
        <f>'TB-上期'!AC85</f>
        <v>25772040.710000001</v>
      </c>
      <c r="E20" s="91"/>
      <c r="F20" s="92"/>
      <c r="H20" s="91"/>
    </row>
    <row r="21" spans="1:8" s="12" customFormat="1" ht="16.5" customHeight="1">
      <c r="A21" s="410" t="s">
        <v>269</v>
      </c>
      <c r="B21" s="10"/>
      <c r="C21" s="42">
        <f>'TB-本期'!AC86</f>
        <v>16050519.42</v>
      </c>
      <c r="D21" s="399">
        <f>'TB-上期'!AC86</f>
        <v>16295279.380000001</v>
      </c>
      <c r="E21" s="91"/>
      <c r="F21" s="92"/>
      <c r="H21" s="91"/>
    </row>
    <row r="22" spans="1:8" s="12" customFormat="1" ht="16.5" hidden="1" customHeight="1">
      <c r="A22" s="410" t="s">
        <v>266</v>
      </c>
      <c r="B22" s="10"/>
      <c r="C22" s="42">
        <f>'TB-本期'!AC87</f>
        <v>0</v>
      </c>
      <c r="D22" s="399">
        <f>'TB-上期'!AC87</f>
        <v>0</v>
      </c>
      <c r="E22" s="91"/>
      <c r="F22" s="91"/>
      <c r="H22" s="91"/>
    </row>
    <row r="23" spans="1:8" s="12" customFormat="1" ht="16.5" hidden="1" customHeight="1">
      <c r="A23" s="410" t="s">
        <v>270</v>
      </c>
      <c r="B23" s="10"/>
      <c r="C23" s="42">
        <f>'TB-本期'!AC88</f>
        <v>0</v>
      </c>
      <c r="D23" s="399">
        <f>'TB-上期'!AC88</f>
        <v>0</v>
      </c>
      <c r="E23" s="91"/>
      <c r="F23" s="91"/>
      <c r="H23" s="91"/>
    </row>
    <row r="24" spans="1:8" s="12" customFormat="1" ht="16.5" hidden="1" customHeight="1">
      <c r="A24" s="410" t="s">
        <v>273</v>
      </c>
      <c r="B24" s="10"/>
      <c r="C24" s="42">
        <f>'TB-本期'!AC89</f>
        <v>0</v>
      </c>
      <c r="D24" s="399">
        <f>'TB-上期'!AC89</f>
        <v>0</v>
      </c>
      <c r="E24" s="91"/>
      <c r="F24" s="91"/>
      <c r="H24" s="91"/>
    </row>
    <row r="25" spans="1:8" s="12" customFormat="1" ht="16.5" customHeight="1">
      <c r="A25" s="410" t="s">
        <v>274</v>
      </c>
      <c r="B25" s="10"/>
      <c r="C25" s="42">
        <f>'TB-本期'!AC90</f>
        <v>0</v>
      </c>
      <c r="D25" s="399">
        <f>'TB-上期'!AC90</f>
        <v>0</v>
      </c>
      <c r="E25" s="91"/>
      <c r="F25" s="91"/>
      <c r="H25" s="91"/>
    </row>
    <row r="26" spans="1:8" s="12" customFormat="1" ht="16.5" customHeight="1">
      <c r="A26" s="410" t="s">
        <v>275</v>
      </c>
      <c r="B26" s="10"/>
      <c r="C26" s="42">
        <f>'TB-本期'!AC91</f>
        <v>0</v>
      </c>
      <c r="D26" s="399">
        <f>'TB-上期'!AC91</f>
        <v>0</v>
      </c>
      <c r="E26" s="91"/>
      <c r="F26" s="91"/>
    </row>
    <row r="27" spans="1:8" s="12" customFormat="1" ht="16.5" customHeight="1">
      <c r="A27" s="412" t="s">
        <v>276</v>
      </c>
      <c r="B27" s="10"/>
      <c r="C27" s="43">
        <f>IF(SUM(C6:C26)&lt;&gt;0,SUM(C6:C26),"")</f>
        <v>225204937.54999998</v>
      </c>
      <c r="D27" s="403">
        <f>IF(SUM(D6:D26)&lt;&gt;0,SUM(D6:D26),"")</f>
        <v>184959647.75999999</v>
      </c>
      <c r="E27" s="91"/>
      <c r="F27" s="91"/>
    </row>
    <row r="28" spans="1:8" s="12" customFormat="1" ht="16.5" customHeight="1">
      <c r="A28" s="409" t="s">
        <v>277</v>
      </c>
      <c r="B28" s="10"/>
      <c r="C28" s="42"/>
      <c r="D28" s="399"/>
      <c r="E28" s="91"/>
      <c r="F28" s="91"/>
    </row>
    <row r="29" spans="1:8" s="12" customFormat="1" ht="16.5" hidden="1" customHeight="1">
      <c r="A29" s="411" t="s">
        <v>897</v>
      </c>
      <c r="B29" s="10"/>
      <c r="C29" s="42">
        <f>'TB-本期'!AC95</f>
        <v>0</v>
      </c>
      <c r="D29" s="399">
        <f>'TB-上期'!AC95</f>
        <v>0</v>
      </c>
      <c r="E29" s="91"/>
      <c r="F29" s="91"/>
    </row>
    <row r="30" spans="1:8" s="12" customFormat="1" ht="16.5" customHeight="1">
      <c r="A30" s="410" t="s">
        <v>278</v>
      </c>
      <c r="B30" s="10"/>
      <c r="C30" s="42">
        <f>'TB-本期'!AC96</f>
        <v>0</v>
      </c>
      <c r="D30" s="399">
        <f>'TB-上期'!AC96</f>
        <v>0</v>
      </c>
      <c r="E30" s="91"/>
      <c r="F30" s="91"/>
    </row>
    <row r="31" spans="1:8" s="12" customFormat="1" ht="16.5" customHeight="1">
      <c r="A31" s="410" t="s">
        <v>279</v>
      </c>
      <c r="B31" s="10"/>
      <c r="C31" s="42">
        <f>'TB-本期'!AC97</f>
        <v>0</v>
      </c>
      <c r="D31" s="399">
        <f>'TB-上期'!AC97</f>
        <v>0</v>
      </c>
      <c r="E31" s="91"/>
      <c r="F31" s="91"/>
    </row>
    <row r="32" spans="1:8" s="12" customFormat="1" ht="16.5" customHeight="1">
      <c r="A32" s="410" t="s">
        <v>280</v>
      </c>
      <c r="B32" s="10"/>
      <c r="C32" s="42">
        <f>'TB-本期'!AC98</f>
        <v>0</v>
      </c>
      <c r="D32" s="399">
        <f>'TB-上期'!AC98</f>
        <v>0</v>
      </c>
      <c r="E32" s="91"/>
      <c r="F32" s="91"/>
    </row>
    <row r="33" spans="1:6" s="12" customFormat="1" ht="16.5" customHeight="1">
      <c r="A33" s="410" t="s">
        <v>281</v>
      </c>
      <c r="B33" s="10"/>
      <c r="C33" s="42">
        <f>'TB-本期'!AC99</f>
        <v>0</v>
      </c>
      <c r="D33" s="399">
        <f>'TB-上期'!AC99</f>
        <v>0</v>
      </c>
      <c r="E33" s="91"/>
      <c r="F33" s="91"/>
    </row>
    <row r="34" spans="1:6" s="12" customFormat="1" ht="16.5" customHeight="1">
      <c r="A34" s="411" t="s">
        <v>901</v>
      </c>
      <c r="B34" s="10"/>
      <c r="C34" s="42">
        <f>'TB-本期'!AC100</f>
        <v>0</v>
      </c>
      <c r="D34" s="399">
        <f>'TB-上期'!AC100</f>
        <v>0</v>
      </c>
      <c r="E34" s="91"/>
      <c r="F34" s="91"/>
    </row>
    <row r="35" spans="1:6" s="12" customFormat="1" ht="16.5" customHeight="1">
      <c r="A35" s="410" t="s">
        <v>282</v>
      </c>
      <c r="B35" s="10"/>
      <c r="C35" s="42">
        <f>'TB-本期'!AC101</f>
        <v>23373257.18</v>
      </c>
      <c r="D35" s="399">
        <f>'TB-上期'!AC101</f>
        <v>0</v>
      </c>
      <c r="E35" s="91"/>
      <c r="F35" s="91"/>
    </row>
    <row r="36" spans="1:6" s="12" customFormat="1" ht="16.5" customHeight="1">
      <c r="A36" s="410" t="s">
        <v>283</v>
      </c>
      <c r="B36" s="10"/>
      <c r="C36" s="42">
        <f>'TB-本期'!AC102</f>
        <v>1185077.06</v>
      </c>
      <c r="D36" s="399">
        <f>'TB-上期'!AC102</f>
        <v>0</v>
      </c>
      <c r="E36" s="91"/>
      <c r="F36" s="91"/>
    </row>
    <row r="37" spans="1:6" s="12" customFormat="1" ht="16.5" customHeight="1">
      <c r="A37" s="410" t="s">
        <v>284</v>
      </c>
      <c r="B37" s="10"/>
      <c r="C37" s="42">
        <f>'TB-本期'!AC103</f>
        <v>25807587.629999999</v>
      </c>
      <c r="D37" s="399">
        <f>'TB-上期'!AC103</f>
        <v>23321434.84</v>
      </c>
      <c r="E37" s="91"/>
      <c r="F37" s="91"/>
    </row>
    <row r="38" spans="1:6" s="12" customFormat="1" ht="16.5" customHeight="1">
      <c r="A38" s="410" t="s">
        <v>285</v>
      </c>
      <c r="B38" s="10"/>
      <c r="C38" s="42">
        <f>'TB-本期'!AC104</f>
        <v>27383310.25</v>
      </c>
      <c r="D38" s="399">
        <f>'TB-上期'!AC104</f>
        <v>27140669.379999999</v>
      </c>
      <c r="E38" s="91"/>
      <c r="F38" s="91"/>
    </row>
    <row r="39" spans="1:6" s="12" customFormat="1" ht="16.5" customHeight="1">
      <c r="A39" s="410" t="s">
        <v>286</v>
      </c>
      <c r="B39" s="10"/>
      <c r="C39" s="42">
        <f>'TB-本期'!AC105</f>
        <v>0</v>
      </c>
      <c r="D39" s="399">
        <f>'TB-上期'!AC105</f>
        <v>0</v>
      </c>
      <c r="E39" s="91"/>
      <c r="F39" s="91"/>
    </row>
    <row r="40" spans="1:6" s="12" customFormat="1" ht="16.5" customHeight="1">
      <c r="A40" s="412" t="s">
        <v>287</v>
      </c>
      <c r="B40" s="10"/>
      <c r="C40" s="43">
        <f>IF((SUM(C29:C39)-C33-C32)&lt;&gt;0,(SUM(C29:C39)-C32-C33),"")</f>
        <v>77749232.120000005</v>
      </c>
      <c r="D40" s="403">
        <f>IF((SUM(D29:D39)-D33-D32)&lt;&gt;0,(SUM(D29:D39)-D32-D33),"")</f>
        <v>50462104.219999999</v>
      </c>
      <c r="E40" s="91"/>
      <c r="F40" s="91"/>
    </row>
    <row r="41" spans="1:6" s="12" customFormat="1" ht="16.5" customHeight="1">
      <c r="A41" s="412" t="s">
        <v>288</v>
      </c>
      <c r="B41" s="10"/>
      <c r="C41" s="43">
        <f>IF(SUM(C40,C27)&lt;&gt;0,SUM(C40,C27),"")</f>
        <v>302954169.66999996</v>
      </c>
      <c r="D41" s="403">
        <f>IF(SUM(D40,D27)&lt;&gt;0,SUM(D40,D27),"")</f>
        <v>235421751.97999999</v>
      </c>
      <c r="E41" s="91"/>
      <c r="F41" s="91"/>
    </row>
    <row r="42" spans="1:6" s="12" customFormat="1" ht="16.5" customHeight="1">
      <c r="A42" s="409" t="s">
        <v>289</v>
      </c>
      <c r="B42" s="10"/>
      <c r="C42" s="42"/>
      <c r="D42" s="399"/>
      <c r="E42" s="91"/>
      <c r="F42" s="91"/>
    </row>
    <row r="43" spans="1:6" s="12" customFormat="1" ht="16.5" customHeight="1">
      <c r="A43" s="410" t="s">
        <v>489</v>
      </c>
      <c r="B43" s="10"/>
      <c r="C43" s="42">
        <f>'TB-本期'!AC110</f>
        <v>981468251</v>
      </c>
      <c r="D43" s="399">
        <f>'TB-上期'!AC110</f>
        <v>960137844</v>
      </c>
      <c r="E43" s="91"/>
      <c r="F43" s="92"/>
    </row>
    <row r="44" spans="1:6" s="12" customFormat="1" ht="16.5" customHeight="1">
      <c r="A44" s="410" t="s">
        <v>290</v>
      </c>
      <c r="B44" s="10"/>
      <c r="C44" s="42">
        <f>'TB-本期'!AC111</f>
        <v>0</v>
      </c>
      <c r="D44" s="399">
        <f>'TB-上期'!AC111</f>
        <v>0</v>
      </c>
      <c r="E44" s="91"/>
      <c r="F44" s="91"/>
    </row>
    <row r="45" spans="1:6" s="12" customFormat="1" ht="16.5" customHeight="1">
      <c r="A45" s="410" t="s">
        <v>280</v>
      </c>
      <c r="B45" s="10"/>
      <c r="C45" s="42">
        <f>'TB-本期'!AC112</f>
        <v>0</v>
      </c>
      <c r="D45" s="399">
        <f>'TB-上期'!AC112</f>
        <v>0</v>
      </c>
      <c r="E45" s="91"/>
      <c r="F45" s="91"/>
    </row>
    <row r="46" spans="1:6" s="12" customFormat="1" ht="16.5" customHeight="1">
      <c r="A46" s="410" t="s">
        <v>291</v>
      </c>
      <c r="B46" s="10"/>
      <c r="C46" s="42">
        <f>'TB-本期'!AC113</f>
        <v>0</v>
      </c>
      <c r="D46" s="399">
        <f>'TB-上期'!AC113</f>
        <v>0</v>
      </c>
      <c r="E46" s="91"/>
      <c r="F46" s="91"/>
    </row>
    <row r="47" spans="1:6" s="12" customFormat="1" ht="16.5" customHeight="1">
      <c r="A47" s="410" t="s">
        <v>292</v>
      </c>
      <c r="B47" s="10"/>
      <c r="C47" s="42">
        <f>'TB-本期'!AC114</f>
        <v>1876644588.2</v>
      </c>
      <c r="D47" s="399">
        <f>'TB-上期'!AC114</f>
        <v>1713948432.5</v>
      </c>
      <c r="E47" s="91"/>
      <c r="F47" s="94"/>
    </row>
    <row r="48" spans="1:6" s="12" customFormat="1" ht="16.5" customHeight="1">
      <c r="A48" s="410" t="s">
        <v>293</v>
      </c>
      <c r="B48" s="10"/>
      <c r="C48" s="42">
        <f>'TB-本期'!AC115</f>
        <v>304974802.18000001</v>
      </c>
      <c r="D48" s="399">
        <f>'TB-上期'!AC115</f>
        <v>202085486.72</v>
      </c>
      <c r="E48" s="91"/>
      <c r="F48" s="91"/>
    </row>
    <row r="49" spans="1:6" s="12" customFormat="1" ht="16.5" customHeight="1">
      <c r="A49" s="410" t="s">
        <v>294</v>
      </c>
      <c r="B49" s="10"/>
      <c r="C49" s="42">
        <f>'TB-本期'!AC116</f>
        <v>-61977.31</v>
      </c>
      <c r="D49" s="399">
        <f>'TB-上期'!AC116</f>
        <v>0</v>
      </c>
      <c r="E49" s="91"/>
      <c r="F49" s="91"/>
    </row>
    <row r="50" spans="1:6" s="12" customFormat="1" ht="16.5" customHeight="1">
      <c r="A50" s="410" t="s">
        <v>295</v>
      </c>
      <c r="B50" s="10"/>
      <c r="C50" s="42">
        <f>'TB-本期'!AC117</f>
        <v>0</v>
      </c>
      <c r="D50" s="399">
        <f>'TB-上期'!AC117</f>
        <v>0</v>
      </c>
      <c r="E50" s="91"/>
      <c r="F50" s="91"/>
    </row>
    <row r="51" spans="1:6" s="12" customFormat="1" ht="16.5" customHeight="1">
      <c r="A51" s="410" t="s">
        <v>296</v>
      </c>
      <c r="B51" s="10"/>
      <c r="C51" s="42">
        <f>'TB-本期'!AC118</f>
        <v>148202628.44999999</v>
      </c>
      <c r="D51" s="399">
        <f>'TB-上期'!AC118</f>
        <v>112457490.59</v>
      </c>
      <c r="E51" s="91"/>
      <c r="F51" s="92"/>
    </row>
    <row r="52" spans="1:6" s="12" customFormat="1" ht="16.5" customHeight="1">
      <c r="A52" s="410" t="s">
        <v>297</v>
      </c>
      <c r="B52" s="10"/>
      <c r="C52" s="42">
        <f>'TB-本期'!AC119</f>
        <v>0</v>
      </c>
      <c r="D52" s="399">
        <f>'TB-上期'!AC119</f>
        <v>0</v>
      </c>
      <c r="E52" s="91"/>
      <c r="F52" s="91"/>
    </row>
    <row r="53" spans="1:6" s="12" customFormat="1" ht="16.5" customHeight="1">
      <c r="A53" s="410" t="s">
        <v>298</v>
      </c>
      <c r="B53" s="10"/>
      <c r="C53" s="42">
        <f>'TB-本期'!AC120</f>
        <v>1084148178.3599999</v>
      </c>
      <c r="D53" s="399">
        <f>'TB-上期'!AC120</f>
        <v>1104084726.0599999</v>
      </c>
      <c r="E53" s="91"/>
      <c r="F53" s="92"/>
    </row>
    <row r="54" spans="1:6" s="12" customFormat="1" ht="16.5" customHeight="1">
      <c r="A54" s="410" t="s">
        <v>299</v>
      </c>
      <c r="B54" s="10"/>
      <c r="C54" s="44">
        <f>IF((SUM(C43:C47,C49:C53)-C48-C45-C46)&lt;&gt;0,(SUM(C43:C47,C49:C53)-C48-C45-C46),"")</f>
        <v>3785426866.52</v>
      </c>
      <c r="D54" s="402">
        <f>IF((SUM(D43:D47,D49:D53)-D48-D45-D46)&lt;&gt;0,(SUM(D43:D47,D49:D53)-D48-D45-D46),"")</f>
        <v>3688543006.4300003</v>
      </c>
      <c r="E54" s="91"/>
      <c r="F54" s="94"/>
    </row>
    <row r="55" spans="1:6" s="12" customFormat="1" ht="16.5" customHeight="1">
      <c r="A55" s="410" t="s">
        <v>300</v>
      </c>
      <c r="B55" s="10"/>
      <c r="C55" s="42">
        <f>'TB-本期'!AC122</f>
        <v>113348965.59</v>
      </c>
      <c r="D55" s="399">
        <f>'TB-上期'!AC122</f>
        <v>36591711.359999999</v>
      </c>
      <c r="E55" s="91"/>
      <c r="F55" s="91"/>
    </row>
    <row r="56" spans="1:6" s="12" customFormat="1" ht="16.5" customHeight="1">
      <c r="A56" s="412" t="s">
        <v>301</v>
      </c>
      <c r="B56" s="10"/>
      <c r="C56" s="43">
        <f>SUM(C54:C55)</f>
        <v>3898775832.1100001</v>
      </c>
      <c r="D56" s="403">
        <f>SUM(D54:D55)</f>
        <v>3725134717.7900004</v>
      </c>
      <c r="E56" s="91"/>
      <c r="F56" s="94"/>
    </row>
    <row r="57" spans="1:6" s="12" customFormat="1" ht="16.5" customHeight="1" thickBot="1">
      <c r="A57" s="413" t="s">
        <v>302</v>
      </c>
      <c r="B57" s="405" t="s">
        <v>254</v>
      </c>
      <c r="C57" s="406">
        <f>SUM(C41,C56)</f>
        <v>4201730001.7800002</v>
      </c>
      <c r="D57" s="407">
        <f>SUM(D41,D56)</f>
        <v>3960556469.7700005</v>
      </c>
      <c r="E57" s="91"/>
      <c r="F57" s="94"/>
    </row>
    <row r="58" spans="1:6" s="12" customFormat="1" ht="19.5" customHeight="1">
      <c r="A58" s="13" t="s">
        <v>303</v>
      </c>
      <c r="B58" s="13"/>
      <c r="C58" s="13"/>
      <c r="D58" s="13"/>
      <c r="E58" s="91"/>
      <c r="F58" s="91"/>
    </row>
    <row r="59" spans="1:6" ht="18" customHeight="1">
      <c r="C59" s="89"/>
      <c r="D59" s="21"/>
    </row>
    <row r="60" spans="1:6" ht="18" customHeight="1">
      <c r="C60" s="89"/>
    </row>
    <row r="61" spans="1:6" ht="18" customHeight="1">
      <c r="C61" s="89">
        <f>C57-'TB-本期'!AC124</f>
        <v>0</v>
      </c>
    </row>
    <row r="62" spans="1:6" ht="18" customHeight="1">
      <c r="C62" s="89"/>
    </row>
    <row r="63" spans="1:6" ht="18" customHeight="1">
      <c r="C63" s="89"/>
    </row>
    <row r="64" spans="1:6" ht="18" customHeight="1">
      <c r="C64" s="89"/>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topLeftCell="A6" zoomScaleNormal="100" zoomScaleSheetLayoutView="100" workbookViewId="0">
      <selection activeCell="C31" sqref="C31"/>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93" customWidth="1"/>
    <col min="6" max="6" width="13.625" style="92" customWidth="1"/>
    <col min="7" max="7" width="14.125" style="92"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465" t="s">
        <v>751</v>
      </c>
      <c r="B1" s="466"/>
      <c r="C1" s="466"/>
      <c r="D1" s="466"/>
    </row>
    <row r="2" spans="1:7" ht="12.75" customHeight="1">
      <c r="A2" s="471" t="s">
        <v>789</v>
      </c>
      <c r="B2" s="472"/>
      <c r="C2" s="472"/>
      <c r="D2" s="472"/>
    </row>
    <row r="3" spans="1:7" s="8" customFormat="1" ht="22.5" customHeight="1" thickBot="1">
      <c r="A3" s="17" t="str">
        <f>资产负债表!A3</f>
        <v>编制单位：ABC公司</v>
      </c>
      <c r="B3" s="476"/>
      <c r="C3" s="476"/>
      <c r="D3" s="18" t="s">
        <v>256</v>
      </c>
      <c r="E3" s="93"/>
      <c r="F3" s="93"/>
      <c r="G3" s="93"/>
    </row>
    <row r="4" spans="1:7" s="16" customFormat="1" ht="16.5" customHeight="1">
      <c r="A4" s="417" t="s">
        <v>304</v>
      </c>
      <c r="B4" s="418" t="s">
        <v>128</v>
      </c>
      <c r="C4" s="419" t="s">
        <v>305</v>
      </c>
      <c r="D4" s="420" t="s">
        <v>306</v>
      </c>
      <c r="E4" s="95"/>
      <c r="F4" s="89"/>
      <c r="G4" s="89"/>
    </row>
    <row r="5" spans="1:7" ht="16.5" customHeight="1">
      <c r="A5" s="409" t="s">
        <v>307</v>
      </c>
      <c r="B5" s="22"/>
      <c r="C5" s="45">
        <f>SUM(C6:C9)</f>
        <v>1148795536.3199999</v>
      </c>
      <c r="D5" s="421">
        <f>SUM(D6:D9)</f>
        <v>0</v>
      </c>
    </row>
    <row r="6" spans="1:7" ht="16.5" customHeight="1">
      <c r="A6" s="410" t="s">
        <v>308</v>
      </c>
      <c r="B6" s="22"/>
      <c r="C6" s="51">
        <f>'TB-本期'!AC127</f>
        <v>1148795536.3199999</v>
      </c>
      <c r="D6" s="422">
        <f>'TB-上期'!AC127</f>
        <v>0</v>
      </c>
    </row>
    <row r="7" spans="1:7" ht="16.5" hidden="1" customHeight="1">
      <c r="A7" s="410" t="s">
        <v>309</v>
      </c>
      <c r="B7" s="22"/>
      <c r="C7" s="51">
        <f>'TB-本期'!AC128</f>
        <v>0</v>
      </c>
      <c r="D7" s="422">
        <f>'TB-上期'!AC128</f>
        <v>0</v>
      </c>
    </row>
    <row r="8" spans="1:7" ht="16.5" hidden="1" customHeight="1">
      <c r="A8" s="410" t="s">
        <v>310</v>
      </c>
      <c r="B8" s="22"/>
      <c r="C8" s="51">
        <f>'TB-本期'!AC129</f>
        <v>0</v>
      </c>
      <c r="D8" s="422">
        <f>'TB-上期'!AC129</f>
        <v>0</v>
      </c>
    </row>
    <row r="9" spans="1:7" ht="16.5" hidden="1" customHeight="1">
      <c r="A9" s="410" t="s">
        <v>311</v>
      </c>
      <c r="B9" s="22"/>
      <c r="C9" s="51">
        <f>'TB-本期'!AC130</f>
        <v>0</v>
      </c>
      <c r="D9" s="422">
        <f>'TB-上期'!AC130</f>
        <v>0</v>
      </c>
    </row>
    <row r="10" spans="1:7" ht="16.5" customHeight="1">
      <c r="A10" s="409" t="s">
        <v>312</v>
      </c>
      <c r="B10" s="22"/>
      <c r="C10" s="45">
        <f>SUM(C11:C25)-SUM(C24:C25)</f>
        <v>1046129144.6700002</v>
      </c>
      <c r="D10" s="421">
        <f>SUM(D11:D25)-SUM(D24:D25)</f>
        <v>0</v>
      </c>
    </row>
    <row r="11" spans="1:7" ht="16.5" customHeight="1">
      <c r="A11" s="410" t="s">
        <v>313</v>
      </c>
      <c r="B11" s="22"/>
      <c r="C11" s="51">
        <f>'TB-本期'!AC132</f>
        <v>739159317.33000004</v>
      </c>
      <c r="D11" s="422">
        <f>'TB-上期'!AC132</f>
        <v>0</v>
      </c>
    </row>
    <row r="12" spans="1:7" ht="16.5" hidden="1" customHeight="1">
      <c r="A12" s="410" t="s">
        <v>314</v>
      </c>
      <c r="B12" s="22"/>
      <c r="C12" s="51">
        <f>'TB-本期'!AC133</f>
        <v>0</v>
      </c>
      <c r="D12" s="422">
        <f>'TB-上期'!AC133</f>
        <v>0</v>
      </c>
    </row>
    <row r="13" spans="1:7" ht="16.5" hidden="1" customHeight="1">
      <c r="A13" s="410" t="s">
        <v>315</v>
      </c>
      <c r="B13" s="22"/>
      <c r="C13" s="51">
        <f>'TB-本期'!AC134</f>
        <v>0</v>
      </c>
      <c r="D13" s="422">
        <f>'TB-上期'!AC134</f>
        <v>0</v>
      </c>
    </row>
    <row r="14" spans="1:7" ht="16.5" hidden="1" customHeight="1">
      <c r="A14" s="410" t="s">
        <v>316</v>
      </c>
      <c r="B14" s="22"/>
      <c r="C14" s="51">
        <f>'TB-本期'!AC135</f>
        <v>0</v>
      </c>
      <c r="D14" s="422">
        <f>'TB-上期'!AC135</f>
        <v>0</v>
      </c>
    </row>
    <row r="15" spans="1:7" ht="16.5" hidden="1" customHeight="1">
      <c r="A15" s="410" t="s">
        <v>317</v>
      </c>
      <c r="B15" s="22"/>
      <c r="C15" s="51">
        <f>'TB-本期'!AC136</f>
        <v>0</v>
      </c>
      <c r="D15" s="422">
        <f>'TB-上期'!AC136</f>
        <v>0</v>
      </c>
    </row>
    <row r="16" spans="1:7" ht="16.5" hidden="1" customHeight="1">
      <c r="A16" s="410" t="s">
        <v>318</v>
      </c>
      <c r="B16" s="22"/>
      <c r="C16" s="51">
        <f>'TB-本期'!AC137</f>
        <v>0</v>
      </c>
      <c r="D16" s="422">
        <f>'TB-上期'!AC137</f>
        <v>0</v>
      </c>
    </row>
    <row r="17" spans="1:4" ht="16.5" hidden="1" customHeight="1">
      <c r="A17" s="410" t="s">
        <v>319</v>
      </c>
      <c r="B17" s="22"/>
      <c r="C17" s="51">
        <f>'TB-本期'!AC138</f>
        <v>0</v>
      </c>
      <c r="D17" s="422">
        <f>'TB-上期'!AC138</f>
        <v>0</v>
      </c>
    </row>
    <row r="18" spans="1:4" ht="16.5" hidden="1" customHeight="1">
      <c r="A18" s="410" t="s">
        <v>320</v>
      </c>
      <c r="B18" s="22"/>
      <c r="C18" s="51">
        <f>'TB-本期'!AC139</f>
        <v>0</v>
      </c>
      <c r="D18" s="422">
        <f>'TB-上期'!AC139</f>
        <v>0</v>
      </c>
    </row>
    <row r="19" spans="1:4" ht="16.5" customHeight="1">
      <c r="A19" s="410" t="s">
        <v>321</v>
      </c>
      <c r="B19" s="22"/>
      <c r="C19" s="51">
        <f>'TB-本期'!AC140</f>
        <v>10971385.9</v>
      </c>
      <c r="D19" s="422">
        <f>'TB-上期'!AC140</f>
        <v>0</v>
      </c>
    </row>
    <row r="20" spans="1:4" ht="16.5" customHeight="1">
      <c r="A20" s="410" t="s">
        <v>322</v>
      </c>
      <c r="B20" s="22"/>
      <c r="C20" s="51">
        <f>'TB-本期'!AC141</f>
        <v>74679014.920000002</v>
      </c>
      <c r="D20" s="422">
        <f>'TB-上期'!AC141</f>
        <v>0</v>
      </c>
    </row>
    <row r="21" spans="1:4" ht="16.5" customHeight="1">
      <c r="A21" s="410" t="s">
        <v>323</v>
      </c>
      <c r="B21" s="22"/>
      <c r="C21" s="51">
        <f>'TB-本期'!AC142</f>
        <v>117212795.63</v>
      </c>
      <c r="D21" s="422">
        <f>'TB-上期'!AC142</f>
        <v>0</v>
      </c>
    </row>
    <row r="22" spans="1:4" ht="16.5" customHeight="1">
      <c r="A22" s="410" t="s">
        <v>324</v>
      </c>
      <c r="B22" s="22"/>
      <c r="C22" s="51">
        <f>'TB-本期'!AC143</f>
        <v>117809446.95</v>
      </c>
      <c r="D22" s="422">
        <f>'TB-上期'!AC143</f>
        <v>0</v>
      </c>
    </row>
    <row r="23" spans="1:4" ht="16.5" customHeight="1">
      <c r="A23" s="410" t="s">
        <v>325</v>
      </c>
      <c r="B23" s="22"/>
      <c r="C23" s="51">
        <f>'TB-本期'!AC144</f>
        <v>-13702816.060000001</v>
      </c>
      <c r="D23" s="422">
        <f>'TB-上期'!AC144</f>
        <v>0</v>
      </c>
    </row>
    <row r="24" spans="1:4" ht="16.5" customHeight="1">
      <c r="A24" s="410" t="s">
        <v>326</v>
      </c>
      <c r="B24" s="22"/>
      <c r="C24" s="51">
        <f>'TB-本期'!AC145</f>
        <v>1011488.58</v>
      </c>
      <c r="D24" s="422">
        <f>'TB-上期'!AC145</f>
        <v>0</v>
      </c>
    </row>
    <row r="25" spans="1:4" ht="16.5" customHeight="1">
      <c r="A25" s="410" t="s">
        <v>327</v>
      </c>
      <c r="B25" s="22"/>
      <c r="C25" s="51">
        <f>'TB-本期'!AC146</f>
        <v>9113393.5999999996</v>
      </c>
      <c r="D25" s="422">
        <f>'TB-上期'!AC146</f>
        <v>0</v>
      </c>
    </row>
    <row r="26" spans="1:4" ht="16.5" customHeight="1">
      <c r="A26" s="410" t="s">
        <v>328</v>
      </c>
      <c r="B26" s="22"/>
      <c r="C26" s="51">
        <f>'TB-本期'!AC147</f>
        <v>38864006.990000002</v>
      </c>
      <c r="D26" s="422">
        <f>'TB-上期'!AC147</f>
        <v>0</v>
      </c>
    </row>
    <row r="27" spans="1:4" ht="16.5" customHeight="1">
      <c r="A27" s="410" t="s">
        <v>329</v>
      </c>
      <c r="B27" s="22"/>
      <c r="C27" s="51">
        <f>'TB-本期'!AC148</f>
        <v>65329874.740000002</v>
      </c>
      <c r="D27" s="422">
        <f>'TB-上期'!AC148</f>
        <v>0</v>
      </c>
    </row>
    <row r="28" spans="1:4" ht="16.5" customHeight="1">
      <c r="A28" s="410" t="s">
        <v>330</v>
      </c>
      <c r="B28" s="22"/>
      <c r="C28" s="51">
        <f>'TB-本期'!AC149</f>
        <v>26103811.27</v>
      </c>
      <c r="D28" s="422">
        <f>'TB-上期'!AC149</f>
        <v>0</v>
      </c>
    </row>
    <row r="29" spans="1:4" ht="16.5" customHeight="1">
      <c r="A29" s="410" t="s">
        <v>331</v>
      </c>
      <c r="B29" s="22"/>
      <c r="C29" s="51">
        <f>'TB-本期'!AC150</f>
        <v>0</v>
      </c>
      <c r="D29" s="422">
        <f>'TB-上期'!AC150</f>
        <v>0</v>
      </c>
    </row>
    <row r="30" spans="1:4" ht="16.5" customHeight="1">
      <c r="A30" s="410" t="s">
        <v>898</v>
      </c>
      <c r="B30" s="22"/>
      <c r="C30" s="51">
        <f>'TB-本期'!AC151</f>
        <v>0</v>
      </c>
      <c r="D30" s="422">
        <f>'TB-上期'!AC151</f>
        <v>0</v>
      </c>
    </row>
    <row r="31" spans="1:4" ht="16.5" customHeight="1">
      <c r="A31" s="410" t="s">
        <v>332</v>
      </c>
      <c r="B31" s="22"/>
      <c r="C31" s="51">
        <f>'TB-本期'!AC152</f>
        <v>5793245.2000000002</v>
      </c>
      <c r="D31" s="422">
        <f>'TB-上期'!AC152</f>
        <v>0</v>
      </c>
    </row>
    <row r="32" spans="1:4" ht="16.5" customHeight="1">
      <c r="A32" s="410" t="s">
        <v>899</v>
      </c>
      <c r="B32" s="22"/>
      <c r="C32" s="51">
        <f>'TB-本期'!AC153</f>
        <v>-28877447.18</v>
      </c>
      <c r="D32" s="422">
        <f>'TB-上期'!AC153</f>
        <v>0</v>
      </c>
    </row>
    <row r="33" spans="1:6" ht="16.5" customHeight="1">
      <c r="A33" s="410" t="s">
        <v>900</v>
      </c>
      <c r="B33" s="22"/>
      <c r="C33" s="51">
        <f>'TB-本期'!AC154</f>
        <v>-164247283.88999999</v>
      </c>
      <c r="D33" s="422">
        <f>'TB-上期'!AC154</f>
        <v>0</v>
      </c>
    </row>
    <row r="34" spans="1:6" ht="16.5" customHeight="1">
      <c r="A34" s="410" t="s">
        <v>333</v>
      </c>
      <c r="B34" s="22"/>
      <c r="C34" s="51">
        <f>'TB-本期'!AC155</f>
        <v>-177506.75</v>
      </c>
      <c r="D34" s="422">
        <f>'TB-上期'!AC155</f>
        <v>0</v>
      </c>
    </row>
    <row r="35" spans="1:6" ht="16.5" customHeight="1">
      <c r="A35" s="409" t="s">
        <v>334</v>
      </c>
      <c r="B35" s="22"/>
      <c r="C35" s="45">
        <f>C5-C10+SUM(C26:C34)-C28</f>
        <v>19351280.759999733</v>
      </c>
      <c r="D35" s="421">
        <f>D5-D10+SUM(D26:D34)-D28</f>
        <v>0</v>
      </c>
    </row>
    <row r="36" spans="1:6" ht="16.5" customHeight="1">
      <c r="A36" s="410" t="s">
        <v>335</v>
      </c>
      <c r="B36" s="22"/>
      <c r="C36" s="51">
        <f>'TB-本期'!AC157</f>
        <v>14856789.24</v>
      </c>
      <c r="D36" s="422">
        <f>'TB-上期'!AC157</f>
        <v>0</v>
      </c>
    </row>
    <row r="37" spans="1:6" ht="16.5" customHeight="1">
      <c r="A37" s="410" t="s">
        <v>336</v>
      </c>
      <c r="B37" s="22"/>
      <c r="C37" s="51">
        <f>'TB-本期'!AC158</f>
        <v>3441062.2</v>
      </c>
      <c r="D37" s="422">
        <f>'TB-上期'!AC158</f>
        <v>0</v>
      </c>
    </row>
    <row r="38" spans="1:6" ht="16.5" customHeight="1">
      <c r="A38" s="409" t="s">
        <v>337</v>
      </c>
      <c r="B38" s="22"/>
      <c r="C38" s="45">
        <f>C35+C36-C37</f>
        <v>30767007.799999733</v>
      </c>
      <c r="D38" s="421">
        <f>D35+D36-D37</f>
        <v>0</v>
      </c>
    </row>
    <row r="39" spans="1:6" ht="16.5" customHeight="1">
      <c r="A39" s="410" t="s">
        <v>338</v>
      </c>
      <c r="B39" s="22"/>
      <c r="C39" s="51">
        <f>'TB-本期'!AC160</f>
        <v>14350563.800000001</v>
      </c>
      <c r="D39" s="422">
        <f>'TB-上期'!AC160</f>
        <v>0</v>
      </c>
    </row>
    <row r="40" spans="1:6" ht="16.5" customHeight="1">
      <c r="A40" s="409" t="s">
        <v>339</v>
      </c>
      <c r="B40" s="22"/>
      <c r="C40" s="46">
        <f>C38-C39</f>
        <v>16416443.999999732</v>
      </c>
      <c r="D40" s="423">
        <f>D38-D39</f>
        <v>0</v>
      </c>
    </row>
    <row r="41" spans="1:6" ht="16.5" customHeight="1">
      <c r="A41" s="410" t="s">
        <v>340</v>
      </c>
      <c r="B41" s="22"/>
      <c r="C41" s="47"/>
      <c r="D41" s="424"/>
    </row>
    <row r="42" spans="1:6" ht="16.5" customHeight="1">
      <c r="A42" s="410" t="s">
        <v>341</v>
      </c>
      <c r="B42" s="22"/>
      <c r="C42" s="47">
        <f>C40-C43</f>
        <v>16416443.999999732</v>
      </c>
      <c r="D42" s="424">
        <f>D40-D43</f>
        <v>0</v>
      </c>
    </row>
    <row r="43" spans="1:6" ht="16.5" customHeight="1">
      <c r="A43" s="410" t="s">
        <v>342</v>
      </c>
      <c r="B43" s="22"/>
      <c r="C43" s="47"/>
      <c r="D43" s="424"/>
    </row>
    <row r="44" spans="1:6" ht="16.5" customHeight="1">
      <c r="A44" s="410" t="s">
        <v>343</v>
      </c>
      <c r="B44" s="22"/>
      <c r="C44" s="47"/>
      <c r="D44" s="424"/>
      <c r="F44" s="464">
        <f>-35745137.86-18282011.98--17674158.14</f>
        <v>-36352991.700000003</v>
      </c>
    </row>
    <row r="45" spans="1:6" ht="16.5" customHeight="1">
      <c r="A45" s="410" t="s">
        <v>344</v>
      </c>
      <c r="B45" s="22"/>
      <c r="C45" s="48">
        <f>'TB-本期'!AC167</f>
        <v>-17674158.140000001</v>
      </c>
      <c r="D45" s="425">
        <f>'TB-上期'!AC167</f>
        <v>0</v>
      </c>
    </row>
    <row r="46" spans="1:6" ht="16.5" customHeight="1">
      <c r="A46" s="410" t="s">
        <v>345</v>
      </c>
      <c r="B46" s="22"/>
      <c r="C46" s="47">
        <f>C40-C45</f>
        <v>34090602.139999732</v>
      </c>
      <c r="D46" s="424">
        <f>D40-D45</f>
        <v>0</v>
      </c>
    </row>
    <row r="47" spans="1:6" ht="16.5" customHeight="1">
      <c r="A47" s="409" t="s">
        <v>346</v>
      </c>
      <c r="B47" s="22"/>
      <c r="C47" s="47">
        <f>C48+C59</f>
        <v>0</v>
      </c>
      <c r="D47" s="424">
        <f>D48+D59</f>
        <v>0</v>
      </c>
    </row>
    <row r="48" spans="1:6" ht="16.5" hidden="1" customHeight="1">
      <c r="A48" s="410" t="s">
        <v>347</v>
      </c>
      <c r="B48" s="22"/>
      <c r="C48" s="47">
        <f>C49+C52</f>
        <v>0</v>
      </c>
      <c r="D48" s="424">
        <f>D49+D52</f>
        <v>0</v>
      </c>
    </row>
    <row r="49" spans="1:4" ht="16.5" hidden="1" customHeight="1">
      <c r="A49" s="411" t="s">
        <v>348</v>
      </c>
      <c r="B49" s="22"/>
      <c r="C49" s="47">
        <f>C50+C51</f>
        <v>0</v>
      </c>
      <c r="D49" s="424">
        <f>D50+D51</f>
        <v>0</v>
      </c>
    </row>
    <row r="50" spans="1:4" ht="16.5" hidden="1" customHeight="1">
      <c r="A50" s="410" t="s">
        <v>349</v>
      </c>
      <c r="B50" s="22"/>
      <c r="C50" s="47"/>
      <c r="D50" s="424"/>
    </row>
    <row r="51" spans="1:4" ht="16.5" hidden="1" customHeight="1">
      <c r="A51" s="410" t="s">
        <v>350</v>
      </c>
      <c r="B51" s="22"/>
      <c r="C51" s="47"/>
      <c r="D51" s="424"/>
    </row>
    <row r="52" spans="1:4" ht="16.5" hidden="1" customHeight="1">
      <c r="A52" s="411" t="s">
        <v>351</v>
      </c>
      <c r="B52" s="22"/>
      <c r="C52" s="47">
        <f>SUM(C53:C58)</f>
        <v>0</v>
      </c>
      <c r="D52" s="424">
        <f>SUM(D53:D58)</f>
        <v>0</v>
      </c>
    </row>
    <row r="53" spans="1:4" ht="16.5" hidden="1" customHeight="1">
      <c r="A53" s="410" t="s">
        <v>352</v>
      </c>
      <c r="B53" s="22"/>
      <c r="C53" s="47"/>
      <c r="D53" s="424"/>
    </row>
    <row r="54" spans="1:4" ht="16.5" hidden="1" customHeight="1">
      <c r="A54" s="410" t="s">
        <v>353</v>
      </c>
      <c r="B54" s="22"/>
      <c r="C54" s="47"/>
      <c r="D54" s="424"/>
    </row>
    <row r="55" spans="1:4" ht="16.5" hidden="1" customHeight="1">
      <c r="A55" s="410" t="s">
        <v>354</v>
      </c>
      <c r="B55" s="22"/>
      <c r="C55" s="47"/>
      <c r="D55" s="424"/>
    </row>
    <row r="56" spans="1:4" ht="16.5" hidden="1" customHeight="1">
      <c r="A56" s="410" t="s">
        <v>355</v>
      </c>
      <c r="B56" s="22"/>
      <c r="C56" s="47"/>
      <c r="D56" s="424"/>
    </row>
    <row r="57" spans="1:4" ht="16.5" hidden="1" customHeight="1">
      <c r="A57" s="410" t="s">
        <v>356</v>
      </c>
      <c r="B57" s="22"/>
      <c r="C57" s="47"/>
      <c r="D57" s="424"/>
    </row>
    <row r="58" spans="1:4" ht="16.5" hidden="1" customHeight="1">
      <c r="A58" s="410" t="s">
        <v>357</v>
      </c>
      <c r="B58" s="22"/>
      <c r="C58" s="47"/>
      <c r="D58" s="424"/>
    </row>
    <row r="59" spans="1:4" ht="16.5" hidden="1" customHeight="1">
      <c r="A59" s="410" t="s">
        <v>358</v>
      </c>
      <c r="B59" s="22"/>
      <c r="C59" s="47"/>
      <c r="D59" s="424"/>
    </row>
    <row r="60" spans="1:4" ht="16.5" customHeight="1" thickBot="1">
      <c r="A60" s="426" t="s">
        <v>359</v>
      </c>
      <c r="B60" s="427"/>
      <c r="C60" s="428">
        <f>C40+C47</f>
        <v>16416443.999999732</v>
      </c>
      <c r="D60" s="429">
        <f>D40+D47</f>
        <v>0</v>
      </c>
    </row>
    <row r="61" spans="1:4" ht="16.5" hidden="1" customHeight="1">
      <c r="A61" s="414" t="s">
        <v>360</v>
      </c>
      <c r="B61" s="415"/>
      <c r="C61" s="416">
        <f>C46+C48</f>
        <v>34090602.139999732</v>
      </c>
      <c r="D61" s="416">
        <f>D46+D48</f>
        <v>0</v>
      </c>
    </row>
    <row r="62" spans="1:4" ht="16.5" hidden="1" customHeight="1">
      <c r="A62" s="20" t="s">
        <v>361</v>
      </c>
      <c r="B62" s="22"/>
      <c r="C62" s="47">
        <f>C45+C59</f>
        <v>-17674158.140000001</v>
      </c>
      <c r="D62" s="47">
        <f>D45+D59</f>
        <v>0</v>
      </c>
    </row>
    <row r="63" spans="1:4" ht="16.5" hidden="1" customHeight="1">
      <c r="A63" s="19" t="s">
        <v>362</v>
      </c>
      <c r="B63" s="22"/>
      <c r="C63" s="47"/>
      <c r="D63" s="47"/>
    </row>
    <row r="64" spans="1:4" ht="16.5" hidden="1" customHeight="1">
      <c r="A64" s="20" t="s">
        <v>363</v>
      </c>
      <c r="B64" s="22"/>
      <c r="C64" s="48"/>
      <c r="D64" s="48"/>
    </row>
    <row r="65" spans="1:7" ht="16.5" hidden="1" customHeight="1">
      <c r="A65" s="20" t="s">
        <v>364</v>
      </c>
      <c r="B65" s="22"/>
      <c r="C65" s="48"/>
      <c r="D65" s="48"/>
    </row>
    <row r="66" spans="1:7" ht="16.5" hidden="1" customHeight="1">
      <c r="A66" s="473" t="s">
        <v>365</v>
      </c>
      <c r="B66" s="474"/>
      <c r="C66" s="474"/>
      <c r="D66" s="474"/>
    </row>
    <row r="67" spans="1:7" ht="16.5" hidden="1" customHeight="1">
      <c r="A67" s="473" t="s">
        <v>366</v>
      </c>
      <c r="B67" s="473"/>
      <c r="C67" s="473"/>
      <c r="D67" s="473"/>
    </row>
    <row r="68" spans="1:7" s="12" customFormat="1" ht="22.5" customHeight="1">
      <c r="A68" s="475" t="s">
        <v>367</v>
      </c>
      <c r="B68" s="475"/>
      <c r="C68" s="475"/>
      <c r="D68" s="475"/>
      <c r="E68" s="93"/>
      <c r="F68" s="91"/>
      <c r="G68" s="91"/>
    </row>
    <row r="69" spans="1:7" ht="17.25" customHeight="1">
      <c r="A69" s="23" t="s">
        <v>368</v>
      </c>
      <c r="B69" s="24"/>
      <c r="C69" s="24"/>
      <c r="D69" s="25"/>
    </row>
    <row r="70" spans="1:7" ht="32.25" customHeight="1">
      <c r="A70" s="470" t="s">
        <v>369</v>
      </c>
      <c r="B70" s="470"/>
      <c r="C70" s="470"/>
      <c r="D70" s="470"/>
    </row>
    <row r="71" spans="1:7" ht="33" customHeight="1">
      <c r="A71" s="470" t="s">
        <v>370</v>
      </c>
      <c r="B71" s="470"/>
      <c r="C71" s="470"/>
      <c r="D71" s="470"/>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topLeftCell="A37" zoomScaleNormal="100" zoomScaleSheetLayoutView="100" workbookViewId="0">
      <selection activeCell="C65" sqref="C65"/>
    </sheetView>
  </sheetViews>
  <sheetFormatPr defaultRowHeight="15.95" customHeight="1"/>
  <cols>
    <col min="1" max="1" width="50" style="28" customWidth="1"/>
    <col min="2" max="2" width="8.75" style="40" hidden="1" customWidth="1"/>
    <col min="3" max="3" width="17.5" style="40" customWidth="1"/>
    <col min="4" max="4" width="17.5" style="28" customWidth="1"/>
    <col min="5" max="16384" width="9" style="28"/>
  </cols>
  <sheetData>
    <row r="1" spans="1:5" ht="19.5" customHeight="1">
      <c r="A1" s="477" t="s">
        <v>750</v>
      </c>
      <c r="B1" s="478"/>
      <c r="C1" s="478"/>
      <c r="D1" s="478"/>
      <c r="E1" s="27"/>
    </row>
    <row r="2" spans="1:5" ht="15" customHeight="1">
      <c r="A2" s="467" t="str">
        <f>利润表!A2</f>
        <v>2019年度</v>
      </c>
      <c r="B2" s="467"/>
      <c r="C2" s="467"/>
      <c r="D2" s="467"/>
      <c r="E2" s="27"/>
    </row>
    <row r="3" spans="1:5" s="27" customFormat="1" ht="15" customHeight="1" thickBot="1">
      <c r="A3" s="29" t="str">
        <f>资产负债表!A3</f>
        <v>编制单位：ABC公司</v>
      </c>
      <c r="B3" s="479">
        <f>利润表!B3</f>
        <v>0</v>
      </c>
      <c r="C3" s="479"/>
      <c r="D3" s="30" t="s">
        <v>256</v>
      </c>
    </row>
    <row r="4" spans="1:5" ht="15" customHeight="1">
      <c r="A4" s="430" t="s">
        <v>371</v>
      </c>
      <c r="B4" s="431" t="s">
        <v>128</v>
      </c>
      <c r="C4" s="419" t="s">
        <v>305</v>
      </c>
      <c r="D4" s="420" t="s">
        <v>306</v>
      </c>
      <c r="E4" s="27"/>
    </row>
    <row r="5" spans="1:5" ht="15" customHeight="1">
      <c r="A5" s="432" t="s">
        <v>372</v>
      </c>
      <c r="B5" s="31"/>
      <c r="C5" s="32"/>
      <c r="D5" s="433"/>
      <c r="E5" s="27"/>
    </row>
    <row r="6" spans="1:5" ht="15" customHeight="1">
      <c r="A6" s="434" t="s">
        <v>373</v>
      </c>
      <c r="B6" s="31"/>
      <c r="C6" s="11">
        <f>'TB-本期'!$AC194</f>
        <v>1244055710.332</v>
      </c>
      <c r="D6" s="397"/>
      <c r="E6" s="27"/>
    </row>
    <row r="7" spans="1:5" s="36" customFormat="1" ht="15" hidden="1" customHeight="1">
      <c r="A7" s="435" t="s">
        <v>374</v>
      </c>
      <c r="B7" s="33"/>
      <c r="C7" s="34"/>
      <c r="D7" s="436"/>
      <c r="E7" s="35"/>
    </row>
    <row r="8" spans="1:5" s="36" customFormat="1" ht="15" hidden="1" customHeight="1">
      <c r="A8" s="435" t="s">
        <v>375</v>
      </c>
      <c r="B8" s="33"/>
      <c r="C8" s="34"/>
      <c r="D8" s="436"/>
      <c r="E8" s="35"/>
    </row>
    <row r="9" spans="1:5" s="36" customFormat="1" ht="15" hidden="1" customHeight="1">
      <c r="A9" s="435" t="s">
        <v>376</v>
      </c>
      <c r="B9" s="33"/>
      <c r="C9" s="34"/>
      <c r="D9" s="436"/>
      <c r="E9" s="35"/>
    </row>
    <row r="10" spans="1:5" s="36" customFormat="1" ht="15" hidden="1" customHeight="1">
      <c r="A10" s="435" t="s">
        <v>377</v>
      </c>
      <c r="B10" s="33"/>
      <c r="C10" s="34"/>
      <c r="D10" s="436"/>
      <c r="E10" s="35"/>
    </row>
    <row r="11" spans="1:5" s="36" customFormat="1" ht="15" hidden="1" customHeight="1">
      <c r="A11" s="435" t="s">
        <v>378</v>
      </c>
      <c r="B11" s="33"/>
      <c r="C11" s="34"/>
      <c r="D11" s="436"/>
      <c r="E11" s="35"/>
    </row>
    <row r="12" spans="1:5" s="36" customFormat="1" ht="15" hidden="1" customHeight="1">
      <c r="A12" s="435" t="s">
        <v>379</v>
      </c>
      <c r="B12" s="33"/>
      <c r="C12" s="34"/>
      <c r="D12" s="436"/>
      <c r="E12" s="35"/>
    </row>
    <row r="13" spans="1:5" s="36" customFormat="1" ht="15" hidden="1" customHeight="1">
      <c r="A13" s="435" t="s">
        <v>380</v>
      </c>
      <c r="B13" s="33"/>
      <c r="C13" s="34"/>
      <c r="D13" s="436"/>
      <c r="E13" s="35"/>
    </row>
    <row r="14" spans="1:5" s="36" customFormat="1" ht="15" hidden="1" customHeight="1">
      <c r="A14" s="435" t="s">
        <v>381</v>
      </c>
      <c r="B14" s="33"/>
      <c r="C14" s="34"/>
      <c r="D14" s="436"/>
      <c r="E14" s="35"/>
    </row>
    <row r="15" spans="1:5" s="36" customFormat="1" ht="15" hidden="1" customHeight="1">
      <c r="A15" s="435" t="s">
        <v>382</v>
      </c>
      <c r="B15" s="33"/>
      <c r="C15" s="34"/>
      <c r="D15" s="436"/>
      <c r="E15" s="35"/>
    </row>
    <row r="16" spans="1:5" s="36" customFormat="1" ht="15" hidden="1" customHeight="1">
      <c r="A16" s="435" t="s">
        <v>383</v>
      </c>
      <c r="B16" s="33"/>
      <c r="C16" s="34"/>
      <c r="D16" s="436"/>
      <c r="E16" s="35"/>
    </row>
    <row r="17" spans="1:5" ht="15" customHeight="1">
      <c r="A17" s="434" t="s">
        <v>384</v>
      </c>
      <c r="B17" s="31"/>
      <c r="C17" s="11">
        <f>'TB-本期'!$AC195</f>
        <v>0</v>
      </c>
      <c r="D17" s="397">
        <v>0</v>
      </c>
      <c r="E17" s="27"/>
    </row>
    <row r="18" spans="1:5" ht="15" customHeight="1">
      <c r="A18" s="434" t="s">
        <v>385</v>
      </c>
      <c r="B18" s="31"/>
      <c r="C18" s="11">
        <f>'TB-本期'!$AC196</f>
        <v>63188914.780000009</v>
      </c>
      <c r="D18" s="397"/>
      <c r="E18" s="27"/>
    </row>
    <row r="19" spans="1:5" ht="15" customHeight="1">
      <c r="A19" s="437" t="s">
        <v>386</v>
      </c>
      <c r="B19" s="31"/>
      <c r="C19" s="37">
        <f>SUM(C6:C18)</f>
        <v>1307244625.112</v>
      </c>
      <c r="D19" s="438">
        <f>SUM(D6:D18)</f>
        <v>0</v>
      </c>
      <c r="E19" s="27"/>
    </row>
    <row r="20" spans="1:5" ht="15" customHeight="1">
      <c r="A20" s="434" t="s">
        <v>387</v>
      </c>
      <c r="B20" s="31"/>
      <c r="C20" s="11">
        <f>'TB-本期'!$AC198</f>
        <v>698497443.60500014</v>
      </c>
      <c r="D20" s="397"/>
      <c r="E20" s="27"/>
    </row>
    <row r="21" spans="1:5" s="36" customFormat="1" ht="15" hidden="1" customHeight="1">
      <c r="A21" s="435" t="s">
        <v>388</v>
      </c>
      <c r="B21" s="33"/>
      <c r="C21" s="34"/>
      <c r="D21" s="436"/>
      <c r="E21" s="35"/>
    </row>
    <row r="22" spans="1:5" s="36" customFormat="1" ht="15" hidden="1" customHeight="1">
      <c r="A22" s="435" t="s">
        <v>389</v>
      </c>
      <c r="B22" s="33"/>
      <c r="C22" s="34"/>
      <c r="D22" s="436"/>
      <c r="E22" s="35"/>
    </row>
    <row r="23" spans="1:5" s="36" customFormat="1" ht="15" hidden="1" customHeight="1">
      <c r="A23" s="435" t="s">
        <v>390</v>
      </c>
      <c r="B23" s="33"/>
      <c r="C23" s="34"/>
      <c r="D23" s="436"/>
      <c r="E23" s="35"/>
    </row>
    <row r="24" spans="1:5" s="36" customFormat="1" ht="15" hidden="1" customHeight="1">
      <c r="A24" s="435" t="s">
        <v>391</v>
      </c>
      <c r="B24" s="33"/>
      <c r="C24" s="34"/>
      <c r="D24" s="436"/>
      <c r="E24" s="35"/>
    </row>
    <row r="25" spans="1:5" s="36" customFormat="1" ht="15" hidden="1" customHeight="1">
      <c r="A25" s="435" t="s">
        <v>392</v>
      </c>
      <c r="B25" s="33"/>
      <c r="C25" s="34"/>
      <c r="D25" s="436"/>
      <c r="E25" s="35"/>
    </row>
    <row r="26" spans="1:5" ht="15" customHeight="1">
      <c r="A26" s="434" t="s">
        <v>393</v>
      </c>
      <c r="B26" s="31"/>
      <c r="C26" s="11">
        <f>'TB-本期'!$AC199</f>
        <v>222800583.67000002</v>
      </c>
      <c r="D26" s="397"/>
      <c r="E26" s="27"/>
    </row>
    <row r="27" spans="1:5" ht="15" customHeight="1">
      <c r="A27" s="434" t="s">
        <v>394</v>
      </c>
      <c r="B27" s="31"/>
      <c r="C27" s="11">
        <f>'TB-本期'!AC200</f>
        <v>127943281.92699999</v>
      </c>
      <c r="D27" s="397"/>
      <c r="E27" s="27"/>
    </row>
    <row r="28" spans="1:5" ht="15" customHeight="1">
      <c r="A28" s="434" t="s">
        <v>395</v>
      </c>
      <c r="B28" s="31"/>
      <c r="C28" s="11">
        <f>'TB-本期'!AC201</f>
        <v>175477787.95999992</v>
      </c>
      <c r="D28" s="397"/>
      <c r="E28" s="27"/>
    </row>
    <row r="29" spans="1:5" ht="15" customHeight="1">
      <c r="A29" s="437" t="s">
        <v>396</v>
      </c>
      <c r="B29" s="31"/>
      <c r="C29" s="37">
        <f>SUM(C20:C28)</f>
        <v>1224719097.1620002</v>
      </c>
      <c r="D29" s="438">
        <f>SUM(D20:D28)</f>
        <v>0</v>
      </c>
      <c r="E29" s="27"/>
    </row>
    <row r="30" spans="1:5" ht="15" customHeight="1">
      <c r="A30" s="437" t="s">
        <v>397</v>
      </c>
      <c r="B30" s="31"/>
      <c r="C30" s="37">
        <f>C19-C29</f>
        <v>82525527.949999809</v>
      </c>
      <c r="D30" s="438">
        <f>D19-D29</f>
        <v>0</v>
      </c>
      <c r="E30" s="27"/>
    </row>
    <row r="31" spans="1:5" ht="15" customHeight="1">
      <c r="A31" s="432" t="s">
        <v>398</v>
      </c>
      <c r="B31" s="31"/>
      <c r="C31" s="32"/>
      <c r="D31" s="439"/>
      <c r="E31" s="27"/>
    </row>
    <row r="32" spans="1:5" ht="15" customHeight="1">
      <c r="A32" s="434" t="s">
        <v>399</v>
      </c>
      <c r="B32" s="31"/>
      <c r="C32" s="11">
        <f>'TB-本期'!AC205</f>
        <v>36115402.619999997</v>
      </c>
      <c r="D32" s="397">
        <v>0</v>
      </c>
      <c r="E32" s="27"/>
    </row>
    <row r="33" spans="1:5" ht="15" customHeight="1">
      <c r="A33" s="434" t="s">
        <v>400</v>
      </c>
      <c r="B33" s="31"/>
      <c r="C33" s="11">
        <f>'TB-本期'!AC206</f>
        <v>55338638.790000007</v>
      </c>
      <c r="D33" s="397"/>
      <c r="E33" s="27"/>
    </row>
    <row r="34" spans="1:5" ht="15" customHeight="1">
      <c r="A34" s="434" t="s">
        <v>401</v>
      </c>
      <c r="B34" s="31"/>
      <c r="C34" s="11">
        <f>'TB-本期'!AC207</f>
        <v>4540183.41</v>
      </c>
      <c r="D34" s="397">
        <f>'TB-上期'!AC207</f>
        <v>0</v>
      </c>
      <c r="E34" s="27"/>
    </row>
    <row r="35" spans="1:5" ht="15" customHeight="1">
      <c r="A35" s="434" t="s">
        <v>402</v>
      </c>
      <c r="B35" s="31"/>
      <c r="C35" s="11">
        <f>'TB-本期'!AC208</f>
        <v>0</v>
      </c>
      <c r="D35" s="397">
        <f>'TB-上期'!AC208</f>
        <v>0</v>
      </c>
      <c r="E35" s="27"/>
    </row>
    <row r="36" spans="1:5" ht="15" customHeight="1">
      <c r="A36" s="434" t="s">
        <v>403</v>
      </c>
      <c r="B36" s="31"/>
      <c r="C36" s="11">
        <f>'TB-本期'!AC209</f>
        <v>0</v>
      </c>
      <c r="D36" s="397">
        <f>'TB-上期'!AC209</f>
        <v>0</v>
      </c>
      <c r="E36" s="27"/>
    </row>
    <row r="37" spans="1:5" ht="15" customHeight="1">
      <c r="A37" s="437" t="s">
        <v>404</v>
      </c>
      <c r="B37" s="31"/>
      <c r="C37" s="37">
        <f>SUM(C32:C36)</f>
        <v>95994224.819999993</v>
      </c>
      <c r="D37" s="438">
        <f>SUM(D32:D36)</f>
        <v>0</v>
      </c>
      <c r="E37" s="27"/>
    </row>
    <row r="38" spans="1:5" ht="15" customHeight="1">
      <c r="A38" s="434" t="s">
        <v>405</v>
      </c>
      <c r="B38" s="31"/>
      <c r="C38" s="11">
        <f>'TB-本期'!AC211</f>
        <v>212751170.37</v>
      </c>
      <c r="D38" s="397"/>
      <c r="E38" s="27"/>
    </row>
    <row r="39" spans="1:5" ht="15" customHeight="1">
      <c r="A39" s="434" t="s">
        <v>406</v>
      </c>
      <c r="B39" s="31"/>
      <c r="C39" s="11">
        <f>'TB-本期'!AC212</f>
        <v>90420366.5</v>
      </c>
      <c r="D39" s="397"/>
      <c r="E39" s="27"/>
    </row>
    <row r="40" spans="1:5" s="36" customFormat="1" ht="15" hidden="1" customHeight="1">
      <c r="A40" s="435" t="s">
        <v>407</v>
      </c>
      <c r="B40" s="33"/>
      <c r="C40" s="34"/>
      <c r="D40" s="436"/>
      <c r="E40" s="35"/>
    </row>
    <row r="41" spans="1:5" ht="15" customHeight="1">
      <c r="A41" s="434" t="s">
        <v>408</v>
      </c>
      <c r="B41" s="31"/>
      <c r="C41" s="11">
        <f>'TB-本期'!AC213</f>
        <v>122320579.0999999</v>
      </c>
      <c r="D41" s="397">
        <f>'TB-上期'!AC213</f>
        <v>0</v>
      </c>
      <c r="E41" s="27"/>
    </row>
    <row r="42" spans="1:5" ht="15" customHeight="1">
      <c r="A42" s="434" t="s">
        <v>409</v>
      </c>
      <c r="B42" s="31"/>
      <c r="C42" s="11">
        <f>-'TB-本期'!AC214</f>
        <v>-244759.96000000089</v>
      </c>
      <c r="D42" s="397">
        <f>'TB-上期'!AC220</f>
        <v>0</v>
      </c>
      <c r="E42" s="27"/>
    </row>
    <row r="43" spans="1:5" ht="15" customHeight="1">
      <c r="A43" s="437" t="s">
        <v>410</v>
      </c>
      <c r="B43" s="31"/>
      <c r="C43" s="37">
        <f>SUM(C38:C42)</f>
        <v>425247356.00999993</v>
      </c>
      <c r="D43" s="438">
        <f>SUM(D38:D42)</f>
        <v>0</v>
      </c>
      <c r="E43" s="27"/>
    </row>
    <row r="44" spans="1:5" ht="15" customHeight="1">
      <c r="A44" s="437" t="s">
        <v>411</v>
      </c>
      <c r="B44" s="31"/>
      <c r="C44" s="37">
        <f>C37-C43</f>
        <v>-329253131.18999994</v>
      </c>
      <c r="D44" s="438">
        <f>D37-D43</f>
        <v>0</v>
      </c>
      <c r="E44" s="27"/>
    </row>
    <row r="45" spans="1:5" ht="15" customHeight="1">
      <c r="A45" s="432" t="s">
        <v>412</v>
      </c>
      <c r="B45" s="31"/>
      <c r="C45" s="32"/>
      <c r="D45" s="439"/>
      <c r="E45" s="27"/>
    </row>
    <row r="46" spans="1:5" ht="15" customHeight="1">
      <c r="A46" s="440" t="s">
        <v>413</v>
      </c>
      <c r="B46" s="31"/>
      <c r="C46" s="11">
        <f>'TB-本期'!AC218</f>
        <v>197053241.15000004</v>
      </c>
      <c r="D46" s="397">
        <f>'TB-上期'!AC218</f>
        <v>0</v>
      </c>
      <c r="E46" s="27"/>
    </row>
    <row r="47" spans="1:5" ht="15" hidden="1" customHeight="1">
      <c r="A47" s="440" t="s">
        <v>414</v>
      </c>
      <c r="B47" s="31"/>
      <c r="C47" s="11"/>
      <c r="D47" s="397"/>
      <c r="E47" s="27"/>
    </row>
    <row r="48" spans="1:5" ht="15" customHeight="1">
      <c r="A48" s="440" t="s">
        <v>415</v>
      </c>
      <c r="B48" s="31"/>
      <c r="C48" s="11">
        <f>'TB-本期'!AC219</f>
        <v>4865479.18</v>
      </c>
      <c r="D48" s="397"/>
      <c r="E48" s="27"/>
    </row>
    <row r="49" spans="1:5" ht="15" hidden="1" customHeight="1">
      <c r="A49" s="440" t="s">
        <v>416</v>
      </c>
      <c r="B49" s="31"/>
      <c r="C49" s="11"/>
      <c r="D49" s="397"/>
      <c r="E49" s="27"/>
    </row>
    <row r="50" spans="1:5" ht="15" customHeight="1">
      <c r="A50" s="440" t="s">
        <v>417</v>
      </c>
      <c r="B50" s="31"/>
      <c r="C50" s="11">
        <f>'TB-本期'!AC220</f>
        <v>25859409.969999999</v>
      </c>
      <c r="D50" s="397"/>
      <c r="E50" s="27"/>
    </row>
    <row r="51" spans="1:5" ht="15" customHeight="1">
      <c r="A51" s="437" t="s">
        <v>418</v>
      </c>
      <c r="B51" s="31"/>
      <c r="C51" s="37">
        <f>SUM(C46,C48:C50)</f>
        <v>227778130.30000004</v>
      </c>
      <c r="D51" s="438">
        <f>SUM(D46,D48:D50)</f>
        <v>0</v>
      </c>
      <c r="E51" s="27"/>
    </row>
    <row r="52" spans="1:5" ht="15" customHeight="1">
      <c r="A52" s="440" t="s">
        <v>419</v>
      </c>
      <c r="B52" s="31"/>
      <c r="C52" s="11">
        <f>'TB-本期'!AC222</f>
        <v>0</v>
      </c>
      <c r="D52" s="397"/>
      <c r="E52" s="27"/>
    </row>
    <row r="53" spans="1:5" ht="15" customHeight="1">
      <c r="A53" s="440" t="s">
        <v>420</v>
      </c>
      <c r="B53" s="31"/>
      <c r="C53" s="11">
        <f>'TB-本期'!AC223</f>
        <v>21043500.559999999</v>
      </c>
      <c r="D53" s="397"/>
      <c r="E53" s="27"/>
    </row>
    <row r="54" spans="1:5" ht="15" hidden="1" customHeight="1">
      <c r="A54" s="440" t="s">
        <v>421</v>
      </c>
      <c r="B54" s="31"/>
      <c r="C54" s="11"/>
      <c r="D54" s="397"/>
      <c r="E54" s="27"/>
    </row>
    <row r="55" spans="1:5" ht="15" customHeight="1">
      <c r="A55" s="440" t="s">
        <v>422</v>
      </c>
      <c r="B55" s="31"/>
      <c r="C55" s="11">
        <f>'TB-本期'!AC224</f>
        <v>102889315.46000001</v>
      </c>
      <c r="D55" s="397"/>
      <c r="E55" s="27"/>
    </row>
    <row r="56" spans="1:5" ht="15" customHeight="1">
      <c r="A56" s="437" t="s">
        <v>423</v>
      </c>
      <c r="B56" s="31"/>
      <c r="C56" s="37">
        <f>SUM(C52:C53,C55)</f>
        <v>123932816.02000001</v>
      </c>
      <c r="D56" s="438">
        <f>SUM(D52:D53,D55)</f>
        <v>0</v>
      </c>
      <c r="E56" s="27"/>
    </row>
    <row r="57" spans="1:5" ht="15" customHeight="1">
      <c r="A57" s="437" t="s">
        <v>424</v>
      </c>
      <c r="B57" s="31"/>
      <c r="C57" s="37">
        <f>C51-C56</f>
        <v>103845314.28000003</v>
      </c>
      <c r="D57" s="438">
        <f>D51-D56</f>
        <v>0</v>
      </c>
      <c r="E57" s="27"/>
    </row>
    <row r="58" spans="1:5" ht="15" customHeight="1">
      <c r="A58" s="432" t="s">
        <v>425</v>
      </c>
      <c r="B58" s="31"/>
      <c r="C58" s="11">
        <f>'TB-本期'!AC227</f>
        <v>6496131.4800000004</v>
      </c>
      <c r="D58" s="397">
        <f>'TB-上期'!AC227</f>
        <v>0</v>
      </c>
      <c r="E58" s="27"/>
    </row>
    <row r="59" spans="1:5" ht="15" customHeight="1">
      <c r="A59" s="432" t="s">
        <v>426</v>
      </c>
      <c r="B59" s="38"/>
      <c r="C59" s="11">
        <f>C30+C44+C57+C58</f>
        <v>-136386157.48000011</v>
      </c>
      <c r="D59" s="397">
        <f>D30+D44+D57+D58</f>
        <v>0</v>
      </c>
    </row>
    <row r="60" spans="1:5" ht="15" customHeight="1">
      <c r="A60" s="440" t="s">
        <v>427</v>
      </c>
      <c r="B60" s="39"/>
      <c r="C60" s="11">
        <f>'TB-本期'!AC229</f>
        <v>948709961.50999999</v>
      </c>
      <c r="D60" s="397"/>
    </row>
    <row r="61" spans="1:5" ht="15" customHeight="1" thickBot="1">
      <c r="A61" s="441" t="s">
        <v>428</v>
      </c>
      <c r="B61" s="442"/>
      <c r="C61" s="443">
        <f>C59+C60</f>
        <v>812323804.02999985</v>
      </c>
      <c r="D61" s="444">
        <f>D59+D60</f>
        <v>0</v>
      </c>
    </row>
    <row r="62" spans="1:5" s="12" customFormat="1" ht="15" customHeight="1">
      <c r="A62" s="475" t="s">
        <v>367</v>
      </c>
      <c r="B62" s="475"/>
      <c r="C62" s="475"/>
      <c r="D62" s="475"/>
    </row>
    <row r="63" spans="1:5" ht="15.95" customHeight="1">
      <c r="C63" s="89"/>
      <c r="D63" s="92"/>
    </row>
    <row r="64" spans="1:5" ht="15.95" customHeight="1">
      <c r="C64" s="89">
        <f>C61-资产负债表!C6</f>
        <v>-4035904.410000205</v>
      </c>
      <c r="D64" s="92">
        <f>D61-资产负债表!D6</f>
        <v>-952010429.50999999</v>
      </c>
    </row>
    <row r="65" spans="3:4" ht="15.95" customHeight="1">
      <c r="C65" s="89"/>
      <c r="D65" s="92"/>
    </row>
    <row r="66" spans="3:4" ht="15.95" customHeight="1">
      <c r="C66" s="89"/>
      <c r="D66" s="92"/>
    </row>
    <row r="67" spans="3:4" ht="15.95" customHeight="1">
      <c r="C67" s="89"/>
      <c r="D67" s="92"/>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4"/>
  <sheetViews>
    <sheetView view="pageBreakPreview" zoomScaleNormal="100" zoomScaleSheetLayoutView="100" workbookViewId="0">
      <pane xSplit="1" ySplit="6" topLeftCell="B7" activePane="bottomRight" state="frozen"/>
      <selection activeCell="A3" sqref="A3"/>
      <selection pane="topRight" activeCell="A3" sqref="A3"/>
      <selection pane="bottomLeft" activeCell="A3" sqref="A3"/>
      <selection pane="bottomRight" activeCell="F19" sqref="F19"/>
    </sheetView>
  </sheetViews>
  <sheetFormatPr defaultRowHeight="15"/>
  <cols>
    <col min="1" max="1" width="29.125" style="346" customWidth="1"/>
    <col min="2" max="2" width="15.25" style="346" customWidth="1"/>
    <col min="3" max="5" width="6.25" style="346" hidden="1" customWidth="1"/>
    <col min="6" max="6" width="17.625" style="346" customWidth="1"/>
    <col min="7" max="7" width="15.125" style="346" customWidth="1"/>
    <col min="8" max="8" width="11.125" style="346" customWidth="1"/>
    <col min="9" max="9" width="9.5" style="346" customWidth="1"/>
    <col min="10" max="10" width="17.75" style="346" customWidth="1"/>
    <col min="11" max="11" width="19.5" style="346" customWidth="1"/>
    <col min="12" max="12" width="16.375" style="346" customWidth="1"/>
    <col min="13" max="13" width="20.375" style="346" customWidth="1"/>
    <col min="14" max="14" width="13.875" style="346" customWidth="1"/>
    <col min="15" max="17" width="6.25" style="346" hidden="1" customWidth="1"/>
    <col min="18" max="18" width="16.875" style="346" customWidth="1"/>
    <col min="19" max="19" width="13.625" style="346" customWidth="1"/>
    <col min="20" max="20" width="7.5" style="346" customWidth="1"/>
    <col min="21" max="21" width="9.5" style="346" customWidth="1"/>
    <col min="22" max="22" width="18.375" style="346" customWidth="1"/>
    <col min="23" max="24" width="22.25" style="346" customWidth="1"/>
    <col min="25" max="25" width="18" style="346" customWidth="1"/>
    <col min="26" max="257" width="9" style="346"/>
    <col min="258" max="258" width="29.125" style="346" customWidth="1"/>
    <col min="259" max="259" width="13.75" style="346" customWidth="1"/>
    <col min="260" max="262" width="0" style="346" hidden="1" customWidth="1"/>
    <col min="263" max="267" width="6.25" style="346" customWidth="1"/>
    <col min="268" max="268" width="13.75" style="346" customWidth="1"/>
    <col min="269" max="269" width="0" style="346" hidden="1" customWidth="1"/>
    <col min="270" max="271" width="13.75" style="346" customWidth="1"/>
    <col min="272" max="274" width="0" style="346" hidden="1" customWidth="1"/>
    <col min="275" max="279" width="6.25" style="346" customWidth="1"/>
    <col min="280" max="281" width="13.75" style="346" customWidth="1"/>
    <col min="282" max="513" width="9" style="346"/>
    <col min="514" max="514" width="29.125" style="346" customWidth="1"/>
    <col min="515" max="515" width="13.75" style="346" customWidth="1"/>
    <col min="516" max="518" width="0" style="346" hidden="1" customWidth="1"/>
    <col min="519" max="523" width="6.25" style="346" customWidth="1"/>
    <col min="524" max="524" width="13.75" style="346" customWidth="1"/>
    <col min="525" max="525" width="0" style="346" hidden="1" customWidth="1"/>
    <col min="526" max="527" width="13.75" style="346" customWidth="1"/>
    <col min="528" max="530" width="0" style="346" hidden="1" customWidth="1"/>
    <col min="531" max="535" width="6.25" style="346" customWidth="1"/>
    <col min="536" max="537" width="13.75" style="346" customWidth="1"/>
    <col min="538" max="769" width="9" style="346"/>
    <col min="770" max="770" width="29.125" style="346" customWidth="1"/>
    <col min="771" max="771" width="13.75" style="346" customWidth="1"/>
    <col min="772" max="774" width="0" style="346" hidden="1" customWidth="1"/>
    <col min="775" max="779" width="6.25" style="346" customWidth="1"/>
    <col min="780" max="780" width="13.75" style="346" customWidth="1"/>
    <col min="781" max="781" width="0" style="346" hidden="1" customWidth="1"/>
    <col min="782" max="783" width="13.75" style="346" customWidth="1"/>
    <col min="784" max="786" width="0" style="346" hidden="1" customWidth="1"/>
    <col min="787" max="791" width="6.25" style="346" customWidth="1"/>
    <col min="792" max="793" width="13.75" style="346" customWidth="1"/>
    <col min="794" max="1025" width="9" style="346"/>
    <col min="1026" max="1026" width="29.125" style="346" customWidth="1"/>
    <col min="1027" max="1027" width="13.75" style="346" customWidth="1"/>
    <col min="1028" max="1030" width="0" style="346" hidden="1" customWidth="1"/>
    <col min="1031" max="1035" width="6.25" style="346" customWidth="1"/>
    <col min="1036" max="1036" width="13.75" style="346" customWidth="1"/>
    <col min="1037" max="1037" width="0" style="346" hidden="1" customWidth="1"/>
    <col min="1038" max="1039" width="13.75" style="346" customWidth="1"/>
    <col min="1040" max="1042" width="0" style="346" hidden="1" customWidth="1"/>
    <col min="1043" max="1047" width="6.25" style="346" customWidth="1"/>
    <col min="1048" max="1049" width="13.75" style="346" customWidth="1"/>
    <col min="1050" max="1281" width="9" style="346"/>
    <col min="1282" max="1282" width="29.125" style="346" customWidth="1"/>
    <col min="1283" max="1283" width="13.75" style="346" customWidth="1"/>
    <col min="1284" max="1286" width="0" style="346" hidden="1" customWidth="1"/>
    <col min="1287" max="1291" width="6.25" style="346" customWidth="1"/>
    <col min="1292" max="1292" width="13.75" style="346" customWidth="1"/>
    <col min="1293" max="1293" width="0" style="346" hidden="1" customWidth="1"/>
    <col min="1294" max="1295" width="13.75" style="346" customWidth="1"/>
    <col min="1296" max="1298" width="0" style="346" hidden="1" customWidth="1"/>
    <col min="1299" max="1303" width="6.25" style="346" customWidth="1"/>
    <col min="1304" max="1305" width="13.75" style="346" customWidth="1"/>
    <col min="1306" max="1537" width="9" style="346"/>
    <col min="1538" max="1538" width="29.125" style="346" customWidth="1"/>
    <col min="1539" max="1539" width="13.75" style="346" customWidth="1"/>
    <col min="1540" max="1542" width="0" style="346" hidden="1" customWidth="1"/>
    <col min="1543" max="1547" width="6.25" style="346" customWidth="1"/>
    <col min="1548" max="1548" width="13.75" style="346" customWidth="1"/>
    <col min="1549" max="1549" width="0" style="346" hidden="1" customWidth="1"/>
    <col min="1550" max="1551" width="13.75" style="346" customWidth="1"/>
    <col min="1552" max="1554" width="0" style="346" hidden="1" customWidth="1"/>
    <col min="1555" max="1559" width="6.25" style="346" customWidth="1"/>
    <col min="1560" max="1561" width="13.75" style="346" customWidth="1"/>
    <col min="1562" max="1793" width="9" style="346"/>
    <col min="1794" max="1794" width="29.125" style="346" customWidth="1"/>
    <col min="1795" max="1795" width="13.75" style="346" customWidth="1"/>
    <col min="1796" max="1798" width="0" style="346" hidden="1" customWidth="1"/>
    <col min="1799" max="1803" width="6.25" style="346" customWidth="1"/>
    <col min="1804" max="1804" width="13.75" style="346" customWidth="1"/>
    <col min="1805" max="1805" width="0" style="346" hidden="1" customWidth="1"/>
    <col min="1806" max="1807" width="13.75" style="346" customWidth="1"/>
    <col min="1808" max="1810" width="0" style="346" hidden="1" customWidth="1"/>
    <col min="1811" max="1815" width="6.25" style="346" customWidth="1"/>
    <col min="1816" max="1817" width="13.75" style="346" customWidth="1"/>
    <col min="1818" max="2049" width="9" style="346"/>
    <col min="2050" max="2050" width="29.125" style="346" customWidth="1"/>
    <col min="2051" max="2051" width="13.75" style="346" customWidth="1"/>
    <col min="2052" max="2054" width="0" style="346" hidden="1" customWidth="1"/>
    <col min="2055" max="2059" width="6.25" style="346" customWidth="1"/>
    <col min="2060" max="2060" width="13.75" style="346" customWidth="1"/>
    <col min="2061" max="2061" width="0" style="346" hidden="1" customWidth="1"/>
    <col min="2062" max="2063" width="13.75" style="346" customWidth="1"/>
    <col min="2064" max="2066" width="0" style="346" hidden="1" customWidth="1"/>
    <col min="2067" max="2071" width="6.25" style="346" customWidth="1"/>
    <col min="2072" max="2073" width="13.75" style="346" customWidth="1"/>
    <col min="2074" max="2305" width="9" style="346"/>
    <col min="2306" max="2306" width="29.125" style="346" customWidth="1"/>
    <col min="2307" max="2307" width="13.75" style="346" customWidth="1"/>
    <col min="2308" max="2310" width="0" style="346" hidden="1" customWidth="1"/>
    <col min="2311" max="2315" width="6.25" style="346" customWidth="1"/>
    <col min="2316" max="2316" width="13.75" style="346" customWidth="1"/>
    <col min="2317" max="2317" width="0" style="346" hidden="1" customWidth="1"/>
    <col min="2318" max="2319" width="13.75" style="346" customWidth="1"/>
    <col min="2320" max="2322" width="0" style="346" hidden="1" customWidth="1"/>
    <col min="2323" max="2327" width="6.25" style="346" customWidth="1"/>
    <col min="2328" max="2329" width="13.75" style="346" customWidth="1"/>
    <col min="2330" max="2561" width="9" style="346"/>
    <col min="2562" max="2562" width="29.125" style="346" customWidth="1"/>
    <col min="2563" max="2563" width="13.75" style="346" customWidth="1"/>
    <col min="2564" max="2566" width="0" style="346" hidden="1" customWidth="1"/>
    <col min="2567" max="2571" width="6.25" style="346" customWidth="1"/>
    <col min="2572" max="2572" width="13.75" style="346" customWidth="1"/>
    <col min="2573" max="2573" width="0" style="346" hidden="1" customWidth="1"/>
    <col min="2574" max="2575" width="13.75" style="346" customWidth="1"/>
    <col min="2576" max="2578" width="0" style="346" hidden="1" customWidth="1"/>
    <col min="2579" max="2583" width="6.25" style="346" customWidth="1"/>
    <col min="2584" max="2585" width="13.75" style="346" customWidth="1"/>
    <col min="2586" max="2817" width="9" style="346"/>
    <col min="2818" max="2818" width="29.125" style="346" customWidth="1"/>
    <col min="2819" max="2819" width="13.75" style="346" customWidth="1"/>
    <col min="2820" max="2822" width="0" style="346" hidden="1" customWidth="1"/>
    <col min="2823" max="2827" width="6.25" style="346" customWidth="1"/>
    <col min="2828" max="2828" width="13.75" style="346" customWidth="1"/>
    <col min="2829" max="2829" width="0" style="346" hidden="1" customWidth="1"/>
    <col min="2830" max="2831" width="13.75" style="346" customWidth="1"/>
    <col min="2832" max="2834" width="0" style="346" hidden="1" customWidth="1"/>
    <col min="2835" max="2839" width="6.25" style="346" customWidth="1"/>
    <col min="2840" max="2841" width="13.75" style="346" customWidth="1"/>
    <col min="2842" max="3073" width="9" style="346"/>
    <col min="3074" max="3074" width="29.125" style="346" customWidth="1"/>
    <col min="3075" max="3075" width="13.75" style="346" customWidth="1"/>
    <col min="3076" max="3078" width="0" style="346" hidden="1" customWidth="1"/>
    <col min="3079" max="3083" width="6.25" style="346" customWidth="1"/>
    <col min="3084" max="3084" width="13.75" style="346" customWidth="1"/>
    <col min="3085" max="3085" width="0" style="346" hidden="1" customWidth="1"/>
    <col min="3086" max="3087" width="13.75" style="346" customWidth="1"/>
    <col min="3088" max="3090" width="0" style="346" hidden="1" customWidth="1"/>
    <col min="3091" max="3095" width="6.25" style="346" customWidth="1"/>
    <col min="3096" max="3097" width="13.75" style="346" customWidth="1"/>
    <col min="3098" max="3329" width="9" style="346"/>
    <col min="3330" max="3330" width="29.125" style="346" customWidth="1"/>
    <col min="3331" max="3331" width="13.75" style="346" customWidth="1"/>
    <col min="3332" max="3334" width="0" style="346" hidden="1" customWidth="1"/>
    <col min="3335" max="3339" width="6.25" style="346" customWidth="1"/>
    <col min="3340" max="3340" width="13.75" style="346" customWidth="1"/>
    <col min="3341" max="3341" width="0" style="346" hidden="1" customWidth="1"/>
    <col min="3342" max="3343" width="13.75" style="346" customWidth="1"/>
    <col min="3344" max="3346" width="0" style="346" hidden="1" customWidth="1"/>
    <col min="3347" max="3351" width="6.25" style="346" customWidth="1"/>
    <col min="3352" max="3353" width="13.75" style="346" customWidth="1"/>
    <col min="3354" max="3585" width="9" style="346"/>
    <col min="3586" max="3586" width="29.125" style="346" customWidth="1"/>
    <col min="3587" max="3587" width="13.75" style="346" customWidth="1"/>
    <col min="3588" max="3590" width="0" style="346" hidden="1" customWidth="1"/>
    <col min="3591" max="3595" width="6.25" style="346" customWidth="1"/>
    <col min="3596" max="3596" width="13.75" style="346" customWidth="1"/>
    <col min="3597" max="3597" width="0" style="346" hidden="1" customWidth="1"/>
    <col min="3598" max="3599" width="13.75" style="346" customWidth="1"/>
    <col min="3600" max="3602" width="0" style="346" hidden="1" customWidth="1"/>
    <col min="3603" max="3607" width="6.25" style="346" customWidth="1"/>
    <col min="3608" max="3609" width="13.75" style="346" customWidth="1"/>
    <col min="3610" max="3841" width="9" style="346"/>
    <col min="3842" max="3842" width="29.125" style="346" customWidth="1"/>
    <col min="3843" max="3843" width="13.75" style="346" customWidth="1"/>
    <col min="3844" max="3846" width="0" style="346" hidden="1" customWidth="1"/>
    <col min="3847" max="3851" width="6.25" style="346" customWidth="1"/>
    <col min="3852" max="3852" width="13.75" style="346" customWidth="1"/>
    <col min="3853" max="3853" width="0" style="346" hidden="1" customWidth="1"/>
    <col min="3854" max="3855" width="13.75" style="346" customWidth="1"/>
    <col min="3856" max="3858" width="0" style="346" hidden="1" customWidth="1"/>
    <col min="3859" max="3863" width="6.25" style="346" customWidth="1"/>
    <col min="3864" max="3865" width="13.75" style="346" customWidth="1"/>
    <col min="3866" max="4097" width="9" style="346"/>
    <col min="4098" max="4098" width="29.125" style="346" customWidth="1"/>
    <col min="4099" max="4099" width="13.75" style="346" customWidth="1"/>
    <col min="4100" max="4102" width="0" style="346" hidden="1" customWidth="1"/>
    <col min="4103" max="4107" width="6.25" style="346" customWidth="1"/>
    <col min="4108" max="4108" width="13.75" style="346" customWidth="1"/>
    <col min="4109" max="4109" width="0" style="346" hidden="1" customWidth="1"/>
    <col min="4110" max="4111" width="13.75" style="346" customWidth="1"/>
    <col min="4112" max="4114" width="0" style="346" hidden="1" customWidth="1"/>
    <col min="4115" max="4119" width="6.25" style="346" customWidth="1"/>
    <col min="4120" max="4121" width="13.75" style="346" customWidth="1"/>
    <col min="4122" max="4353" width="9" style="346"/>
    <col min="4354" max="4354" width="29.125" style="346" customWidth="1"/>
    <col min="4355" max="4355" width="13.75" style="346" customWidth="1"/>
    <col min="4356" max="4358" width="0" style="346" hidden="1" customWidth="1"/>
    <col min="4359" max="4363" width="6.25" style="346" customWidth="1"/>
    <col min="4364" max="4364" width="13.75" style="346" customWidth="1"/>
    <col min="4365" max="4365" width="0" style="346" hidden="1" customWidth="1"/>
    <col min="4366" max="4367" width="13.75" style="346" customWidth="1"/>
    <col min="4368" max="4370" width="0" style="346" hidden="1" customWidth="1"/>
    <col min="4371" max="4375" width="6.25" style="346" customWidth="1"/>
    <col min="4376" max="4377" width="13.75" style="346" customWidth="1"/>
    <col min="4378" max="4609" width="9" style="346"/>
    <col min="4610" max="4610" width="29.125" style="346" customWidth="1"/>
    <col min="4611" max="4611" width="13.75" style="346" customWidth="1"/>
    <col min="4612" max="4614" width="0" style="346" hidden="1" customWidth="1"/>
    <col min="4615" max="4619" width="6.25" style="346" customWidth="1"/>
    <col min="4620" max="4620" width="13.75" style="346" customWidth="1"/>
    <col min="4621" max="4621" width="0" style="346" hidden="1" customWidth="1"/>
    <col min="4622" max="4623" width="13.75" style="346" customWidth="1"/>
    <col min="4624" max="4626" width="0" style="346" hidden="1" customWidth="1"/>
    <col min="4627" max="4631" width="6.25" style="346" customWidth="1"/>
    <col min="4632" max="4633" width="13.75" style="346" customWidth="1"/>
    <col min="4634" max="4865" width="9" style="346"/>
    <col min="4866" max="4866" width="29.125" style="346" customWidth="1"/>
    <col min="4867" max="4867" width="13.75" style="346" customWidth="1"/>
    <col min="4868" max="4870" width="0" style="346" hidden="1" customWidth="1"/>
    <col min="4871" max="4875" width="6.25" style="346" customWidth="1"/>
    <col min="4876" max="4876" width="13.75" style="346" customWidth="1"/>
    <col min="4877" max="4877" width="0" style="346" hidden="1" customWidth="1"/>
    <col min="4878" max="4879" width="13.75" style="346" customWidth="1"/>
    <col min="4880" max="4882" width="0" style="346" hidden="1" customWidth="1"/>
    <col min="4883" max="4887" width="6.25" style="346" customWidth="1"/>
    <col min="4888" max="4889" width="13.75" style="346" customWidth="1"/>
    <col min="4890" max="5121" width="9" style="346"/>
    <col min="5122" max="5122" width="29.125" style="346" customWidth="1"/>
    <col min="5123" max="5123" width="13.75" style="346" customWidth="1"/>
    <col min="5124" max="5126" width="0" style="346" hidden="1" customWidth="1"/>
    <col min="5127" max="5131" width="6.25" style="346" customWidth="1"/>
    <col min="5132" max="5132" width="13.75" style="346" customWidth="1"/>
    <col min="5133" max="5133" width="0" style="346" hidden="1" customWidth="1"/>
    <col min="5134" max="5135" width="13.75" style="346" customWidth="1"/>
    <col min="5136" max="5138" width="0" style="346" hidden="1" customWidth="1"/>
    <col min="5139" max="5143" width="6.25" style="346" customWidth="1"/>
    <col min="5144" max="5145" width="13.75" style="346" customWidth="1"/>
    <col min="5146" max="5377" width="9" style="346"/>
    <col min="5378" max="5378" width="29.125" style="346" customWidth="1"/>
    <col min="5379" max="5379" width="13.75" style="346" customWidth="1"/>
    <col min="5380" max="5382" width="0" style="346" hidden="1" customWidth="1"/>
    <col min="5383" max="5387" width="6.25" style="346" customWidth="1"/>
    <col min="5388" max="5388" width="13.75" style="346" customWidth="1"/>
    <col min="5389" max="5389" width="0" style="346" hidden="1" customWidth="1"/>
    <col min="5390" max="5391" width="13.75" style="346" customWidth="1"/>
    <col min="5392" max="5394" width="0" style="346" hidden="1" customWidth="1"/>
    <col min="5395" max="5399" width="6.25" style="346" customWidth="1"/>
    <col min="5400" max="5401" width="13.75" style="346" customWidth="1"/>
    <col min="5402" max="5633" width="9" style="346"/>
    <col min="5634" max="5634" width="29.125" style="346" customWidth="1"/>
    <col min="5635" max="5635" width="13.75" style="346" customWidth="1"/>
    <col min="5636" max="5638" width="0" style="346" hidden="1" customWidth="1"/>
    <col min="5639" max="5643" width="6.25" style="346" customWidth="1"/>
    <col min="5644" max="5644" width="13.75" style="346" customWidth="1"/>
    <col min="5645" max="5645" width="0" style="346" hidden="1" customWidth="1"/>
    <col min="5646" max="5647" width="13.75" style="346" customWidth="1"/>
    <col min="5648" max="5650" width="0" style="346" hidden="1" customWidth="1"/>
    <col min="5651" max="5655" width="6.25" style="346" customWidth="1"/>
    <col min="5656" max="5657" width="13.75" style="346" customWidth="1"/>
    <col min="5658" max="5889" width="9" style="346"/>
    <col min="5890" max="5890" width="29.125" style="346" customWidth="1"/>
    <col min="5891" max="5891" width="13.75" style="346" customWidth="1"/>
    <col min="5892" max="5894" width="0" style="346" hidden="1" customWidth="1"/>
    <col min="5895" max="5899" width="6.25" style="346" customWidth="1"/>
    <col min="5900" max="5900" width="13.75" style="346" customWidth="1"/>
    <col min="5901" max="5901" width="0" style="346" hidden="1" customWidth="1"/>
    <col min="5902" max="5903" width="13.75" style="346" customWidth="1"/>
    <col min="5904" max="5906" width="0" style="346" hidden="1" customWidth="1"/>
    <col min="5907" max="5911" width="6.25" style="346" customWidth="1"/>
    <col min="5912" max="5913" width="13.75" style="346" customWidth="1"/>
    <col min="5914" max="6145" width="9" style="346"/>
    <col min="6146" max="6146" width="29.125" style="346" customWidth="1"/>
    <col min="6147" max="6147" width="13.75" style="346" customWidth="1"/>
    <col min="6148" max="6150" width="0" style="346" hidden="1" customWidth="1"/>
    <col min="6151" max="6155" width="6.25" style="346" customWidth="1"/>
    <col min="6156" max="6156" width="13.75" style="346" customWidth="1"/>
    <col min="6157" max="6157" width="0" style="346" hidden="1" customWidth="1"/>
    <col min="6158" max="6159" width="13.75" style="346" customWidth="1"/>
    <col min="6160" max="6162" width="0" style="346" hidden="1" customWidth="1"/>
    <col min="6163" max="6167" width="6.25" style="346" customWidth="1"/>
    <col min="6168" max="6169" width="13.75" style="346" customWidth="1"/>
    <col min="6170" max="6401" width="9" style="346"/>
    <col min="6402" max="6402" width="29.125" style="346" customWidth="1"/>
    <col min="6403" max="6403" width="13.75" style="346" customWidth="1"/>
    <col min="6404" max="6406" width="0" style="346" hidden="1" customWidth="1"/>
    <col min="6407" max="6411" width="6.25" style="346" customWidth="1"/>
    <col min="6412" max="6412" width="13.75" style="346" customWidth="1"/>
    <col min="6413" max="6413" width="0" style="346" hidden="1" customWidth="1"/>
    <col min="6414" max="6415" width="13.75" style="346" customWidth="1"/>
    <col min="6416" max="6418" width="0" style="346" hidden="1" customWidth="1"/>
    <col min="6419" max="6423" width="6.25" style="346" customWidth="1"/>
    <col min="6424" max="6425" width="13.75" style="346" customWidth="1"/>
    <col min="6426" max="6657" width="9" style="346"/>
    <col min="6658" max="6658" width="29.125" style="346" customWidth="1"/>
    <col min="6659" max="6659" width="13.75" style="346" customWidth="1"/>
    <col min="6660" max="6662" width="0" style="346" hidden="1" customWidth="1"/>
    <col min="6663" max="6667" width="6.25" style="346" customWidth="1"/>
    <col min="6668" max="6668" width="13.75" style="346" customWidth="1"/>
    <col min="6669" max="6669" width="0" style="346" hidden="1" customWidth="1"/>
    <col min="6670" max="6671" width="13.75" style="346" customWidth="1"/>
    <col min="6672" max="6674" width="0" style="346" hidden="1" customWidth="1"/>
    <col min="6675" max="6679" width="6.25" style="346" customWidth="1"/>
    <col min="6680" max="6681" width="13.75" style="346" customWidth="1"/>
    <col min="6682" max="6913" width="9" style="346"/>
    <col min="6914" max="6914" width="29.125" style="346" customWidth="1"/>
    <col min="6915" max="6915" width="13.75" style="346" customWidth="1"/>
    <col min="6916" max="6918" width="0" style="346" hidden="1" customWidth="1"/>
    <col min="6919" max="6923" width="6.25" style="346" customWidth="1"/>
    <col min="6924" max="6924" width="13.75" style="346" customWidth="1"/>
    <col min="6925" max="6925" width="0" style="346" hidden="1" customWidth="1"/>
    <col min="6926" max="6927" width="13.75" style="346" customWidth="1"/>
    <col min="6928" max="6930" width="0" style="346" hidden="1" customWidth="1"/>
    <col min="6931" max="6935" width="6.25" style="346" customWidth="1"/>
    <col min="6936" max="6937" width="13.75" style="346" customWidth="1"/>
    <col min="6938" max="7169" width="9" style="346"/>
    <col min="7170" max="7170" width="29.125" style="346" customWidth="1"/>
    <col min="7171" max="7171" width="13.75" style="346" customWidth="1"/>
    <col min="7172" max="7174" width="0" style="346" hidden="1" customWidth="1"/>
    <col min="7175" max="7179" width="6.25" style="346" customWidth="1"/>
    <col min="7180" max="7180" width="13.75" style="346" customWidth="1"/>
    <col min="7181" max="7181" width="0" style="346" hidden="1" customWidth="1"/>
    <col min="7182" max="7183" width="13.75" style="346" customWidth="1"/>
    <col min="7184" max="7186" width="0" style="346" hidden="1" customWidth="1"/>
    <col min="7187" max="7191" width="6.25" style="346" customWidth="1"/>
    <col min="7192" max="7193" width="13.75" style="346" customWidth="1"/>
    <col min="7194" max="7425" width="9" style="346"/>
    <col min="7426" max="7426" width="29.125" style="346" customWidth="1"/>
    <col min="7427" max="7427" width="13.75" style="346" customWidth="1"/>
    <col min="7428" max="7430" width="0" style="346" hidden="1" customWidth="1"/>
    <col min="7431" max="7435" width="6.25" style="346" customWidth="1"/>
    <col min="7436" max="7436" width="13.75" style="346" customWidth="1"/>
    <col min="7437" max="7437" width="0" style="346" hidden="1" customWidth="1"/>
    <col min="7438" max="7439" width="13.75" style="346" customWidth="1"/>
    <col min="7440" max="7442" width="0" style="346" hidden="1" customWidth="1"/>
    <col min="7443" max="7447" width="6.25" style="346" customWidth="1"/>
    <col min="7448" max="7449" width="13.75" style="346" customWidth="1"/>
    <col min="7450" max="7681" width="9" style="346"/>
    <col min="7682" max="7682" width="29.125" style="346" customWidth="1"/>
    <col min="7683" max="7683" width="13.75" style="346" customWidth="1"/>
    <col min="7684" max="7686" width="0" style="346" hidden="1" customWidth="1"/>
    <col min="7687" max="7691" width="6.25" style="346" customWidth="1"/>
    <col min="7692" max="7692" width="13.75" style="346" customWidth="1"/>
    <col min="7693" max="7693" width="0" style="346" hidden="1" customWidth="1"/>
    <col min="7694" max="7695" width="13.75" style="346" customWidth="1"/>
    <col min="7696" max="7698" width="0" style="346" hidden="1" customWidth="1"/>
    <col min="7699" max="7703" width="6.25" style="346" customWidth="1"/>
    <col min="7704" max="7705" width="13.75" style="346" customWidth="1"/>
    <col min="7706" max="7937" width="9" style="346"/>
    <col min="7938" max="7938" width="29.125" style="346" customWidth="1"/>
    <col min="7939" max="7939" width="13.75" style="346" customWidth="1"/>
    <col min="7940" max="7942" width="0" style="346" hidden="1" customWidth="1"/>
    <col min="7943" max="7947" width="6.25" style="346" customWidth="1"/>
    <col min="7948" max="7948" width="13.75" style="346" customWidth="1"/>
    <col min="7949" max="7949" width="0" style="346" hidden="1" customWidth="1"/>
    <col min="7950" max="7951" width="13.75" style="346" customWidth="1"/>
    <col min="7952" max="7954" width="0" style="346" hidden="1" customWidth="1"/>
    <col min="7955" max="7959" width="6.25" style="346" customWidth="1"/>
    <col min="7960" max="7961" width="13.75" style="346" customWidth="1"/>
    <col min="7962" max="8193" width="9" style="346"/>
    <col min="8194" max="8194" width="29.125" style="346" customWidth="1"/>
    <col min="8195" max="8195" width="13.75" style="346" customWidth="1"/>
    <col min="8196" max="8198" width="0" style="346" hidden="1" customWidth="1"/>
    <col min="8199" max="8203" width="6.25" style="346" customWidth="1"/>
    <col min="8204" max="8204" width="13.75" style="346" customWidth="1"/>
    <col min="8205" max="8205" width="0" style="346" hidden="1" customWidth="1"/>
    <col min="8206" max="8207" width="13.75" style="346" customWidth="1"/>
    <col min="8208" max="8210" width="0" style="346" hidden="1" customWidth="1"/>
    <col min="8211" max="8215" width="6.25" style="346" customWidth="1"/>
    <col min="8216" max="8217" width="13.75" style="346" customWidth="1"/>
    <col min="8218" max="8449" width="9" style="346"/>
    <col min="8450" max="8450" width="29.125" style="346" customWidth="1"/>
    <col min="8451" max="8451" width="13.75" style="346" customWidth="1"/>
    <col min="8452" max="8454" width="0" style="346" hidden="1" customWidth="1"/>
    <col min="8455" max="8459" width="6.25" style="346" customWidth="1"/>
    <col min="8460" max="8460" width="13.75" style="346" customWidth="1"/>
    <col min="8461" max="8461" width="0" style="346" hidden="1" customWidth="1"/>
    <col min="8462" max="8463" width="13.75" style="346" customWidth="1"/>
    <col min="8464" max="8466" width="0" style="346" hidden="1" customWidth="1"/>
    <col min="8467" max="8471" width="6.25" style="346" customWidth="1"/>
    <col min="8472" max="8473" width="13.75" style="346" customWidth="1"/>
    <col min="8474" max="8705" width="9" style="346"/>
    <col min="8706" max="8706" width="29.125" style="346" customWidth="1"/>
    <col min="8707" max="8707" width="13.75" style="346" customWidth="1"/>
    <col min="8708" max="8710" width="0" style="346" hidden="1" customWidth="1"/>
    <col min="8711" max="8715" width="6.25" style="346" customWidth="1"/>
    <col min="8716" max="8716" width="13.75" style="346" customWidth="1"/>
    <col min="8717" max="8717" width="0" style="346" hidden="1" customWidth="1"/>
    <col min="8718" max="8719" width="13.75" style="346" customWidth="1"/>
    <col min="8720" max="8722" width="0" style="346" hidden="1" customWidth="1"/>
    <col min="8723" max="8727" width="6.25" style="346" customWidth="1"/>
    <col min="8728" max="8729" width="13.75" style="346" customWidth="1"/>
    <col min="8730" max="8961" width="9" style="346"/>
    <col min="8962" max="8962" width="29.125" style="346" customWidth="1"/>
    <col min="8963" max="8963" width="13.75" style="346" customWidth="1"/>
    <col min="8964" max="8966" width="0" style="346" hidden="1" customWidth="1"/>
    <col min="8967" max="8971" width="6.25" style="346" customWidth="1"/>
    <col min="8972" max="8972" width="13.75" style="346" customWidth="1"/>
    <col min="8973" max="8973" width="0" style="346" hidden="1" customWidth="1"/>
    <col min="8974" max="8975" width="13.75" style="346" customWidth="1"/>
    <col min="8976" max="8978" width="0" style="346" hidden="1" customWidth="1"/>
    <col min="8979" max="8983" width="6.25" style="346" customWidth="1"/>
    <col min="8984" max="8985" width="13.75" style="346" customWidth="1"/>
    <col min="8986" max="9217" width="9" style="346"/>
    <col min="9218" max="9218" width="29.125" style="346" customWidth="1"/>
    <col min="9219" max="9219" width="13.75" style="346" customWidth="1"/>
    <col min="9220" max="9222" width="0" style="346" hidden="1" customWidth="1"/>
    <col min="9223" max="9227" width="6.25" style="346" customWidth="1"/>
    <col min="9228" max="9228" width="13.75" style="346" customWidth="1"/>
    <col min="9229" max="9229" width="0" style="346" hidden="1" customWidth="1"/>
    <col min="9230" max="9231" width="13.75" style="346" customWidth="1"/>
    <col min="9232" max="9234" width="0" style="346" hidden="1" customWidth="1"/>
    <col min="9235" max="9239" width="6.25" style="346" customWidth="1"/>
    <col min="9240" max="9241" width="13.75" style="346" customWidth="1"/>
    <col min="9242" max="9473" width="9" style="346"/>
    <col min="9474" max="9474" width="29.125" style="346" customWidth="1"/>
    <col min="9475" max="9475" width="13.75" style="346" customWidth="1"/>
    <col min="9476" max="9478" width="0" style="346" hidden="1" customWidth="1"/>
    <col min="9479" max="9483" width="6.25" style="346" customWidth="1"/>
    <col min="9484" max="9484" width="13.75" style="346" customWidth="1"/>
    <col min="9485" max="9485" width="0" style="346" hidden="1" customWidth="1"/>
    <col min="9486" max="9487" width="13.75" style="346" customWidth="1"/>
    <col min="9488" max="9490" width="0" style="346" hidden="1" customWidth="1"/>
    <col min="9491" max="9495" width="6.25" style="346" customWidth="1"/>
    <col min="9496" max="9497" width="13.75" style="346" customWidth="1"/>
    <col min="9498" max="9729" width="9" style="346"/>
    <col min="9730" max="9730" width="29.125" style="346" customWidth="1"/>
    <col min="9731" max="9731" width="13.75" style="346" customWidth="1"/>
    <col min="9732" max="9734" width="0" style="346" hidden="1" customWidth="1"/>
    <col min="9735" max="9739" width="6.25" style="346" customWidth="1"/>
    <col min="9740" max="9740" width="13.75" style="346" customWidth="1"/>
    <col min="9741" max="9741" width="0" style="346" hidden="1" customWidth="1"/>
    <col min="9742" max="9743" width="13.75" style="346" customWidth="1"/>
    <col min="9744" max="9746" width="0" style="346" hidden="1" customWidth="1"/>
    <col min="9747" max="9751" width="6.25" style="346" customWidth="1"/>
    <col min="9752" max="9753" width="13.75" style="346" customWidth="1"/>
    <col min="9754" max="9985" width="9" style="346"/>
    <col min="9986" max="9986" width="29.125" style="346" customWidth="1"/>
    <col min="9987" max="9987" width="13.75" style="346" customWidth="1"/>
    <col min="9988" max="9990" width="0" style="346" hidden="1" customWidth="1"/>
    <col min="9991" max="9995" width="6.25" style="346" customWidth="1"/>
    <col min="9996" max="9996" width="13.75" style="346" customWidth="1"/>
    <col min="9997" max="9997" width="0" style="346" hidden="1" customWidth="1"/>
    <col min="9998" max="9999" width="13.75" style="346" customWidth="1"/>
    <col min="10000" max="10002" width="0" style="346" hidden="1" customWidth="1"/>
    <col min="10003" max="10007" width="6.25" style="346" customWidth="1"/>
    <col min="10008" max="10009" width="13.75" style="346" customWidth="1"/>
    <col min="10010" max="10241" width="9" style="346"/>
    <col min="10242" max="10242" width="29.125" style="346" customWidth="1"/>
    <col min="10243" max="10243" width="13.75" style="346" customWidth="1"/>
    <col min="10244" max="10246" width="0" style="346" hidden="1" customWidth="1"/>
    <col min="10247" max="10251" width="6.25" style="346" customWidth="1"/>
    <col min="10252" max="10252" width="13.75" style="346" customWidth="1"/>
    <col min="10253" max="10253" width="0" style="346" hidden="1" customWidth="1"/>
    <col min="10254" max="10255" width="13.75" style="346" customWidth="1"/>
    <col min="10256" max="10258" width="0" style="346" hidden="1" customWidth="1"/>
    <col min="10259" max="10263" width="6.25" style="346" customWidth="1"/>
    <col min="10264" max="10265" width="13.75" style="346" customWidth="1"/>
    <col min="10266" max="10497" width="9" style="346"/>
    <col min="10498" max="10498" width="29.125" style="346" customWidth="1"/>
    <col min="10499" max="10499" width="13.75" style="346" customWidth="1"/>
    <col min="10500" max="10502" width="0" style="346" hidden="1" customWidth="1"/>
    <col min="10503" max="10507" width="6.25" style="346" customWidth="1"/>
    <col min="10508" max="10508" width="13.75" style="346" customWidth="1"/>
    <col min="10509" max="10509" width="0" style="346" hidden="1" customWidth="1"/>
    <col min="10510" max="10511" width="13.75" style="346" customWidth="1"/>
    <col min="10512" max="10514" width="0" style="346" hidden="1" customWidth="1"/>
    <col min="10515" max="10519" width="6.25" style="346" customWidth="1"/>
    <col min="10520" max="10521" width="13.75" style="346" customWidth="1"/>
    <col min="10522" max="10753" width="9" style="346"/>
    <col min="10754" max="10754" width="29.125" style="346" customWidth="1"/>
    <col min="10755" max="10755" width="13.75" style="346" customWidth="1"/>
    <col min="10756" max="10758" width="0" style="346" hidden="1" customWidth="1"/>
    <col min="10759" max="10763" width="6.25" style="346" customWidth="1"/>
    <col min="10764" max="10764" width="13.75" style="346" customWidth="1"/>
    <col min="10765" max="10765" width="0" style="346" hidden="1" customWidth="1"/>
    <col min="10766" max="10767" width="13.75" style="346" customWidth="1"/>
    <col min="10768" max="10770" width="0" style="346" hidden="1" customWidth="1"/>
    <col min="10771" max="10775" width="6.25" style="346" customWidth="1"/>
    <col min="10776" max="10777" width="13.75" style="346" customWidth="1"/>
    <col min="10778" max="11009" width="9" style="346"/>
    <col min="11010" max="11010" width="29.125" style="346" customWidth="1"/>
    <col min="11011" max="11011" width="13.75" style="346" customWidth="1"/>
    <col min="11012" max="11014" width="0" style="346" hidden="1" customWidth="1"/>
    <col min="11015" max="11019" width="6.25" style="346" customWidth="1"/>
    <col min="11020" max="11020" width="13.75" style="346" customWidth="1"/>
    <col min="11021" max="11021" width="0" style="346" hidden="1" customWidth="1"/>
    <col min="11022" max="11023" width="13.75" style="346" customWidth="1"/>
    <col min="11024" max="11026" width="0" style="346" hidden="1" customWidth="1"/>
    <col min="11027" max="11031" width="6.25" style="346" customWidth="1"/>
    <col min="11032" max="11033" width="13.75" style="346" customWidth="1"/>
    <col min="11034" max="11265" width="9" style="346"/>
    <col min="11266" max="11266" width="29.125" style="346" customWidth="1"/>
    <col min="11267" max="11267" width="13.75" style="346" customWidth="1"/>
    <col min="11268" max="11270" width="0" style="346" hidden="1" customWidth="1"/>
    <col min="11271" max="11275" width="6.25" style="346" customWidth="1"/>
    <col min="11276" max="11276" width="13.75" style="346" customWidth="1"/>
    <col min="11277" max="11277" width="0" style="346" hidden="1" customWidth="1"/>
    <col min="11278" max="11279" width="13.75" style="346" customWidth="1"/>
    <col min="11280" max="11282" width="0" style="346" hidden="1" customWidth="1"/>
    <col min="11283" max="11287" width="6.25" style="346" customWidth="1"/>
    <col min="11288" max="11289" width="13.75" style="346" customWidth="1"/>
    <col min="11290" max="11521" width="9" style="346"/>
    <col min="11522" max="11522" width="29.125" style="346" customWidth="1"/>
    <col min="11523" max="11523" width="13.75" style="346" customWidth="1"/>
    <col min="11524" max="11526" width="0" style="346" hidden="1" customWidth="1"/>
    <col min="11527" max="11531" width="6.25" style="346" customWidth="1"/>
    <col min="11532" max="11532" width="13.75" style="346" customWidth="1"/>
    <col min="11533" max="11533" width="0" style="346" hidden="1" customWidth="1"/>
    <col min="11534" max="11535" width="13.75" style="346" customWidth="1"/>
    <col min="11536" max="11538" width="0" style="346" hidden="1" customWidth="1"/>
    <col min="11539" max="11543" width="6.25" style="346" customWidth="1"/>
    <col min="11544" max="11545" width="13.75" style="346" customWidth="1"/>
    <col min="11546" max="11777" width="9" style="346"/>
    <col min="11778" max="11778" width="29.125" style="346" customWidth="1"/>
    <col min="11779" max="11779" width="13.75" style="346" customWidth="1"/>
    <col min="11780" max="11782" width="0" style="346" hidden="1" customWidth="1"/>
    <col min="11783" max="11787" width="6.25" style="346" customWidth="1"/>
    <col min="11788" max="11788" width="13.75" style="346" customWidth="1"/>
    <col min="11789" max="11789" width="0" style="346" hidden="1" customWidth="1"/>
    <col min="11790" max="11791" width="13.75" style="346" customWidth="1"/>
    <col min="11792" max="11794" width="0" style="346" hidden="1" customWidth="1"/>
    <col min="11795" max="11799" width="6.25" style="346" customWidth="1"/>
    <col min="11800" max="11801" width="13.75" style="346" customWidth="1"/>
    <col min="11802" max="12033" width="9" style="346"/>
    <col min="12034" max="12034" width="29.125" style="346" customWidth="1"/>
    <col min="12035" max="12035" width="13.75" style="346" customWidth="1"/>
    <col min="12036" max="12038" width="0" style="346" hidden="1" customWidth="1"/>
    <col min="12039" max="12043" width="6.25" style="346" customWidth="1"/>
    <col min="12044" max="12044" width="13.75" style="346" customWidth="1"/>
    <col min="12045" max="12045" width="0" style="346" hidden="1" customWidth="1"/>
    <col min="12046" max="12047" width="13.75" style="346" customWidth="1"/>
    <col min="12048" max="12050" width="0" style="346" hidden="1" customWidth="1"/>
    <col min="12051" max="12055" width="6.25" style="346" customWidth="1"/>
    <col min="12056" max="12057" width="13.75" style="346" customWidth="1"/>
    <col min="12058" max="12289" width="9" style="346"/>
    <col min="12290" max="12290" width="29.125" style="346" customWidth="1"/>
    <col min="12291" max="12291" width="13.75" style="346" customWidth="1"/>
    <col min="12292" max="12294" width="0" style="346" hidden="1" customWidth="1"/>
    <col min="12295" max="12299" width="6.25" style="346" customWidth="1"/>
    <col min="12300" max="12300" width="13.75" style="346" customWidth="1"/>
    <col min="12301" max="12301" width="0" style="346" hidden="1" customWidth="1"/>
    <col min="12302" max="12303" width="13.75" style="346" customWidth="1"/>
    <col min="12304" max="12306" width="0" style="346" hidden="1" customWidth="1"/>
    <col min="12307" max="12311" width="6.25" style="346" customWidth="1"/>
    <col min="12312" max="12313" width="13.75" style="346" customWidth="1"/>
    <col min="12314" max="12545" width="9" style="346"/>
    <col min="12546" max="12546" width="29.125" style="346" customWidth="1"/>
    <col min="12547" max="12547" width="13.75" style="346" customWidth="1"/>
    <col min="12548" max="12550" width="0" style="346" hidden="1" customWidth="1"/>
    <col min="12551" max="12555" width="6.25" style="346" customWidth="1"/>
    <col min="12556" max="12556" width="13.75" style="346" customWidth="1"/>
    <col min="12557" max="12557" width="0" style="346" hidden="1" customWidth="1"/>
    <col min="12558" max="12559" width="13.75" style="346" customWidth="1"/>
    <col min="12560" max="12562" width="0" style="346" hidden="1" customWidth="1"/>
    <col min="12563" max="12567" width="6.25" style="346" customWidth="1"/>
    <col min="12568" max="12569" width="13.75" style="346" customWidth="1"/>
    <col min="12570" max="12801" width="9" style="346"/>
    <col min="12802" max="12802" width="29.125" style="346" customWidth="1"/>
    <col min="12803" max="12803" width="13.75" style="346" customWidth="1"/>
    <col min="12804" max="12806" width="0" style="346" hidden="1" customWidth="1"/>
    <col min="12807" max="12811" width="6.25" style="346" customWidth="1"/>
    <col min="12812" max="12812" width="13.75" style="346" customWidth="1"/>
    <col min="12813" max="12813" width="0" style="346" hidden="1" customWidth="1"/>
    <col min="12814" max="12815" width="13.75" style="346" customWidth="1"/>
    <col min="12816" max="12818" width="0" style="346" hidden="1" customWidth="1"/>
    <col min="12819" max="12823" width="6.25" style="346" customWidth="1"/>
    <col min="12824" max="12825" width="13.75" style="346" customWidth="1"/>
    <col min="12826" max="13057" width="9" style="346"/>
    <col min="13058" max="13058" width="29.125" style="346" customWidth="1"/>
    <col min="13059" max="13059" width="13.75" style="346" customWidth="1"/>
    <col min="13060" max="13062" width="0" style="346" hidden="1" customWidth="1"/>
    <col min="13063" max="13067" width="6.25" style="346" customWidth="1"/>
    <col min="13068" max="13068" width="13.75" style="346" customWidth="1"/>
    <col min="13069" max="13069" width="0" style="346" hidden="1" customWidth="1"/>
    <col min="13070" max="13071" width="13.75" style="346" customWidth="1"/>
    <col min="13072" max="13074" width="0" style="346" hidden="1" customWidth="1"/>
    <col min="13075" max="13079" width="6.25" style="346" customWidth="1"/>
    <col min="13080" max="13081" width="13.75" style="346" customWidth="1"/>
    <col min="13082" max="13313" width="9" style="346"/>
    <col min="13314" max="13314" width="29.125" style="346" customWidth="1"/>
    <col min="13315" max="13315" width="13.75" style="346" customWidth="1"/>
    <col min="13316" max="13318" width="0" style="346" hidden="1" customWidth="1"/>
    <col min="13319" max="13323" width="6.25" style="346" customWidth="1"/>
    <col min="13324" max="13324" width="13.75" style="346" customWidth="1"/>
    <col min="13325" max="13325" width="0" style="346" hidden="1" customWidth="1"/>
    <col min="13326" max="13327" width="13.75" style="346" customWidth="1"/>
    <col min="13328" max="13330" width="0" style="346" hidden="1" customWidth="1"/>
    <col min="13331" max="13335" width="6.25" style="346" customWidth="1"/>
    <col min="13336" max="13337" width="13.75" style="346" customWidth="1"/>
    <col min="13338" max="13569" width="9" style="346"/>
    <col min="13570" max="13570" width="29.125" style="346" customWidth="1"/>
    <col min="13571" max="13571" width="13.75" style="346" customWidth="1"/>
    <col min="13572" max="13574" width="0" style="346" hidden="1" customWidth="1"/>
    <col min="13575" max="13579" width="6.25" style="346" customWidth="1"/>
    <col min="13580" max="13580" width="13.75" style="346" customWidth="1"/>
    <col min="13581" max="13581" width="0" style="346" hidden="1" customWidth="1"/>
    <col min="13582" max="13583" width="13.75" style="346" customWidth="1"/>
    <col min="13584" max="13586" width="0" style="346" hidden="1" customWidth="1"/>
    <col min="13587" max="13591" width="6.25" style="346" customWidth="1"/>
    <col min="13592" max="13593" width="13.75" style="346" customWidth="1"/>
    <col min="13594" max="13825" width="9" style="346"/>
    <col min="13826" max="13826" width="29.125" style="346" customWidth="1"/>
    <col min="13827" max="13827" width="13.75" style="346" customWidth="1"/>
    <col min="13828" max="13830" width="0" style="346" hidden="1" customWidth="1"/>
    <col min="13831" max="13835" width="6.25" style="346" customWidth="1"/>
    <col min="13836" max="13836" width="13.75" style="346" customWidth="1"/>
    <col min="13837" max="13837" width="0" style="346" hidden="1" customWidth="1"/>
    <col min="13838" max="13839" width="13.75" style="346" customWidth="1"/>
    <col min="13840" max="13842" width="0" style="346" hidden="1" customWidth="1"/>
    <col min="13843" max="13847" width="6.25" style="346" customWidth="1"/>
    <col min="13848" max="13849" width="13.75" style="346" customWidth="1"/>
    <col min="13850" max="14081" width="9" style="346"/>
    <col min="14082" max="14082" width="29.125" style="346" customWidth="1"/>
    <col min="14083" max="14083" width="13.75" style="346" customWidth="1"/>
    <col min="14084" max="14086" width="0" style="346" hidden="1" customWidth="1"/>
    <col min="14087" max="14091" width="6.25" style="346" customWidth="1"/>
    <col min="14092" max="14092" width="13.75" style="346" customWidth="1"/>
    <col min="14093" max="14093" width="0" style="346" hidden="1" customWidth="1"/>
    <col min="14094" max="14095" width="13.75" style="346" customWidth="1"/>
    <col min="14096" max="14098" width="0" style="346" hidden="1" customWidth="1"/>
    <col min="14099" max="14103" width="6.25" style="346" customWidth="1"/>
    <col min="14104" max="14105" width="13.75" style="346" customWidth="1"/>
    <col min="14106" max="14337" width="9" style="346"/>
    <col min="14338" max="14338" width="29.125" style="346" customWidth="1"/>
    <col min="14339" max="14339" width="13.75" style="346" customWidth="1"/>
    <col min="14340" max="14342" width="0" style="346" hidden="1" customWidth="1"/>
    <col min="14343" max="14347" width="6.25" style="346" customWidth="1"/>
    <col min="14348" max="14348" width="13.75" style="346" customWidth="1"/>
    <col min="14349" max="14349" width="0" style="346" hidden="1" customWidth="1"/>
    <col min="14350" max="14351" width="13.75" style="346" customWidth="1"/>
    <col min="14352" max="14354" width="0" style="346" hidden="1" customWidth="1"/>
    <col min="14355" max="14359" width="6.25" style="346" customWidth="1"/>
    <col min="14360" max="14361" width="13.75" style="346" customWidth="1"/>
    <col min="14362" max="14593" width="9" style="346"/>
    <col min="14594" max="14594" width="29.125" style="346" customWidth="1"/>
    <col min="14595" max="14595" width="13.75" style="346" customWidth="1"/>
    <col min="14596" max="14598" width="0" style="346" hidden="1" customWidth="1"/>
    <col min="14599" max="14603" width="6.25" style="346" customWidth="1"/>
    <col min="14604" max="14604" width="13.75" style="346" customWidth="1"/>
    <col min="14605" max="14605" width="0" style="346" hidden="1" customWidth="1"/>
    <col min="14606" max="14607" width="13.75" style="346" customWidth="1"/>
    <col min="14608" max="14610" width="0" style="346" hidden="1" customWidth="1"/>
    <col min="14611" max="14615" width="6.25" style="346" customWidth="1"/>
    <col min="14616" max="14617" width="13.75" style="346" customWidth="1"/>
    <col min="14618" max="14849" width="9" style="346"/>
    <col min="14850" max="14850" width="29.125" style="346" customWidth="1"/>
    <col min="14851" max="14851" width="13.75" style="346" customWidth="1"/>
    <col min="14852" max="14854" width="0" style="346" hidden="1" customWidth="1"/>
    <col min="14855" max="14859" width="6.25" style="346" customWidth="1"/>
    <col min="14860" max="14860" width="13.75" style="346" customWidth="1"/>
    <col min="14861" max="14861" width="0" style="346" hidden="1" customWidth="1"/>
    <col min="14862" max="14863" width="13.75" style="346" customWidth="1"/>
    <col min="14864" max="14866" width="0" style="346" hidden="1" customWidth="1"/>
    <col min="14867" max="14871" width="6.25" style="346" customWidth="1"/>
    <col min="14872" max="14873" width="13.75" style="346" customWidth="1"/>
    <col min="14874" max="15105" width="9" style="346"/>
    <col min="15106" max="15106" width="29.125" style="346" customWidth="1"/>
    <col min="15107" max="15107" width="13.75" style="346" customWidth="1"/>
    <col min="15108" max="15110" width="0" style="346" hidden="1" customWidth="1"/>
    <col min="15111" max="15115" width="6.25" style="346" customWidth="1"/>
    <col min="15116" max="15116" width="13.75" style="346" customWidth="1"/>
    <col min="15117" max="15117" width="0" style="346" hidden="1" customWidth="1"/>
    <col min="15118" max="15119" width="13.75" style="346" customWidth="1"/>
    <col min="15120" max="15122" width="0" style="346" hidden="1" customWidth="1"/>
    <col min="15123" max="15127" width="6.25" style="346" customWidth="1"/>
    <col min="15128" max="15129" width="13.75" style="346" customWidth="1"/>
    <col min="15130" max="15361" width="9" style="346"/>
    <col min="15362" max="15362" width="29.125" style="346" customWidth="1"/>
    <col min="15363" max="15363" width="13.75" style="346" customWidth="1"/>
    <col min="15364" max="15366" width="0" style="346" hidden="1" customWidth="1"/>
    <col min="15367" max="15371" width="6.25" style="346" customWidth="1"/>
    <col min="15372" max="15372" width="13.75" style="346" customWidth="1"/>
    <col min="15373" max="15373" width="0" style="346" hidden="1" customWidth="1"/>
    <col min="15374" max="15375" width="13.75" style="346" customWidth="1"/>
    <col min="15376" max="15378" width="0" style="346" hidden="1" customWidth="1"/>
    <col min="15379" max="15383" width="6.25" style="346" customWidth="1"/>
    <col min="15384" max="15385" width="13.75" style="346" customWidth="1"/>
    <col min="15386" max="15617" width="9" style="346"/>
    <col min="15618" max="15618" width="29.125" style="346" customWidth="1"/>
    <col min="15619" max="15619" width="13.75" style="346" customWidth="1"/>
    <col min="15620" max="15622" width="0" style="346" hidden="1" customWidth="1"/>
    <col min="15623" max="15627" width="6.25" style="346" customWidth="1"/>
    <col min="15628" max="15628" width="13.75" style="346" customWidth="1"/>
    <col min="15629" max="15629" width="0" style="346" hidden="1" customWidth="1"/>
    <col min="15630" max="15631" width="13.75" style="346" customWidth="1"/>
    <col min="15632" max="15634" width="0" style="346" hidden="1" customWidth="1"/>
    <col min="15635" max="15639" width="6.25" style="346" customWidth="1"/>
    <col min="15640" max="15641" width="13.75" style="346" customWidth="1"/>
    <col min="15642" max="15873" width="9" style="346"/>
    <col min="15874" max="15874" width="29.125" style="346" customWidth="1"/>
    <col min="15875" max="15875" width="13.75" style="346" customWidth="1"/>
    <col min="15876" max="15878" width="0" style="346" hidden="1" customWidth="1"/>
    <col min="15879" max="15883" width="6.25" style="346" customWidth="1"/>
    <col min="15884" max="15884" width="13.75" style="346" customWidth="1"/>
    <col min="15885" max="15885" width="0" style="346" hidden="1" customWidth="1"/>
    <col min="15886" max="15887" width="13.75" style="346" customWidth="1"/>
    <col min="15888" max="15890" width="0" style="346" hidden="1" customWidth="1"/>
    <col min="15891" max="15895" width="6.25" style="346" customWidth="1"/>
    <col min="15896" max="15897" width="13.75" style="346" customWidth="1"/>
    <col min="15898" max="16129" width="9" style="346"/>
    <col min="16130" max="16130" width="29.125" style="346" customWidth="1"/>
    <col min="16131" max="16131" width="13.75" style="346" customWidth="1"/>
    <col min="16132" max="16134" width="0" style="346" hidden="1" customWidth="1"/>
    <col min="16135" max="16139" width="6.25" style="346" customWidth="1"/>
    <col min="16140" max="16140" width="13.75" style="346" customWidth="1"/>
    <col min="16141" max="16141" width="0" style="346" hidden="1" customWidth="1"/>
    <col min="16142" max="16143" width="13.75" style="346" customWidth="1"/>
    <col min="16144" max="16146" width="0" style="346" hidden="1" customWidth="1"/>
    <col min="16147" max="16151" width="6.25" style="346" customWidth="1"/>
    <col min="16152" max="16153" width="13.75" style="346" customWidth="1"/>
    <col min="16154" max="16384" width="9" style="346"/>
  </cols>
  <sheetData>
    <row r="1" spans="1:25" ht="36.75" customHeight="1">
      <c r="A1" s="487" t="s">
        <v>749</v>
      </c>
      <c r="B1" s="488"/>
      <c r="C1" s="488"/>
      <c r="D1" s="488"/>
      <c r="E1" s="488"/>
      <c r="F1" s="488"/>
      <c r="G1" s="488"/>
      <c r="H1" s="488"/>
      <c r="I1" s="488"/>
      <c r="J1" s="488"/>
      <c r="K1" s="488"/>
      <c r="L1" s="488"/>
      <c r="M1" s="488"/>
      <c r="N1" s="488"/>
      <c r="O1" s="488"/>
      <c r="P1" s="488"/>
      <c r="Q1" s="488"/>
      <c r="R1" s="488"/>
      <c r="S1" s="488"/>
      <c r="T1" s="488"/>
      <c r="U1" s="488"/>
      <c r="V1" s="488"/>
      <c r="W1" s="488"/>
      <c r="X1" s="488"/>
      <c r="Y1" s="488"/>
    </row>
    <row r="2" spans="1:25" ht="23.25" customHeight="1">
      <c r="A2" s="489" t="s">
        <v>778</v>
      </c>
      <c r="B2" s="489"/>
      <c r="C2" s="489"/>
      <c r="D2" s="489"/>
      <c r="E2" s="489"/>
      <c r="F2" s="489"/>
      <c r="G2" s="489"/>
      <c r="H2" s="489"/>
      <c r="I2" s="489"/>
      <c r="J2" s="489"/>
      <c r="K2" s="489"/>
      <c r="L2" s="489"/>
      <c r="M2" s="489"/>
      <c r="N2" s="489"/>
      <c r="O2" s="489"/>
      <c r="P2" s="489"/>
      <c r="Q2" s="489"/>
      <c r="R2" s="489"/>
      <c r="S2" s="489"/>
      <c r="T2" s="489"/>
      <c r="U2" s="489"/>
      <c r="V2" s="489"/>
      <c r="W2" s="489"/>
      <c r="X2" s="489"/>
      <c r="Y2" s="489"/>
    </row>
    <row r="3" spans="1:25" s="348" customFormat="1" ht="16.5" customHeight="1" thickBot="1">
      <c r="A3" s="347" t="str">
        <f>资产负债表!A3</f>
        <v>编制单位：ABC公司</v>
      </c>
      <c r="U3" s="348" t="s">
        <v>923</v>
      </c>
      <c r="Y3" s="349"/>
    </row>
    <row r="4" spans="1:25" s="348" customFormat="1" ht="22.5" customHeight="1">
      <c r="A4" s="490" t="s">
        <v>755</v>
      </c>
      <c r="B4" s="492" t="s">
        <v>754</v>
      </c>
      <c r="C4" s="492"/>
      <c r="D4" s="492"/>
      <c r="E4" s="492"/>
      <c r="F4" s="492"/>
      <c r="G4" s="492"/>
      <c r="H4" s="492"/>
      <c r="I4" s="492"/>
      <c r="J4" s="492"/>
      <c r="K4" s="493"/>
      <c r="L4" s="493"/>
      <c r="M4" s="492"/>
      <c r="N4" s="494" t="s">
        <v>445</v>
      </c>
      <c r="O4" s="494"/>
      <c r="P4" s="494"/>
      <c r="Q4" s="494"/>
      <c r="R4" s="492"/>
      <c r="S4" s="492"/>
      <c r="T4" s="492"/>
      <c r="U4" s="492"/>
      <c r="V4" s="492"/>
      <c r="W4" s="493"/>
      <c r="X4" s="493"/>
      <c r="Y4" s="495"/>
    </row>
    <row r="5" spans="1:25" s="348" customFormat="1" ht="22.5" customHeight="1">
      <c r="A5" s="491"/>
      <c r="B5" s="482" t="s">
        <v>787</v>
      </c>
      <c r="C5" s="481" t="s">
        <v>756</v>
      </c>
      <c r="D5" s="481"/>
      <c r="E5" s="481"/>
      <c r="F5" s="482" t="s">
        <v>429</v>
      </c>
      <c r="G5" s="482" t="s">
        <v>430</v>
      </c>
      <c r="H5" s="482" t="s">
        <v>757</v>
      </c>
      <c r="I5" s="482" t="s">
        <v>758</v>
      </c>
      <c r="J5" s="482" t="s">
        <v>431</v>
      </c>
      <c r="K5" s="482" t="s">
        <v>513</v>
      </c>
      <c r="L5" s="482" t="s">
        <v>924</v>
      </c>
      <c r="M5" s="485" t="s">
        <v>788</v>
      </c>
      <c r="N5" s="482" t="s">
        <v>787</v>
      </c>
      <c r="O5" s="481" t="s">
        <v>756</v>
      </c>
      <c r="P5" s="481"/>
      <c r="Q5" s="481"/>
      <c r="R5" s="482" t="s">
        <v>429</v>
      </c>
      <c r="S5" s="482" t="s">
        <v>430</v>
      </c>
      <c r="T5" s="482" t="s">
        <v>757</v>
      </c>
      <c r="U5" s="482" t="s">
        <v>758</v>
      </c>
      <c r="V5" s="482" t="s">
        <v>431</v>
      </c>
      <c r="W5" s="482" t="s">
        <v>513</v>
      </c>
      <c r="X5" s="482" t="s">
        <v>924</v>
      </c>
      <c r="Y5" s="485" t="s">
        <v>788</v>
      </c>
    </row>
    <row r="6" spans="1:25" s="350" customFormat="1" ht="24.75" customHeight="1">
      <c r="A6" s="491"/>
      <c r="B6" s="483"/>
      <c r="C6" s="391" t="s">
        <v>760</v>
      </c>
      <c r="D6" s="391" t="s">
        <v>761</v>
      </c>
      <c r="E6" s="391" t="s">
        <v>759</v>
      </c>
      <c r="F6" s="483"/>
      <c r="G6" s="483"/>
      <c r="H6" s="483"/>
      <c r="I6" s="483"/>
      <c r="J6" s="483"/>
      <c r="K6" s="484"/>
      <c r="L6" s="484"/>
      <c r="M6" s="486"/>
      <c r="N6" s="483"/>
      <c r="O6" s="391" t="s">
        <v>760</v>
      </c>
      <c r="P6" s="391" t="s">
        <v>761</v>
      </c>
      <c r="Q6" s="391" t="s">
        <v>759</v>
      </c>
      <c r="R6" s="483"/>
      <c r="S6" s="483"/>
      <c r="T6" s="483"/>
      <c r="U6" s="483"/>
      <c r="V6" s="483"/>
      <c r="W6" s="484"/>
      <c r="X6" s="484"/>
      <c r="Y6" s="486"/>
    </row>
    <row r="7" spans="1:25" s="348" customFormat="1" ht="22.5" customHeight="1">
      <c r="A7" s="351" t="s">
        <v>432</v>
      </c>
      <c r="B7" s="352">
        <f>N34</f>
        <v>960137844</v>
      </c>
      <c r="C7" s="352">
        <f t="shared" ref="C7:I7" si="0">O34</f>
        <v>0</v>
      </c>
      <c r="D7" s="352">
        <f t="shared" si="0"/>
        <v>0</v>
      </c>
      <c r="E7" s="352">
        <f t="shared" si="0"/>
        <v>0</v>
      </c>
      <c r="F7" s="352">
        <f t="shared" si="0"/>
        <v>1713948432.5</v>
      </c>
      <c r="G7" s="352">
        <f t="shared" si="0"/>
        <v>202085486.72</v>
      </c>
      <c r="H7" s="352">
        <f t="shared" si="0"/>
        <v>0</v>
      </c>
      <c r="I7" s="352">
        <f t="shared" si="0"/>
        <v>0</v>
      </c>
      <c r="J7" s="352">
        <f>'TB-上期'!AC118</f>
        <v>112457490.59</v>
      </c>
      <c r="K7" s="352">
        <f>W34</f>
        <v>1104084726.0599999</v>
      </c>
      <c r="L7" s="352">
        <f>X34</f>
        <v>36591711.359999999</v>
      </c>
      <c r="M7" s="355">
        <f>SUM(B7:F7,-G7,H7:L7)</f>
        <v>3725134717.7900004</v>
      </c>
      <c r="N7" s="356">
        <f>'TB-上期'!D110</f>
        <v>960137844</v>
      </c>
      <c r="O7" s="356"/>
      <c r="P7" s="356"/>
      <c r="Q7" s="356"/>
      <c r="R7" s="353">
        <v>1713705103.3499999</v>
      </c>
      <c r="S7" s="353">
        <v>17602680</v>
      </c>
      <c r="T7" s="353"/>
      <c r="U7" s="353"/>
      <c r="V7" s="353">
        <v>75740283.480000004</v>
      </c>
      <c r="W7" s="354">
        <v>857281133.77999997</v>
      </c>
      <c r="X7" s="354">
        <v>49537759.890000001</v>
      </c>
      <c r="Y7" s="357">
        <f t="shared" ref="Y7:Y34" si="1">SUM(N7:R7,-S7,T7:X7)</f>
        <v>3638799444.4999995</v>
      </c>
    </row>
    <row r="8" spans="1:25" s="348" customFormat="1" ht="22.5" customHeight="1">
      <c r="A8" s="358" t="s">
        <v>433</v>
      </c>
      <c r="B8" s="352"/>
      <c r="C8" s="352"/>
      <c r="D8" s="352"/>
      <c r="E8" s="352"/>
      <c r="F8" s="352"/>
      <c r="G8" s="353"/>
      <c r="H8" s="353"/>
      <c r="I8" s="353"/>
      <c r="J8" s="353"/>
      <c r="K8" s="354"/>
      <c r="L8" s="354"/>
      <c r="M8" s="355">
        <f t="shared" ref="M8:M34" si="2">SUM(B8:F8,-G8,H8:L8)</f>
        <v>0</v>
      </c>
      <c r="N8" s="356"/>
      <c r="O8" s="356"/>
      <c r="P8" s="356"/>
      <c r="Q8" s="356"/>
      <c r="R8" s="353"/>
      <c r="S8" s="353"/>
      <c r="T8" s="353"/>
      <c r="U8" s="353"/>
      <c r="V8" s="353"/>
      <c r="W8" s="354"/>
      <c r="X8" s="354"/>
      <c r="Y8" s="357">
        <f t="shared" si="1"/>
        <v>0</v>
      </c>
    </row>
    <row r="9" spans="1:25" s="348" customFormat="1" ht="22.5" customHeight="1">
      <c r="A9" s="358" t="s">
        <v>762</v>
      </c>
      <c r="B9" s="352"/>
      <c r="C9" s="352"/>
      <c r="D9" s="352"/>
      <c r="E9" s="352"/>
      <c r="F9" s="352"/>
      <c r="G9" s="353"/>
      <c r="H9" s="353"/>
      <c r="I9" s="353"/>
      <c r="J9" s="353"/>
      <c r="K9" s="354"/>
      <c r="L9" s="354"/>
      <c r="M9" s="355">
        <f t="shared" si="2"/>
        <v>0</v>
      </c>
      <c r="N9" s="356"/>
      <c r="O9" s="356"/>
      <c r="P9" s="356"/>
      <c r="Q9" s="356"/>
      <c r="R9" s="353"/>
      <c r="S9" s="353"/>
      <c r="T9" s="353"/>
      <c r="U9" s="353"/>
      <c r="V9" s="353"/>
      <c r="W9" s="354"/>
      <c r="X9" s="354"/>
      <c r="Y9" s="357">
        <f t="shared" si="1"/>
        <v>0</v>
      </c>
    </row>
    <row r="10" spans="1:25" s="348" customFormat="1" ht="22.5" customHeight="1">
      <c r="A10" s="358" t="s">
        <v>763</v>
      </c>
      <c r="B10" s="352"/>
      <c r="C10" s="352"/>
      <c r="D10" s="352"/>
      <c r="E10" s="352"/>
      <c r="F10" s="352"/>
      <c r="G10" s="353"/>
      <c r="H10" s="353"/>
      <c r="I10" s="353"/>
      <c r="J10" s="353"/>
      <c r="K10" s="354"/>
      <c r="L10" s="354"/>
      <c r="M10" s="355">
        <f t="shared" si="2"/>
        <v>0</v>
      </c>
      <c r="N10" s="356"/>
      <c r="O10" s="356"/>
      <c r="P10" s="356"/>
      <c r="Q10" s="356"/>
      <c r="R10" s="353"/>
      <c r="S10" s="353"/>
      <c r="T10" s="353"/>
      <c r="U10" s="353"/>
      <c r="V10" s="353"/>
      <c r="W10" s="354"/>
      <c r="X10" s="354"/>
      <c r="Y10" s="357">
        <f t="shared" si="1"/>
        <v>0</v>
      </c>
    </row>
    <row r="11" spans="1:25" s="348" customFormat="1" ht="22.5" customHeight="1">
      <c r="A11" s="351" t="s">
        <v>434</v>
      </c>
      <c r="B11" s="352">
        <f t="shared" ref="B11:L11" si="3">SUM(B7:B10)</f>
        <v>960137844</v>
      </c>
      <c r="C11" s="352">
        <f t="shared" si="3"/>
        <v>0</v>
      </c>
      <c r="D11" s="352">
        <f t="shared" si="3"/>
        <v>0</v>
      </c>
      <c r="E11" s="352">
        <f t="shared" si="3"/>
        <v>0</v>
      </c>
      <c r="F11" s="352">
        <f t="shared" si="3"/>
        <v>1713948432.5</v>
      </c>
      <c r="G11" s="353">
        <f t="shared" si="3"/>
        <v>202085486.72</v>
      </c>
      <c r="H11" s="353">
        <f t="shared" si="3"/>
        <v>0</v>
      </c>
      <c r="I11" s="353">
        <f t="shared" si="3"/>
        <v>0</v>
      </c>
      <c r="J11" s="353">
        <f t="shared" si="3"/>
        <v>112457490.59</v>
      </c>
      <c r="K11" s="353">
        <f t="shared" si="3"/>
        <v>1104084726.0599999</v>
      </c>
      <c r="L11" s="353">
        <f t="shared" si="3"/>
        <v>36591711.359999999</v>
      </c>
      <c r="M11" s="355">
        <f t="shared" si="2"/>
        <v>3725134717.7900004</v>
      </c>
      <c r="N11" s="356">
        <f t="shared" ref="N11:X11" si="4">SUM(N7:N10)</f>
        <v>960137844</v>
      </c>
      <c r="O11" s="356">
        <f t="shared" si="4"/>
        <v>0</v>
      </c>
      <c r="P11" s="356">
        <f t="shared" si="4"/>
        <v>0</v>
      </c>
      <c r="Q11" s="356">
        <f t="shared" si="4"/>
        <v>0</v>
      </c>
      <c r="R11" s="353">
        <f t="shared" si="4"/>
        <v>1713705103.3499999</v>
      </c>
      <c r="S11" s="353">
        <f>SUM(S7:S10)</f>
        <v>17602680</v>
      </c>
      <c r="T11" s="353">
        <f t="shared" si="4"/>
        <v>0</v>
      </c>
      <c r="U11" s="353">
        <f t="shared" si="4"/>
        <v>0</v>
      </c>
      <c r="V11" s="460">
        <f>SUM(V7:V10)</f>
        <v>75740283.480000004</v>
      </c>
      <c r="W11" s="353">
        <f t="shared" si="4"/>
        <v>857281133.77999997</v>
      </c>
      <c r="X11" s="353">
        <f t="shared" si="4"/>
        <v>49537759.890000001</v>
      </c>
      <c r="Y11" s="357">
        <f t="shared" si="1"/>
        <v>3638799444.4999995</v>
      </c>
    </row>
    <row r="12" spans="1:25" s="348" customFormat="1" ht="25.5" customHeight="1">
      <c r="A12" s="351" t="s">
        <v>764</v>
      </c>
      <c r="B12" s="352">
        <f t="shared" ref="B12:L12" si="5">B13+B14+B19+B23+B30+B33</f>
        <v>21330407</v>
      </c>
      <c r="C12" s="352">
        <f t="shared" si="5"/>
        <v>0</v>
      </c>
      <c r="D12" s="352">
        <f t="shared" si="5"/>
        <v>0</v>
      </c>
      <c r="E12" s="352">
        <f t="shared" si="5"/>
        <v>0</v>
      </c>
      <c r="F12" s="352">
        <f t="shared" si="5"/>
        <v>162696155.69999999</v>
      </c>
      <c r="G12" s="352">
        <f t="shared" si="5"/>
        <v>102889315.45999999</v>
      </c>
      <c r="H12" s="352">
        <f t="shared" si="5"/>
        <v>-61977.31</v>
      </c>
      <c r="I12" s="352">
        <f t="shared" si="5"/>
        <v>0</v>
      </c>
      <c r="J12" s="352">
        <f t="shared" si="5"/>
        <v>35745137.859999999</v>
      </c>
      <c r="K12" s="352">
        <f t="shared" si="5"/>
        <v>-19936547.700000271</v>
      </c>
      <c r="L12" s="352">
        <f t="shared" si="5"/>
        <v>76757254.230000004</v>
      </c>
      <c r="M12" s="355">
        <f t="shared" si="2"/>
        <v>173641114.31999972</v>
      </c>
      <c r="N12" s="356">
        <f t="shared" ref="N12:V12" si="6">N13+N14+N19+N23+N30+N33</f>
        <v>0</v>
      </c>
      <c r="O12" s="356">
        <f t="shared" si="6"/>
        <v>0</v>
      </c>
      <c r="P12" s="356">
        <f t="shared" si="6"/>
        <v>0</v>
      </c>
      <c r="Q12" s="356">
        <f t="shared" si="6"/>
        <v>0</v>
      </c>
      <c r="R12" s="356">
        <f t="shared" si="6"/>
        <v>243329.15000000037</v>
      </c>
      <c r="S12" s="356">
        <f t="shared" si="6"/>
        <v>184482806.72</v>
      </c>
      <c r="T12" s="356">
        <f t="shared" si="6"/>
        <v>0</v>
      </c>
      <c r="U12" s="356">
        <f t="shared" si="6"/>
        <v>0</v>
      </c>
      <c r="V12" s="356">
        <f t="shared" si="6"/>
        <v>36717207.109999999</v>
      </c>
      <c r="W12" s="356">
        <f>W13+W14+W19+W23+W30+W33</f>
        <v>246803592.28000003</v>
      </c>
      <c r="X12" s="356">
        <f>X13+X14+X19+X23+X30+X33</f>
        <v>-12946048.530000001</v>
      </c>
      <c r="Y12" s="357">
        <f t="shared" si="1"/>
        <v>86335273.290000051</v>
      </c>
    </row>
    <row r="13" spans="1:25" s="348" customFormat="1" ht="22.5" customHeight="1">
      <c r="A13" s="359" t="s">
        <v>765</v>
      </c>
      <c r="B13" s="352"/>
      <c r="C13" s="352"/>
      <c r="D13" s="352"/>
      <c r="E13" s="352"/>
      <c r="F13" s="352"/>
      <c r="G13" s="353"/>
      <c r="H13" s="353">
        <v>-61977.31</v>
      </c>
      <c r="I13" s="353"/>
      <c r="J13" s="353"/>
      <c r="K13" s="354">
        <f>'TB-本期'!AC166</f>
        <v>34090602.139999732</v>
      </c>
      <c r="L13" s="354">
        <f>利润表!C45</f>
        <v>-17674158.140000001</v>
      </c>
      <c r="M13" s="355">
        <f t="shared" si="2"/>
        <v>16354466.689999729</v>
      </c>
      <c r="N13" s="356"/>
      <c r="O13" s="356"/>
      <c r="P13" s="356"/>
      <c r="Q13" s="356"/>
      <c r="R13" s="353"/>
      <c r="S13" s="353"/>
      <c r="T13" s="353">
        <v>0</v>
      </c>
      <c r="U13" s="353"/>
      <c r="V13" s="353"/>
      <c r="W13" s="354">
        <v>293130959.41000003</v>
      </c>
      <c r="X13" s="354">
        <v>-21859735.100000001</v>
      </c>
      <c r="Y13" s="357">
        <f t="shared" si="1"/>
        <v>271271224.31</v>
      </c>
    </row>
    <row r="14" spans="1:25" s="348" customFormat="1" ht="22.5" customHeight="1">
      <c r="A14" s="359" t="s">
        <v>435</v>
      </c>
      <c r="B14" s="360">
        <f t="shared" ref="B14:L14" si="7">SUM(B15:B18)</f>
        <v>21330407</v>
      </c>
      <c r="C14" s="352">
        <f t="shared" si="7"/>
        <v>0</v>
      </c>
      <c r="D14" s="352">
        <f t="shared" si="7"/>
        <v>0</v>
      </c>
      <c r="E14" s="352">
        <f t="shared" si="7"/>
        <v>0</v>
      </c>
      <c r="F14" s="352">
        <f t="shared" si="7"/>
        <v>162696155.69999999</v>
      </c>
      <c r="G14" s="353">
        <f t="shared" si="7"/>
        <v>102889315.45999999</v>
      </c>
      <c r="H14" s="353">
        <f t="shared" si="7"/>
        <v>0</v>
      </c>
      <c r="I14" s="353">
        <f t="shared" si="7"/>
        <v>0</v>
      </c>
      <c r="J14" s="353">
        <f t="shared" si="7"/>
        <v>0</v>
      </c>
      <c r="K14" s="353">
        <f t="shared" si="7"/>
        <v>0</v>
      </c>
      <c r="L14" s="353">
        <f t="shared" si="7"/>
        <v>96181412.370000005</v>
      </c>
      <c r="M14" s="355">
        <f t="shared" si="2"/>
        <v>177318659.61000001</v>
      </c>
      <c r="N14" s="356">
        <f t="shared" ref="N14:X14" si="8">SUM(N15:N18)</f>
        <v>0</v>
      </c>
      <c r="O14" s="356">
        <f t="shared" si="8"/>
        <v>0</v>
      </c>
      <c r="P14" s="356">
        <f t="shared" si="8"/>
        <v>0</v>
      </c>
      <c r="Q14" s="356">
        <f t="shared" si="8"/>
        <v>0</v>
      </c>
      <c r="R14" s="353">
        <f t="shared" si="8"/>
        <v>243329.15000000037</v>
      </c>
      <c r="S14" s="353">
        <f t="shared" si="8"/>
        <v>184482806.72</v>
      </c>
      <c r="T14" s="353">
        <f t="shared" si="8"/>
        <v>0</v>
      </c>
      <c r="U14" s="353">
        <f t="shared" si="8"/>
        <v>0</v>
      </c>
      <c r="V14" s="353">
        <f t="shared" si="8"/>
        <v>0</v>
      </c>
      <c r="W14" s="353">
        <f t="shared" si="8"/>
        <v>0</v>
      </c>
      <c r="X14" s="353">
        <f t="shared" si="8"/>
        <v>8913686.5700000003</v>
      </c>
      <c r="Y14" s="357">
        <f t="shared" si="1"/>
        <v>-175325791</v>
      </c>
    </row>
    <row r="15" spans="1:25" s="348" customFormat="1" ht="22.5" customHeight="1">
      <c r="A15" s="358" t="s">
        <v>766</v>
      </c>
      <c r="B15" s="361">
        <v>23051162</v>
      </c>
      <c r="C15" s="352"/>
      <c r="D15" s="352"/>
      <c r="E15" s="352"/>
      <c r="F15" s="352">
        <v>175188838</v>
      </c>
      <c r="G15" s="353"/>
      <c r="H15" s="353"/>
      <c r="I15" s="353"/>
      <c r="J15" s="353"/>
      <c r="K15" s="354"/>
      <c r="L15" s="354">
        <v>38503200</v>
      </c>
      <c r="M15" s="355">
        <f t="shared" si="2"/>
        <v>236743200</v>
      </c>
      <c r="N15" s="356"/>
      <c r="O15" s="356"/>
      <c r="P15" s="356"/>
      <c r="Q15" s="356"/>
      <c r="R15" s="353">
        <v>-2774979.28</v>
      </c>
      <c r="S15" s="353">
        <v>202085486.72</v>
      </c>
      <c r="T15" s="353"/>
      <c r="U15" s="353"/>
      <c r="V15" s="353"/>
      <c r="W15" s="354"/>
      <c r="X15" s="354"/>
      <c r="Y15" s="357">
        <f t="shared" si="1"/>
        <v>-204860466</v>
      </c>
    </row>
    <row r="16" spans="1:25" s="348" customFormat="1" ht="22.5" customHeight="1">
      <c r="A16" s="358" t="s">
        <v>436</v>
      </c>
      <c r="B16" s="352"/>
      <c r="C16" s="352"/>
      <c r="D16" s="352"/>
      <c r="E16" s="352"/>
      <c r="F16" s="352"/>
      <c r="G16" s="353"/>
      <c r="H16" s="353"/>
      <c r="I16" s="353"/>
      <c r="J16" s="353"/>
      <c r="K16" s="354"/>
      <c r="L16" s="354"/>
      <c r="M16" s="355">
        <f t="shared" si="2"/>
        <v>0</v>
      </c>
      <c r="N16" s="356"/>
      <c r="O16" s="356"/>
      <c r="P16" s="356"/>
      <c r="Q16" s="356"/>
      <c r="R16" s="353"/>
      <c r="S16" s="353"/>
      <c r="T16" s="353"/>
      <c r="U16" s="353"/>
      <c r="V16" s="353"/>
      <c r="W16" s="354"/>
      <c r="X16" s="354"/>
      <c r="Y16" s="357">
        <f t="shared" si="1"/>
        <v>0</v>
      </c>
    </row>
    <row r="17" spans="1:25" s="348" customFormat="1" ht="22.5" customHeight="1">
      <c r="A17" s="358" t="s">
        <v>437</v>
      </c>
      <c r="B17" s="352"/>
      <c r="C17" s="352"/>
      <c r="D17" s="352"/>
      <c r="E17" s="352"/>
      <c r="F17" s="352"/>
      <c r="G17" s="353"/>
      <c r="H17" s="353"/>
      <c r="I17" s="353"/>
      <c r="J17" s="353"/>
      <c r="K17" s="354"/>
      <c r="L17" s="354"/>
      <c r="M17" s="355">
        <f t="shared" si="2"/>
        <v>0</v>
      </c>
      <c r="N17" s="356"/>
      <c r="O17" s="356"/>
      <c r="P17" s="356"/>
      <c r="Q17" s="356"/>
      <c r="R17" s="353">
        <v>3670691.99</v>
      </c>
      <c r="S17" s="353"/>
      <c r="T17" s="353"/>
      <c r="U17" s="353"/>
      <c r="V17" s="353"/>
      <c r="W17" s="354"/>
      <c r="X17" s="354"/>
      <c r="Y17" s="357">
        <f t="shared" si="1"/>
        <v>3670691.99</v>
      </c>
    </row>
    <row r="18" spans="1:25" s="348" customFormat="1" ht="22.5" customHeight="1">
      <c r="A18" s="358" t="s">
        <v>438</v>
      </c>
      <c r="B18" s="352">
        <v>-1720755</v>
      </c>
      <c r="C18" s="352"/>
      <c r="D18" s="352"/>
      <c r="E18" s="352"/>
      <c r="F18" s="352">
        <v>-12492682.300000001</v>
      </c>
      <c r="G18" s="353">
        <v>102889315.45999999</v>
      </c>
      <c r="H18" s="353"/>
      <c r="I18" s="353"/>
      <c r="J18" s="353"/>
      <c r="K18" s="354"/>
      <c r="L18" s="354">
        <v>57678212.369999997</v>
      </c>
      <c r="M18" s="355">
        <f t="shared" si="2"/>
        <v>-59424540.389999993</v>
      </c>
      <c r="N18" s="356"/>
      <c r="O18" s="356"/>
      <c r="P18" s="356"/>
      <c r="Q18" s="356"/>
      <c r="R18" s="353">
        <v>-652383.56000000006</v>
      </c>
      <c r="S18" s="353">
        <v>-17602680</v>
      </c>
      <c r="T18" s="353"/>
      <c r="U18" s="353"/>
      <c r="V18" s="353"/>
      <c r="W18" s="354"/>
      <c r="X18" s="354">
        <v>8913686.5700000003</v>
      </c>
      <c r="Y18" s="357">
        <f t="shared" si="1"/>
        <v>25863983.010000002</v>
      </c>
    </row>
    <row r="19" spans="1:25" s="348" customFormat="1" ht="22.5" customHeight="1">
      <c r="A19" s="359" t="s">
        <v>767</v>
      </c>
      <c r="B19" s="352">
        <f t="shared" ref="B19:L19" si="9">SUM(B20:B22)</f>
        <v>0</v>
      </c>
      <c r="C19" s="352">
        <f t="shared" si="9"/>
        <v>0</v>
      </c>
      <c r="D19" s="352">
        <f t="shared" si="9"/>
        <v>0</v>
      </c>
      <c r="E19" s="352">
        <f t="shared" si="9"/>
        <v>0</v>
      </c>
      <c r="F19" s="352">
        <f t="shared" si="9"/>
        <v>0</v>
      </c>
      <c r="G19" s="353">
        <f t="shared" si="9"/>
        <v>0</v>
      </c>
      <c r="H19" s="353">
        <f t="shared" si="9"/>
        <v>0</v>
      </c>
      <c r="I19" s="353">
        <f t="shared" si="9"/>
        <v>0</v>
      </c>
      <c r="J19" s="353">
        <f t="shared" si="9"/>
        <v>35745137.859999999</v>
      </c>
      <c r="K19" s="353">
        <f t="shared" si="9"/>
        <v>-54027149.840000004</v>
      </c>
      <c r="L19" s="353">
        <f t="shared" si="9"/>
        <v>-1750000</v>
      </c>
      <c r="M19" s="355">
        <f t="shared" si="2"/>
        <v>-20032011.980000004</v>
      </c>
      <c r="N19" s="356">
        <f t="shared" ref="N19:X19" si="10">SUM(N20:N22)</f>
        <v>0</v>
      </c>
      <c r="O19" s="356">
        <f t="shared" si="10"/>
        <v>0</v>
      </c>
      <c r="P19" s="356">
        <f t="shared" si="10"/>
        <v>0</v>
      </c>
      <c r="Q19" s="356">
        <f t="shared" si="10"/>
        <v>0</v>
      </c>
      <c r="R19" s="353">
        <f t="shared" si="10"/>
        <v>0</v>
      </c>
      <c r="S19" s="353">
        <f t="shared" si="10"/>
        <v>0</v>
      </c>
      <c r="T19" s="353">
        <f t="shared" si="10"/>
        <v>0</v>
      </c>
      <c r="U19" s="353">
        <f t="shared" si="10"/>
        <v>0</v>
      </c>
      <c r="V19" s="353">
        <f t="shared" si="10"/>
        <v>36717207.109999999</v>
      </c>
      <c r="W19" s="353">
        <f t="shared" si="10"/>
        <v>-46327367.12999998</v>
      </c>
      <c r="X19" s="353">
        <f t="shared" si="10"/>
        <v>0</v>
      </c>
      <c r="Y19" s="357">
        <f t="shared" si="1"/>
        <v>-9610160.0199999809</v>
      </c>
    </row>
    <row r="20" spans="1:25" s="348" customFormat="1" ht="22.5" customHeight="1">
      <c r="A20" s="358" t="s">
        <v>439</v>
      </c>
      <c r="B20" s="352"/>
      <c r="C20" s="352"/>
      <c r="D20" s="352"/>
      <c r="E20" s="352"/>
      <c r="F20" s="352"/>
      <c r="G20" s="353"/>
      <c r="H20" s="353"/>
      <c r="I20" s="353"/>
      <c r="J20" s="353">
        <v>35745137.859999999</v>
      </c>
      <c r="K20" s="354">
        <f>-J20</f>
        <v>-35745137.859999999</v>
      </c>
      <c r="L20" s="354"/>
      <c r="M20" s="355">
        <f t="shared" si="2"/>
        <v>0</v>
      </c>
      <c r="N20" s="356"/>
      <c r="O20" s="356"/>
      <c r="P20" s="356"/>
      <c r="Q20" s="356"/>
      <c r="R20" s="353"/>
      <c r="S20" s="353"/>
      <c r="T20" s="353"/>
      <c r="U20" s="353"/>
      <c r="V20" s="353">
        <v>36717207.109999999</v>
      </c>
      <c r="W20" s="354">
        <f>-V20</f>
        <v>-36717207.109999999</v>
      </c>
      <c r="X20" s="354"/>
      <c r="Y20" s="357">
        <f t="shared" si="1"/>
        <v>0</v>
      </c>
    </row>
    <row r="21" spans="1:25" s="348" customFormat="1" ht="22.5" customHeight="1">
      <c r="A21" s="358" t="s">
        <v>768</v>
      </c>
      <c r="B21" s="352"/>
      <c r="C21" s="352"/>
      <c r="D21" s="352"/>
      <c r="E21" s="352"/>
      <c r="F21" s="352"/>
      <c r="G21" s="353"/>
      <c r="H21" s="353"/>
      <c r="I21" s="353"/>
      <c r="J21" s="353"/>
      <c r="K21" s="354">
        <v>-18282011.98</v>
      </c>
      <c r="L21" s="354">
        <v>-1750000</v>
      </c>
      <c r="M21" s="355">
        <f t="shared" si="2"/>
        <v>-20032011.98</v>
      </c>
      <c r="N21" s="356"/>
      <c r="O21" s="356"/>
      <c r="P21" s="356"/>
      <c r="Q21" s="356"/>
      <c r="R21" s="353"/>
      <c r="S21" s="353"/>
      <c r="T21" s="353"/>
      <c r="U21" s="353"/>
      <c r="V21" s="353"/>
      <c r="W21" s="354">
        <v>-9610160.0199999809</v>
      </c>
      <c r="X21" s="354"/>
      <c r="Y21" s="357">
        <f t="shared" si="1"/>
        <v>-9610160.0199999809</v>
      </c>
    </row>
    <row r="22" spans="1:25" s="348" customFormat="1" ht="22.5" customHeight="1">
      <c r="A22" s="358" t="s">
        <v>769</v>
      </c>
      <c r="B22" s="352"/>
      <c r="C22" s="352"/>
      <c r="D22" s="352"/>
      <c r="E22" s="352"/>
      <c r="F22" s="352"/>
      <c r="G22" s="353"/>
      <c r="H22" s="353"/>
      <c r="I22" s="353"/>
      <c r="J22" s="353"/>
      <c r="K22" s="354"/>
      <c r="L22" s="354"/>
      <c r="M22" s="355">
        <f t="shared" si="2"/>
        <v>0</v>
      </c>
      <c r="N22" s="356"/>
      <c r="O22" s="356"/>
      <c r="P22" s="356"/>
      <c r="Q22" s="356"/>
      <c r="R22" s="353"/>
      <c r="S22" s="353"/>
      <c r="T22" s="353"/>
      <c r="U22" s="353"/>
      <c r="V22" s="353"/>
      <c r="W22" s="354"/>
      <c r="X22" s="354"/>
      <c r="Y22" s="357">
        <f t="shared" si="1"/>
        <v>0</v>
      </c>
    </row>
    <row r="23" spans="1:25" s="348" customFormat="1" ht="22.5" customHeight="1">
      <c r="A23" s="359" t="s">
        <v>440</v>
      </c>
      <c r="B23" s="352">
        <f t="shared" ref="B23:L23" si="11">SUM(B24:B29)</f>
        <v>0</v>
      </c>
      <c r="C23" s="352">
        <f t="shared" si="11"/>
        <v>0</v>
      </c>
      <c r="D23" s="352">
        <f t="shared" si="11"/>
        <v>0</v>
      </c>
      <c r="E23" s="352">
        <f t="shared" si="11"/>
        <v>0</v>
      </c>
      <c r="F23" s="352">
        <f t="shared" si="11"/>
        <v>0</v>
      </c>
      <c r="G23" s="353">
        <f t="shared" si="11"/>
        <v>0</v>
      </c>
      <c r="H23" s="353">
        <f t="shared" si="11"/>
        <v>0</v>
      </c>
      <c r="I23" s="353">
        <f t="shared" si="11"/>
        <v>0</v>
      </c>
      <c r="J23" s="353">
        <f t="shared" si="11"/>
        <v>0</v>
      </c>
      <c r="K23" s="353">
        <f t="shared" si="11"/>
        <v>0</v>
      </c>
      <c r="L23" s="353">
        <f t="shared" si="11"/>
        <v>0</v>
      </c>
      <c r="M23" s="355">
        <f t="shared" si="2"/>
        <v>0</v>
      </c>
      <c r="N23" s="356">
        <f t="shared" ref="N23:X23" si="12">SUM(N24:N29)</f>
        <v>0</v>
      </c>
      <c r="O23" s="356">
        <f t="shared" si="12"/>
        <v>0</v>
      </c>
      <c r="P23" s="356">
        <f t="shared" si="12"/>
        <v>0</v>
      </c>
      <c r="Q23" s="356">
        <f t="shared" si="12"/>
        <v>0</v>
      </c>
      <c r="R23" s="353">
        <f t="shared" si="12"/>
        <v>0</v>
      </c>
      <c r="S23" s="353">
        <f t="shared" si="12"/>
        <v>0</v>
      </c>
      <c r="T23" s="353">
        <f t="shared" si="12"/>
        <v>0</v>
      </c>
      <c r="U23" s="353">
        <f t="shared" si="12"/>
        <v>0</v>
      </c>
      <c r="V23" s="353">
        <f t="shared" si="12"/>
        <v>0</v>
      </c>
      <c r="W23" s="353">
        <f t="shared" si="12"/>
        <v>0</v>
      </c>
      <c r="X23" s="353">
        <f t="shared" si="12"/>
        <v>0</v>
      </c>
      <c r="Y23" s="357">
        <f t="shared" si="1"/>
        <v>0</v>
      </c>
    </row>
    <row r="24" spans="1:25" s="348" customFormat="1" ht="22.5" customHeight="1">
      <c r="A24" s="358" t="s">
        <v>770</v>
      </c>
      <c r="B24" s="352"/>
      <c r="C24" s="352"/>
      <c r="D24" s="352"/>
      <c r="E24" s="352"/>
      <c r="F24" s="352"/>
      <c r="G24" s="353"/>
      <c r="H24" s="353"/>
      <c r="I24" s="353"/>
      <c r="J24" s="353"/>
      <c r="K24" s="354"/>
      <c r="L24" s="354"/>
      <c r="M24" s="355">
        <f t="shared" si="2"/>
        <v>0</v>
      </c>
      <c r="N24" s="356"/>
      <c r="O24" s="356"/>
      <c r="P24" s="356"/>
      <c r="Q24" s="356"/>
      <c r="R24" s="353"/>
      <c r="S24" s="353"/>
      <c r="T24" s="353"/>
      <c r="U24" s="353"/>
      <c r="V24" s="353"/>
      <c r="W24" s="354"/>
      <c r="X24" s="354"/>
      <c r="Y24" s="357">
        <f t="shared" si="1"/>
        <v>0</v>
      </c>
    </row>
    <row r="25" spans="1:25" s="348" customFormat="1" ht="22.5" customHeight="1">
      <c r="A25" s="358" t="s">
        <v>771</v>
      </c>
      <c r="B25" s="352"/>
      <c r="C25" s="352"/>
      <c r="D25" s="352"/>
      <c r="E25" s="352"/>
      <c r="F25" s="352"/>
      <c r="G25" s="353"/>
      <c r="H25" s="353"/>
      <c r="I25" s="353"/>
      <c r="J25" s="353"/>
      <c r="K25" s="354"/>
      <c r="L25" s="354"/>
      <c r="M25" s="355">
        <f t="shared" si="2"/>
        <v>0</v>
      </c>
      <c r="N25" s="356"/>
      <c r="O25" s="356"/>
      <c r="P25" s="356"/>
      <c r="Q25" s="356"/>
      <c r="R25" s="353"/>
      <c r="S25" s="353"/>
      <c r="T25" s="353"/>
      <c r="U25" s="353"/>
      <c r="V25" s="353"/>
      <c r="W25" s="354"/>
      <c r="X25" s="354"/>
      <c r="Y25" s="357">
        <f t="shared" si="1"/>
        <v>0</v>
      </c>
    </row>
    <row r="26" spans="1:25" s="348" customFormat="1" ht="22.5" customHeight="1">
      <c r="A26" s="358" t="s">
        <v>441</v>
      </c>
      <c r="B26" s="353"/>
      <c r="C26" s="353"/>
      <c r="D26" s="353"/>
      <c r="E26" s="353"/>
      <c r="F26" s="353"/>
      <c r="G26" s="353"/>
      <c r="H26" s="353"/>
      <c r="I26" s="353"/>
      <c r="J26" s="353"/>
      <c r="K26" s="354"/>
      <c r="L26" s="354"/>
      <c r="M26" s="355">
        <f t="shared" si="2"/>
        <v>0</v>
      </c>
      <c r="N26" s="356"/>
      <c r="O26" s="356"/>
      <c r="P26" s="356"/>
      <c r="Q26" s="356"/>
      <c r="R26" s="353"/>
      <c r="S26" s="353"/>
      <c r="T26" s="353"/>
      <c r="U26" s="353"/>
      <c r="V26" s="353"/>
      <c r="W26" s="354"/>
      <c r="X26" s="354"/>
      <c r="Y26" s="357">
        <f t="shared" si="1"/>
        <v>0</v>
      </c>
    </row>
    <row r="27" spans="1:25" s="348" customFormat="1" ht="22.5" customHeight="1">
      <c r="A27" s="358" t="s">
        <v>442</v>
      </c>
      <c r="B27" s="353"/>
      <c r="C27" s="353"/>
      <c r="D27" s="353"/>
      <c r="E27" s="353"/>
      <c r="F27" s="353"/>
      <c r="G27" s="353"/>
      <c r="H27" s="353"/>
      <c r="I27" s="353"/>
      <c r="J27" s="353"/>
      <c r="K27" s="354"/>
      <c r="L27" s="354"/>
      <c r="M27" s="355">
        <f t="shared" si="2"/>
        <v>0</v>
      </c>
      <c r="N27" s="356"/>
      <c r="O27" s="356"/>
      <c r="P27" s="356"/>
      <c r="Q27" s="356"/>
      <c r="R27" s="353"/>
      <c r="S27" s="353"/>
      <c r="T27" s="353"/>
      <c r="U27" s="353"/>
      <c r="V27" s="353"/>
      <c r="W27" s="354"/>
      <c r="X27" s="354"/>
      <c r="Y27" s="357">
        <f t="shared" si="1"/>
        <v>0</v>
      </c>
    </row>
    <row r="28" spans="1:25" s="348" customFormat="1" ht="22.5" customHeight="1">
      <c r="A28" s="358" t="s">
        <v>772</v>
      </c>
      <c r="B28" s="353"/>
      <c r="C28" s="353"/>
      <c r="D28" s="353"/>
      <c r="E28" s="353"/>
      <c r="F28" s="353"/>
      <c r="G28" s="353"/>
      <c r="H28" s="353"/>
      <c r="I28" s="353"/>
      <c r="J28" s="353"/>
      <c r="K28" s="354"/>
      <c r="L28" s="354"/>
      <c r="M28" s="355">
        <f t="shared" si="2"/>
        <v>0</v>
      </c>
      <c r="N28" s="356"/>
      <c r="O28" s="356"/>
      <c r="P28" s="356"/>
      <c r="Q28" s="356"/>
      <c r="R28" s="353"/>
      <c r="S28" s="353"/>
      <c r="T28" s="353"/>
      <c r="U28" s="353"/>
      <c r="V28" s="353"/>
      <c r="W28" s="354"/>
      <c r="X28" s="354"/>
      <c r="Y28" s="357">
        <f t="shared" si="1"/>
        <v>0</v>
      </c>
    </row>
    <row r="29" spans="1:25" s="348" customFormat="1" ht="22.5" customHeight="1">
      <c r="A29" s="362" t="s">
        <v>773</v>
      </c>
      <c r="B29" s="353"/>
      <c r="C29" s="353"/>
      <c r="D29" s="353"/>
      <c r="E29" s="353"/>
      <c r="F29" s="353"/>
      <c r="G29" s="353"/>
      <c r="H29" s="353"/>
      <c r="I29" s="353"/>
      <c r="J29" s="353"/>
      <c r="K29" s="354"/>
      <c r="L29" s="354"/>
      <c r="M29" s="355">
        <f t="shared" si="2"/>
        <v>0</v>
      </c>
      <c r="N29" s="356"/>
      <c r="O29" s="356"/>
      <c r="P29" s="356"/>
      <c r="Q29" s="356"/>
      <c r="R29" s="353"/>
      <c r="S29" s="353"/>
      <c r="T29" s="353"/>
      <c r="U29" s="353"/>
      <c r="V29" s="353"/>
      <c r="W29" s="354"/>
      <c r="X29" s="354"/>
      <c r="Y29" s="357">
        <f t="shared" si="1"/>
        <v>0</v>
      </c>
    </row>
    <row r="30" spans="1:25" s="348" customFormat="1" ht="22.5" customHeight="1">
      <c r="A30" s="359" t="s">
        <v>774</v>
      </c>
      <c r="B30" s="353">
        <f t="shared" ref="B30:L30" si="13">B31-B32</f>
        <v>0</v>
      </c>
      <c r="C30" s="353">
        <f t="shared" si="13"/>
        <v>0</v>
      </c>
      <c r="D30" s="353">
        <f t="shared" si="13"/>
        <v>0</v>
      </c>
      <c r="E30" s="353">
        <f t="shared" si="13"/>
        <v>0</v>
      </c>
      <c r="F30" s="353">
        <f t="shared" si="13"/>
        <v>0</v>
      </c>
      <c r="G30" s="353">
        <f t="shared" si="13"/>
        <v>0</v>
      </c>
      <c r="H30" s="353">
        <f t="shared" si="13"/>
        <v>0</v>
      </c>
      <c r="I30" s="353">
        <f t="shared" si="13"/>
        <v>0</v>
      </c>
      <c r="J30" s="353">
        <f t="shared" si="13"/>
        <v>0</v>
      </c>
      <c r="K30" s="353">
        <f t="shared" si="13"/>
        <v>0</v>
      </c>
      <c r="L30" s="353">
        <f t="shared" si="13"/>
        <v>0</v>
      </c>
      <c r="M30" s="355">
        <f t="shared" si="2"/>
        <v>0</v>
      </c>
      <c r="N30" s="356">
        <f t="shared" ref="N30:X30" si="14">N31-N32</f>
        <v>0</v>
      </c>
      <c r="O30" s="356">
        <f t="shared" si="14"/>
        <v>0</v>
      </c>
      <c r="P30" s="356">
        <f t="shared" si="14"/>
        <v>0</v>
      </c>
      <c r="Q30" s="356">
        <f t="shared" si="14"/>
        <v>0</v>
      </c>
      <c r="R30" s="353">
        <f t="shared" si="14"/>
        <v>0</v>
      </c>
      <c r="S30" s="353">
        <f t="shared" si="14"/>
        <v>0</v>
      </c>
      <c r="T30" s="353">
        <f t="shared" si="14"/>
        <v>0</v>
      </c>
      <c r="U30" s="353">
        <f t="shared" si="14"/>
        <v>0</v>
      </c>
      <c r="V30" s="353">
        <f t="shared" si="14"/>
        <v>0</v>
      </c>
      <c r="W30" s="353">
        <f t="shared" si="14"/>
        <v>0</v>
      </c>
      <c r="X30" s="353">
        <f t="shared" si="14"/>
        <v>0</v>
      </c>
      <c r="Y30" s="357">
        <f t="shared" si="1"/>
        <v>0</v>
      </c>
    </row>
    <row r="31" spans="1:25" s="348" customFormat="1" ht="22.5" customHeight="1">
      <c r="A31" s="358" t="s">
        <v>443</v>
      </c>
      <c r="B31" s="353"/>
      <c r="C31" s="353"/>
      <c r="D31" s="353"/>
      <c r="E31" s="353"/>
      <c r="F31" s="353"/>
      <c r="G31" s="353"/>
      <c r="H31" s="353"/>
      <c r="I31" s="353"/>
      <c r="J31" s="353"/>
      <c r="K31" s="354"/>
      <c r="L31" s="354"/>
      <c r="M31" s="355">
        <f t="shared" si="2"/>
        <v>0</v>
      </c>
      <c r="N31" s="356"/>
      <c r="O31" s="356"/>
      <c r="P31" s="356"/>
      <c r="Q31" s="356"/>
      <c r="R31" s="353"/>
      <c r="S31" s="353"/>
      <c r="T31" s="353"/>
      <c r="U31" s="353"/>
      <c r="V31" s="353"/>
      <c r="W31" s="354"/>
      <c r="X31" s="354"/>
      <c r="Y31" s="357">
        <f t="shared" si="1"/>
        <v>0</v>
      </c>
    </row>
    <row r="32" spans="1:25" s="348" customFormat="1" ht="22.5" customHeight="1">
      <c r="A32" s="358" t="s">
        <v>444</v>
      </c>
      <c r="B32" s="353"/>
      <c r="C32" s="353"/>
      <c r="D32" s="353"/>
      <c r="E32" s="353"/>
      <c r="F32" s="353"/>
      <c r="G32" s="353"/>
      <c r="H32" s="353"/>
      <c r="I32" s="353"/>
      <c r="J32" s="353"/>
      <c r="K32" s="354"/>
      <c r="L32" s="354"/>
      <c r="M32" s="355">
        <f t="shared" si="2"/>
        <v>0</v>
      </c>
      <c r="N32" s="356"/>
      <c r="O32" s="356"/>
      <c r="P32" s="356"/>
      <c r="Q32" s="356"/>
      <c r="R32" s="353"/>
      <c r="S32" s="353"/>
      <c r="T32" s="353"/>
      <c r="U32" s="353"/>
      <c r="V32" s="353"/>
      <c r="W32" s="354"/>
      <c r="X32" s="354"/>
      <c r="Y32" s="357">
        <f t="shared" si="1"/>
        <v>0</v>
      </c>
    </row>
    <row r="33" spans="1:25" s="348" customFormat="1" ht="22.5" customHeight="1">
      <c r="A33" s="359" t="s">
        <v>775</v>
      </c>
      <c r="B33" s="363"/>
      <c r="C33" s="363"/>
      <c r="D33" s="363"/>
      <c r="E33" s="363"/>
      <c r="F33" s="363"/>
      <c r="G33" s="363"/>
      <c r="H33" s="363"/>
      <c r="I33" s="363"/>
      <c r="J33" s="363"/>
      <c r="K33" s="364"/>
      <c r="L33" s="364"/>
      <c r="M33" s="355">
        <f t="shared" si="2"/>
        <v>0</v>
      </c>
      <c r="N33" s="365"/>
      <c r="O33" s="365"/>
      <c r="P33" s="365"/>
      <c r="Q33" s="365"/>
      <c r="R33" s="363"/>
      <c r="S33" s="363"/>
      <c r="T33" s="363"/>
      <c r="U33" s="363"/>
      <c r="V33" s="363"/>
      <c r="W33" s="364">
        <f>'TB-上期'!AC169</f>
        <v>0</v>
      </c>
      <c r="X33" s="364"/>
      <c r="Y33" s="357">
        <f t="shared" si="1"/>
        <v>0</v>
      </c>
    </row>
    <row r="34" spans="1:25" s="348" customFormat="1" ht="22.5" customHeight="1" thickBot="1">
      <c r="A34" s="366" t="s">
        <v>776</v>
      </c>
      <c r="B34" s="367">
        <f t="shared" ref="B34:L34" si="15">B11+B12</f>
        <v>981468251</v>
      </c>
      <c r="C34" s="367">
        <f t="shared" si="15"/>
        <v>0</v>
      </c>
      <c r="D34" s="367">
        <f t="shared" si="15"/>
        <v>0</v>
      </c>
      <c r="E34" s="367">
        <f t="shared" si="15"/>
        <v>0</v>
      </c>
      <c r="F34" s="367">
        <f t="shared" si="15"/>
        <v>1876644588.2</v>
      </c>
      <c r="G34" s="367">
        <f t="shared" si="15"/>
        <v>304974802.18000001</v>
      </c>
      <c r="H34" s="367">
        <f t="shared" si="15"/>
        <v>-61977.31</v>
      </c>
      <c r="I34" s="367">
        <f t="shared" si="15"/>
        <v>0</v>
      </c>
      <c r="J34" s="367">
        <f t="shared" si="15"/>
        <v>148202628.44999999</v>
      </c>
      <c r="K34" s="367">
        <f t="shared" si="15"/>
        <v>1084148178.3599997</v>
      </c>
      <c r="L34" s="367">
        <f t="shared" si="15"/>
        <v>113348965.59</v>
      </c>
      <c r="M34" s="368">
        <f t="shared" si="2"/>
        <v>3898775832.1099997</v>
      </c>
      <c r="N34" s="369">
        <f t="shared" ref="N34:V34" si="16">N11+N12</f>
        <v>960137844</v>
      </c>
      <c r="O34" s="369">
        <f t="shared" si="16"/>
        <v>0</v>
      </c>
      <c r="P34" s="369">
        <f t="shared" si="16"/>
        <v>0</v>
      </c>
      <c r="Q34" s="369">
        <f t="shared" si="16"/>
        <v>0</v>
      </c>
      <c r="R34" s="367">
        <f t="shared" si="16"/>
        <v>1713948432.5</v>
      </c>
      <c r="S34" s="367">
        <f t="shared" si="16"/>
        <v>202085486.72</v>
      </c>
      <c r="T34" s="367">
        <f t="shared" si="16"/>
        <v>0</v>
      </c>
      <c r="U34" s="367">
        <f t="shared" si="16"/>
        <v>0</v>
      </c>
      <c r="V34" s="367">
        <f t="shared" si="16"/>
        <v>112457490.59</v>
      </c>
      <c r="W34" s="367">
        <f>W11+W12</f>
        <v>1104084726.0599999</v>
      </c>
      <c r="X34" s="367">
        <f>X11+X12</f>
        <v>36591711.359999999</v>
      </c>
      <c r="Y34" s="370">
        <f t="shared" si="1"/>
        <v>3725134717.7900004</v>
      </c>
    </row>
    <row r="35" spans="1:25" s="348" customFormat="1" ht="22.5" customHeight="1">
      <c r="A35" s="480" t="s">
        <v>777</v>
      </c>
      <c r="B35" s="480"/>
      <c r="C35" s="480"/>
      <c r="D35" s="480"/>
      <c r="E35" s="480"/>
      <c r="F35" s="480"/>
      <c r="G35" s="480"/>
      <c r="H35" s="480"/>
      <c r="I35" s="480"/>
      <c r="J35" s="480"/>
      <c r="K35" s="480"/>
      <c r="L35" s="480"/>
      <c r="M35" s="480"/>
      <c r="N35" s="480"/>
      <c r="O35" s="480"/>
      <c r="P35" s="480"/>
      <c r="Q35" s="480"/>
      <c r="R35" s="480"/>
      <c r="S35" s="480"/>
      <c r="T35" s="480"/>
      <c r="U35" s="480"/>
      <c r="V35" s="480"/>
      <c r="W35" s="480"/>
      <c r="X35" s="480"/>
      <c r="Y35" s="480"/>
    </row>
    <row r="36" spans="1:25">
      <c r="A36" s="371"/>
      <c r="W36" s="375"/>
      <c r="X36" s="375"/>
      <c r="Y36" s="375"/>
    </row>
    <row r="37" spans="1:25">
      <c r="A37" s="389" t="s">
        <v>779</v>
      </c>
      <c r="B37" s="375">
        <f>B34-'资产负债表（续）'!C43</f>
        <v>0</v>
      </c>
      <c r="C37" s="375"/>
      <c r="D37" s="375"/>
      <c r="E37" s="375"/>
      <c r="F37" s="375">
        <f>F34-'资产负债表（续）'!C47</f>
        <v>0</v>
      </c>
      <c r="G37" s="375">
        <f>G34-'资产负债表（续）'!C48</f>
        <v>0</v>
      </c>
      <c r="H37" s="375">
        <f>H34-'资产负债表（续）'!C49</f>
        <v>0</v>
      </c>
      <c r="I37" s="375"/>
      <c r="J37" s="375">
        <f>J34-'资产负债表（续）'!C51</f>
        <v>0</v>
      </c>
      <c r="K37" s="375">
        <f>K34-'资产负债表（续）'!C53</f>
        <v>0</v>
      </c>
      <c r="L37" s="375">
        <f>L34-'资产负债表（续）'!C55</f>
        <v>0</v>
      </c>
      <c r="M37" s="375">
        <f>M34-'资产负债表（续）'!C56</f>
        <v>0</v>
      </c>
      <c r="N37" s="375">
        <f>N34-'资产负债表（续）'!D43</f>
        <v>0</v>
      </c>
      <c r="O37" s="375"/>
      <c r="P37" s="375"/>
      <c r="Q37" s="375"/>
      <c r="R37" s="375">
        <f>R34-'资产负债表（续）'!D47</f>
        <v>0</v>
      </c>
      <c r="S37" s="375">
        <f>S34-'资产负债表（续）'!D48</f>
        <v>0</v>
      </c>
      <c r="T37" s="375"/>
      <c r="U37" s="375"/>
      <c r="V37" s="375">
        <f>V34-'资产负债表（续）'!D51</f>
        <v>0</v>
      </c>
      <c r="W37" s="375">
        <f>W34-'资产负债表（续）'!D53</f>
        <v>0</v>
      </c>
      <c r="X37" s="375">
        <f>X34-'资产负债表（续）'!D55</f>
        <v>0</v>
      </c>
      <c r="Y37" s="376">
        <f>Y34-'资产负债表（续）'!D56</f>
        <v>0</v>
      </c>
    </row>
    <row r="38" spans="1:25">
      <c r="A38" s="372"/>
      <c r="B38" s="348"/>
      <c r="C38" s="348"/>
      <c r="D38" s="348"/>
      <c r="E38" s="348"/>
      <c r="F38" s="348"/>
      <c r="G38" s="348"/>
      <c r="H38" s="348"/>
      <c r="I38" s="348"/>
      <c r="J38" s="348"/>
      <c r="K38" s="348"/>
      <c r="L38" s="348"/>
      <c r="W38" s="375"/>
      <c r="X38" s="375"/>
      <c r="Y38" s="375"/>
    </row>
    <row r="39" spans="1:25">
      <c r="A39" s="372"/>
      <c r="B39" s="373"/>
      <c r="C39" s="373"/>
      <c r="D39" s="373"/>
      <c r="E39" s="373"/>
      <c r="F39" s="373"/>
      <c r="G39" s="373"/>
      <c r="H39" s="373"/>
      <c r="I39" s="373"/>
      <c r="J39" s="373"/>
      <c r="K39" s="373"/>
      <c r="L39" s="373"/>
      <c r="M39" s="373"/>
      <c r="W39" s="375"/>
      <c r="X39" s="375"/>
      <c r="Y39" s="375"/>
    </row>
    <row r="40" spans="1:25">
      <c r="A40" s="372"/>
      <c r="B40" s="373"/>
      <c r="C40" s="373"/>
      <c r="D40" s="373"/>
      <c r="E40" s="373"/>
      <c r="F40" s="373"/>
      <c r="G40" s="373"/>
      <c r="H40" s="373"/>
      <c r="I40" s="373"/>
      <c r="J40" s="373"/>
      <c r="K40" s="373"/>
      <c r="L40" s="373"/>
      <c r="M40" s="373"/>
    </row>
    <row r="41" spans="1:25">
      <c r="A41" s="372"/>
      <c r="B41" s="374"/>
      <c r="C41" s="374"/>
      <c r="D41" s="374"/>
      <c r="E41" s="374"/>
      <c r="F41" s="374"/>
      <c r="G41" s="374"/>
      <c r="H41" s="374"/>
      <c r="I41" s="374"/>
      <c r="J41" s="374"/>
      <c r="K41" s="374"/>
      <c r="L41" s="374"/>
      <c r="M41" s="374"/>
    </row>
    <row r="42" spans="1:25">
      <c r="L42" s="346">
        <v>148968148.84</v>
      </c>
    </row>
    <row r="44" spans="1:25">
      <c r="L44" s="346">
        <f>L42*41%</f>
        <v>61076941.024399996</v>
      </c>
    </row>
  </sheetData>
  <mergeCells count="26">
    <mergeCell ref="A1:Y1"/>
    <mergeCell ref="A2:Y2"/>
    <mergeCell ref="A4:A6"/>
    <mergeCell ref="B4:M4"/>
    <mergeCell ref="N4:Y4"/>
    <mergeCell ref="B5:B6"/>
    <mergeCell ref="C5:E5"/>
    <mergeCell ref="F5:F6"/>
    <mergeCell ref="G5:G6"/>
    <mergeCell ref="H5:H6"/>
    <mergeCell ref="W5:W6"/>
    <mergeCell ref="Y5:Y6"/>
    <mergeCell ref="A35:Y35"/>
    <mergeCell ref="O5:Q5"/>
    <mergeCell ref="R5:R6"/>
    <mergeCell ref="S5:S6"/>
    <mergeCell ref="T5:T6"/>
    <mergeCell ref="U5:U6"/>
    <mergeCell ref="V5:V6"/>
    <mergeCell ref="I5:I6"/>
    <mergeCell ref="J5:J6"/>
    <mergeCell ref="K5:K6"/>
    <mergeCell ref="L5:L6"/>
    <mergeCell ref="M5:M6"/>
    <mergeCell ref="N5:N6"/>
    <mergeCell ref="X5:X6"/>
  </mergeCells>
  <phoneticPr fontId="1"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214" zoomScaleNormal="100" zoomScaleSheetLayoutView="100" workbookViewId="0">
      <selection activeCell="F224" sqref="F224"/>
    </sheetView>
  </sheetViews>
  <sheetFormatPr defaultRowHeight="14.25"/>
  <cols>
    <col min="1" max="1" width="13" style="96" hidden="1" customWidth="1"/>
    <col min="2" max="2" width="13.25" style="96" customWidth="1"/>
    <col min="3" max="3" width="21" style="96" customWidth="1"/>
    <col min="4" max="4" width="18" style="96" customWidth="1"/>
    <col min="5" max="5" width="17.25" style="96" customWidth="1"/>
    <col min="6" max="6" width="16.25" style="96" customWidth="1"/>
    <col min="7" max="7" width="16.625" style="96" customWidth="1"/>
    <col min="8" max="8" width="15.25" style="96" customWidth="1"/>
    <col min="9" max="9" width="21" style="96" customWidth="1"/>
    <col min="10" max="10" width="16" style="96" customWidth="1"/>
    <col min="11" max="11" width="13.125" style="96" customWidth="1"/>
    <col min="12" max="12" width="17.375" style="96" customWidth="1"/>
    <col min="13" max="13" width="14.875" style="96" customWidth="1"/>
    <col min="14" max="14" width="15.625" style="96" customWidth="1"/>
    <col min="15" max="15" width="19.375" style="96" customWidth="1"/>
    <col min="16" max="21" width="11.625" style="96" customWidth="1"/>
    <col min="22" max="23" width="15.125" style="96" customWidth="1"/>
    <col min="24" max="25" width="11.625" style="96" customWidth="1"/>
    <col min="26" max="16384" width="9" style="96"/>
  </cols>
  <sheetData>
    <row r="1" spans="1:1" customFormat="1" hidden="1">
      <c r="A1" s="1" t="s">
        <v>135</v>
      </c>
    </row>
    <row r="2" spans="1:1" customFormat="1" hidden="1">
      <c r="A2" s="1" t="s">
        <v>446</v>
      </c>
    </row>
    <row r="3" spans="1:1" customFormat="1" hidden="1">
      <c r="A3" s="1" t="s">
        <v>464</v>
      </c>
    </row>
    <row r="4" spans="1:1" customFormat="1" hidden="1">
      <c r="A4" s="1" t="s">
        <v>831</v>
      </c>
    </row>
    <row r="5" spans="1:1" customFormat="1" hidden="1">
      <c r="A5" s="1" t="s">
        <v>136</v>
      </c>
    </row>
    <row r="6" spans="1:1" customFormat="1" hidden="1">
      <c r="A6" s="1" t="s">
        <v>798</v>
      </c>
    </row>
    <row r="7" spans="1:1" customFormat="1" hidden="1">
      <c r="A7" s="1" t="s">
        <v>799</v>
      </c>
    </row>
    <row r="8" spans="1:1" customFormat="1" hidden="1">
      <c r="A8" s="1" t="s">
        <v>883</v>
      </c>
    </row>
    <row r="9" spans="1:1" customFormat="1" hidden="1">
      <c r="A9" s="1" t="s">
        <v>832</v>
      </c>
    </row>
    <row r="10" spans="1:1" customFormat="1" hidden="1">
      <c r="A10" s="1" t="s">
        <v>137</v>
      </c>
    </row>
    <row r="11" spans="1:1" customFormat="1" hidden="1">
      <c r="A11" s="1" t="s">
        <v>465</v>
      </c>
    </row>
    <row r="12" spans="1:1" customFormat="1" hidden="1">
      <c r="A12" s="1" t="s">
        <v>466</v>
      </c>
    </row>
    <row r="13" spans="1:1" customFormat="1" hidden="1">
      <c r="A13" s="1" t="s">
        <v>467</v>
      </c>
    </row>
    <row r="14" spans="1:1" customFormat="1" hidden="1">
      <c r="A14" s="1" t="s">
        <v>138</v>
      </c>
    </row>
    <row r="15" spans="1:1" customFormat="1" hidden="1">
      <c r="A15" s="1" t="s">
        <v>881</v>
      </c>
    </row>
    <row r="16" spans="1:1" customFormat="1" hidden="1">
      <c r="A16" s="1" t="s">
        <v>468</v>
      </c>
    </row>
    <row r="17" spans="1:1" customFormat="1" hidden="1">
      <c r="A17" s="1" t="s">
        <v>139</v>
      </c>
    </row>
    <row r="18" spans="1:1" customFormat="1" hidden="1">
      <c r="A18" s="1" t="s">
        <v>879</v>
      </c>
    </row>
    <row r="19" spans="1:1" customFormat="1" hidden="1">
      <c r="A19" s="1" t="s">
        <v>833</v>
      </c>
    </row>
    <row r="20" spans="1:1" customFormat="1" hidden="1">
      <c r="A20" s="1" t="s">
        <v>469</v>
      </c>
    </row>
    <row r="21" spans="1:1" customFormat="1" hidden="1">
      <c r="A21" s="1" t="s">
        <v>140</v>
      </c>
    </row>
    <row r="22" spans="1:1" customFormat="1" hidden="1">
      <c r="A22" s="1" t="s">
        <v>141</v>
      </c>
    </row>
    <row r="23" spans="1:1" customFormat="1" hidden="1">
      <c r="A23" s="1" t="s">
        <v>488</v>
      </c>
    </row>
    <row r="24" spans="1:1" customFormat="1" hidden="1">
      <c r="A24" s="1" t="s">
        <v>834</v>
      </c>
    </row>
    <row r="25" spans="1:1" customFormat="1" hidden="1">
      <c r="A25" s="1" t="s">
        <v>835</v>
      </c>
    </row>
    <row r="26" spans="1:1" customFormat="1" hidden="1">
      <c r="A26" s="1" t="s">
        <v>142</v>
      </c>
    </row>
    <row r="27" spans="1:1" customFormat="1" hidden="1">
      <c r="A27" s="1" t="s">
        <v>143</v>
      </c>
    </row>
    <row r="28" spans="1:1" customFormat="1" hidden="1">
      <c r="A28" s="1" t="s">
        <v>877</v>
      </c>
    </row>
    <row r="29" spans="1:1" customFormat="1" hidden="1">
      <c r="A29" s="1" t="s">
        <v>836</v>
      </c>
    </row>
    <row r="30" spans="1:1" customFormat="1" hidden="1">
      <c r="A30" s="1" t="s">
        <v>837</v>
      </c>
    </row>
    <row r="31" spans="1:1" customFormat="1" hidden="1">
      <c r="A31" s="1" t="s">
        <v>144</v>
      </c>
    </row>
    <row r="32" spans="1:1" customFormat="1" hidden="1">
      <c r="A32" s="1" t="s">
        <v>875</v>
      </c>
    </row>
    <row r="33" spans="1:1" customFormat="1" hidden="1">
      <c r="A33" s="1" t="s">
        <v>873</v>
      </c>
    </row>
    <row r="34" spans="1:1" customFormat="1" hidden="1">
      <c r="A34" s="1" t="s">
        <v>145</v>
      </c>
    </row>
    <row r="35" spans="1:1" customFormat="1" hidden="1">
      <c r="A35" s="1" t="s">
        <v>871</v>
      </c>
    </row>
    <row r="36" spans="1:1" customFormat="1" hidden="1">
      <c r="A36" s="1" t="s">
        <v>869</v>
      </c>
    </row>
    <row r="37" spans="1:1" customFormat="1" hidden="1">
      <c r="A37" s="1" t="s">
        <v>146</v>
      </c>
    </row>
    <row r="38" spans="1:1" customFormat="1" hidden="1">
      <c r="A38" s="1" t="s">
        <v>867</v>
      </c>
    </row>
    <row r="39" spans="1:1" customFormat="1" hidden="1">
      <c r="A39" s="1" t="s">
        <v>147</v>
      </c>
    </row>
    <row r="40" spans="1:1" customFormat="1" hidden="1">
      <c r="A40" s="1" t="s">
        <v>148</v>
      </c>
    </row>
    <row r="41" spans="1:1" customFormat="1" hidden="1">
      <c r="A41" s="1" t="s">
        <v>817</v>
      </c>
    </row>
    <row r="42" spans="1:1" customFormat="1" hidden="1">
      <c r="A42" s="1" t="s">
        <v>149</v>
      </c>
    </row>
    <row r="43" spans="1:1" customFormat="1" hidden="1">
      <c r="A43" s="1" t="s">
        <v>865</v>
      </c>
    </row>
    <row r="44" spans="1:1" customFormat="1" hidden="1">
      <c r="A44" s="1" t="s">
        <v>863</v>
      </c>
    </row>
    <row r="45" spans="1:1" customFormat="1" hidden="1">
      <c r="A45" s="1" t="s">
        <v>150</v>
      </c>
    </row>
    <row r="46" spans="1:1" customFormat="1" hidden="1">
      <c r="A46" s="1" t="s">
        <v>151</v>
      </c>
    </row>
    <row r="47" spans="1:1" customFormat="1" hidden="1">
      <c r="A47" s="1" t="s">
        <v>861</v>
      </c>
    </row>
    <row r="48" spans="1:1" customFormat="1" hidden="1">
      <c r="A48" s="1" t="s">
        <v>152</v>
      </c>
    </row>
    <row r="49" spans="1:1" customFormat="1" hidden="1">
      <c r="A49" s="1" t="s">
        <v>153</v>
      </c>
    </row>
    <row r="50" spans="1:1" customFormat="1" hidden="1">
      <c r="A50" s="1" t="s">
        <v>154</v>
      </c>
    </row>
    <row r="51" spans="1:1" customFormat="1" hidden="1">
      <c r="A51" s="1" t="s">
        <v>155</v>
      </c>
    </row>
    <row r="52" spans="1:1" customFormat="1" hidden="1">
      <c r="A52" s="1" t="s">
        <v>470</v>
      </c>
    </row>
    <row r="53" spans="1:1" customFormat="1" hidden="1">
      <c r="A53" s="1" t="s">
        <v>472</v>
      </c>
    </row>
    <row r="54" spans="1:1" customFormat="1" hidden="1">
      <c r="A54" s="1" t="s">
        <v>838</v>
      </c>
    </row>
    <row r="55" spans="1:1" customFormat="1" hidden="1">
      <c r="A55" s="1" t="s">
        <v>473</v>
      </c>
    </row>
    <row r="56" spans="1:1" customFormat="1" hidden="1">
      <c r="A56" s="1" t="s">
        <v>800</v>
      </c>
    </row>
    <row r="57" spans="1:1" customFormat="1" hidden="1">
      <c r="A57" s="1" t="s">
        <v>801</v>
      </c>
    </row>
    <row r="58" spans="1:1" customFormat="1" hidden="1">
      <c r="A58" s="1" t="s">
        <v>156</v>
      </c>
    </row>
    <row r="59" spans="1:1" customFormat="1" hidden="1">
      <c r="A59" s="1" t="s">
        <v>839</v>
      </c>
    </row>
    <row r="60" spans="1:1" customFormat="1" hidden="1">
      <c r="A60" s="1" t="s">
        <v>474</v>
      </c>
    </row>
    <row r="61" spans="1:1" customFormat="1" hidden="1">
      <c r="A61" s="1" t="s">
        <v>471</v>
      </c>
    </row>
    <row r="62" spans="1:1" customFormat="1" hidden="1">
      <c r="A62" s="1" t="s">
        <v>478</v>
      </c>
    </row>
    <row r="63" spans="1:1" customFormat="1" hidden="1">
      <c r="A63" s="1" t="s">
        <v>479</v>
      </c>
    </row>
    <row r="64" spans="1:1" customFormat="1" hidden="1">
      <c r="A64" s="1" t="s">
        <v>157</v>
      </c>
    </row>
    <row r="65" spans="1:1" customFormat="1" hidden="1">
      <c r="A65" s="1" t="s">
        <v>158</v>
      </c>
    </row>
    <row r="66" spans="1:1" customFormat="1" hidden="1">
      <c r="A66" s="1" t="s">
        <v>159</v>
      </c>
    </row>
    <row r="67" spans="1:1" customFormat="1" hidden="1">
      <c r="A67" s="1" t="s">
        <v>475</v>
      </c>
    </row>
    <row r="68" spans="1:1" customFormat="1" hidden="1">
      <c r="A68" s="1" t="s">
        <v>476</v>
      </c>
    </row>
    <row r="69" spans="1:1" customFormat="1" hidden="1">
      <c r="A69" s="1" t="s">
        <v>480</v>
      </c>
    </row>
    <row r="70" spans="1:1" customFormat="1" hidden="1">
      <c r="A70" s="1" t="s">
        <v>160</v>
      </c>
    </row>
    <row r="71" spans="1:1" customFormat="1" hidden="1">
      <c r="A71" s="1" t="s">
        <v>161</v>
      </c>
    </row>
    <row r="72" spans="1:1" customFormat="1" hidden="1">
      <c r="A72" s="1" t="s">
        <v>477</v>
      </c>
    </row>
    <row r="73" spans="1:1" customFormat="1" hidden="1">
      <c r="A73" s="1" t="s">
        <v>162</v>
      </c>
    </row>
    <row r="74" spans="1:1" customFormat="1" hidden="1">
      <c r="A74" s="1" t="s">
        <v>163</v>
      </c>
    </row>
    <row r="75" spans="1:1" customFormat="1" hidden="1">
      <c r="A75" s="1" t="s">
        <v>840</v>
      </c>
    </row>
    <row r="76" spans="1:1" customFormat="1" hidden="1">
      <c r="A76" s="1" t="s">
        <v>164</v>
      </c>
    </row>
    <row r="77" spans="1:1" customFormat="1" hidden="1">
      <c r="A77" s="1" t="s">
        <v>165</v>
      </c>
    </row>
    <row r="78" spans="1:1" customFormat="1" hidden="1">
      <c r="A78" s="1" t="s">
        <v>166</v>
      </c>
    </row>
    <row r="79" spans="1:1" customFormat="1" hidden="1">
      <c r="A79" s="1" t="s">
        <v>167</v>
      </c>
    </row>
    <row r="80" spans="1:1" customFormat="1" hidden="1">
      <c r="A80" s="1" t="s">
        <v>168</v>
      </c>
    </row>
    <row r="81" spans="1:1" customFormat="1" hidden="1">
      <c r="A81" s="1" t="s">
        <v>859</v>
      </c>
    </row>
    <row r="82" spans="1:1" customFormat="1" hidden="1">
      <c r="A82" s="1" t="s">
        <v>169</v>
      </c>
    </row>
    <row r="83" spans="1:1" customFormat="1" hidden="1">
      <c r="A83" s="1" t="s">
        <v>170</v>
      </c>
    </row>
    <row r="84" spans="1:1" customFormat="1" hidden="1">
      <c r="A84" s="1" t="s">
        <v>858</v>
      </c>
    </row>
    <row r="85" spans="1:1" customFormat="1" hidden="1">
      <c r="A85" s="1" t="s">
        <v>171</v>
      </c>
    </row>
    <row r="86" spans="1:1" customFormat="1" hidden="1">
      <c r="A86" s="1" t="s">
        <v>172</v>
      </c>
    </row>
    <row r="87" spans="1:1" customFormat="1" hidden="1">
      <c r="A87" s="1" t="s">
        <v>173</v>
      </c>
    </row>
    <row r="88" spans="1:1" customFormat="1" hidden="1">
      <c r="A88" s="1" t="s">
        <v>174</v>
      </c>
    </row>
    <row r="89" spans="1:1" customFormat="1" hidden="1">
      <c r="A89" s="1" t="s">
        <v>175</v>
      </c>
    </row>
    <row r="90" spans="1:1" customFormat="1" hidden="1">
      <c r="A90" s="1" t="s">
        <v>176</v>
      </c>
    </row>
    <row r="91" spans="1:1" customFormat="1" hidden="1">
      <c r="A91" s="1" t="s">
        <v>484</v>
      </c>
    </row>
    <row r="92" spans="1:1" customFormat="1" hidden="1">
      <c r="A92" s="1" t="s">
        <v>177</v>
      </c>
    </row>
    <row r="93" spans="1:1" customFormat="1" hidden="1">
      <c r="A93" s="1" t="s">
        <v>178</v>
      </c>
    </row>
    <row r="94" spans="1:1" customFormat="1" hidden="1">
      <c r="A94" s="1" t="s">
        <v>179</v>
      </c>
    </row>
    <row r="95" spans="1:1" customFormat="1" hidden="1">
      <c r="A95" s="1" t="s">
        <v>485</v>
      </c>
    </row>
    <row r="96" spans="1:1" customFormat="1" hidden="1">
      <c r="A96" s="1" t="s">
        <v>180</v>
      </c>
    </row>
    <row r="97" spans="1:1" customFormat="1" hidden="1">
      <c r="A97" s="1" t="s">
        <v>181</v>
      </c>
    </row>
    <row r="98" spans="1:1" customFormat="1" hidden="1">
      <c r="A98" s="1" t="s">
        <v>182</v>
      </c>
    </row>
    <row r="99" spans="1:1" customFormat="1" hidden="1">
      <c r="A99" s="1" t="s">
        <v>183</v>
      </c>
    </row>
    <row r="100" spans="1:1" customFormat="1" hidden="1">
      <c r="A100" s="1" t="s">
        <v>184</v>
      </c>
    </row>
    <row r="101" spans="1:1" customFormat="1" hidden="1">
      <c r="A101" s="1" t="s">
        <v>185</v>
      </c>
    </row>
    <row r="102" spans="1:1" customFormat="1" hidden="1">
      <c r="A102" s="1" t="s">
        <v>186</v>
      </c>
    </row>
    <row r="103" spans="1:1" customFormat="1" hidden="1">
      <c r="A103" s="1" t="s">
        <v>187</v>
      </c>
    </row>
    <row r="104" spans="1:1" customFormat="1" hidden="1">
      <c r="A104" s="1" t="s">
        <v>188</v>
      </c>
    </row>
    <row r="105" spans="1:1" customFormat="1" hidden="1">
      <c r="A105" s="1" t="s">
        <v>189</v>
      </c>
    </row>
    <row r="106" spans="1:1" customFormat="1" hidden="1">
      <c r="A106" s="1" t="s">
        <v>190</v>
      </c>
    </row>
    <row r="107" spans="1:1" customFormat="1" hidden="1">
      <c r="A107" s="1" t="s">
        <v>191</v>
      </c>
    </row>
    <row r="108" spans="1:1" customFormat="1" hidden="1">
      <c r="A108" s="1" t="s">
        <v>856</v>
      </c>
    </row>
    <row r="109" spans="1:1" customFormat="1" hidden="1">
      <c r="A109" s="1" t="s">
        <v>130</v>
      </c>
    </row>
    <row r="110" spans="1:1" customFormat="1" hidden="1">
      <c r="A110" s="1" t="s">
        <v>195</v>
      </c>
    </row>
    <row r="111" spans="1:1" customFormat="1" hidden="1">
      <c r="A111" s="1" t="s">
        <v>852</v>
      </c>
    </row>
    <row r="112" spans="1:1" customFormat="1" hidden="1">
      <c r="A112" s="1" t="s">
        <v>193</v>
      </c>
    </row>
    <row r="113" spans="1:1" customFormat="1" hidden="1">
      <c r="A113" s="1" t="s">
        <v>853</v>
      </c>
    </row>
    <row r="114" spans="1:1" customFormat="1" hidden="1">
      <c r="A114" s="1" t="s">
        <v>192</v>
      </c>
    </row>
    <row r="115" spans="1:1" customFormat="1" hidden="1">
      <c r="A115" s="1" t="s">
        <v>194</v>
      </c>
    </row>
    <row r="116" spans="1:1" customFormat="1" hidden="1">
      <c r="A116" s="1" t="s">
        <v>486</v>
      </c>
    </row>
    <row r="117" spans="1:1" customFormat="1" hidden="1">
      <c r="A117" s="1" t="s">
        <v>487</v>
      </c>
    </row>
    <row r="118" spans="1:1" customFormat="1" hidden="1">
      <c r="A118" s="1" t="s">
        <v>850</v>
      </c>
    </row>
    <row r="119" spans="1:1" customFormat="1" hidden="1">
      <c r="A119" s="1" t="s">
        <v>490</v>
      </c>
    </row>
    <row r="120" spans="1:1" customFormat="1" hidden="1">
      <c r="A120" s="1" t="s">
        <v>492</v>
      </c>
    </row>
    <row r="121" spans="1:1" customFormat="1" hidden="1">
      <c r="A121" s="1" t="s">
        <v>197</v>
      </c>
    </row>
    <row r="122" spans="1:1" customFormat="1" hidden="1">
      <c r="A122" s="1" t="s">
        <v>844</v>
      </c>
    </row>
    <row r="123" spans="1:1" customFormat="1" hidden="1">
      <c r="A123" s="1" t="s">
        <v>198</v>
      </c>
    </row>
    <row r="124" spans="1:1" customFormat="1" hidden="1">
      <c r="A124" s="1" t="s">
        <v>199</v>
      </c>
    </row>
    <row r="125" spans="1:1" customFormat="1" hidden="1">
      <c r="A125" s="1" t="s">
        <v>200</v>
      </c>
    </row>
    <row r="126" spans="1:1" customFormat="1" hidden="1">
      <c r="A126" s="1" t="s">
        <v>201</v>
      </c>
    </row>
    <row r="127" spans="1:1" customFormat="1" hidden="1">
      <c r="A127" s="1" t="s">
        <v>202</v>
      </c>
    </row>
    <row r="128" spans="1:1" customFormat="1" hidden="1">
      <c r="A128" s="1" t="s">
        <v>842</v>
      </c>
    </row>
    <row r="129" spans="1:15" customFormat="1" hidden="1">
      <c r="A129" s="1" t="s">
        <v>203</v>
      </c>
    </row>
    <row r="130" spans="1:15" customFormat="1" hidden="1">
      <c r="A130" s="1" t="s">
        <v>204</v>
      </c>
    </row>
    <row r="131" spans="1:15" customFormat="1" hidden="1">
      <c r="A131" s="1" t="s">
        <v>205</v>
      </c>
    </row>
    <row r="132" spans="1:15" customFormat="1" hidden="1">
      <c r="A132" s="1" t="s">
        <v>206</v>
      </c>
    </row>
    <row r="133" spans="1:15" customFormat="1" hidden="1">
      <c r="A133" s="1" t="s">
        <v>207</v>
      </c>
    </row>
    <row r="134" spans="1:15" customFormat="1" ht="29.25" customHeight="1">
      <c r="A134" s="3"/>
      <c r="B134" s="4" t="s">
        <v>208</v>
      </c>
      <c r="C134" s="4" t="s">
        <v>209</v>
      </c>
      <c r="D134" s="4" t="s">
        <v>210</v>
      </c>
      <c r="E134" s="4" t="s">
        <v>211</v>
      </c>
      <c r="F134" s="4" t="s">
        <v>212</v>
      </c>
      <c r="G134" s="4" t="s">
        <v>213</v>
      </c>
      <c r="J134" s="107" t="s">
        <v>498</v>
      </c>
      <c r="K134" s="107" t="s">
        <v>499</v>
      </c>
      <c r="L134" s="107" t="s">
        <v>500</v>
      </c>
      <c r="M134" s="107" t="s">
        <v>501</v>
      </c>
      <c r="N134" s="107" t="s">
        <v>502</v>
      </c>
      <c r="O134" s="107" t="s">
        <v>503</v>
      </c>
    </row>
    <row r="135" spans="1:15" s="5" customFormat="1" ht="15">
      <c r="A135" s="83"/>
      <c r="B135" s="156" t="s">
        <v>617</v>
      </c>
      <c r="C135" s="150"/>
      <c r="D135" s="150"/>
      <c r="E135" s="150"/>
      <c r="F135" s="115"/>
      <c r="G135" s="115"/>
      <c r="J135" s="109">
        <v>1</v>
      </c>
      <c r="K135" s="108"/>
      <c r="L135" s="5">
        <f>'TB-上期'!$E123</f>
        <v>0</v>
      </c>
      <c r="M135" s="5">
        <f>'TB-上期'!$E161</f>
        <v>0</v>
      </c>
      <c r="N135" s="5">
        <f>L135*(1-$J135)</f>
        <v>0</v>
      </c>
      <c r="O135" s="5">
        <f>M135*(1-$J135)</f>
        <v>0</v>
      </c>
    </row>
    <row r="136" spans="1:15" s="5" customFormat="1" ht="15">
      <c r="A136" s="83"/>
      <c r="B136" s="97"/>
      <c r="C136" s="52"/>
      <c r="D136" s="52"/>
      <c r="E136" s="52"/>
      <c r="F136" s="88"/>
      <c r="G136" s="88"/>
      <c r="J136" s="109">
        <v>1</v>
      </c>
      <c r="K136" s="108"/>
      <c r="L136" s="5">
        <f>'TB-上期'!$F123</f>
        <v>0</v>
      </c>
      <c r="M136" s="5">
        <f>'TB-上期'!$F161</f>
        <v>0</v>
      </c>
      <c r="N136" s="5">
        <f>L136*(1-$J136)</f>
        <v>0</v>
      </c>
      <c r="O136" s="5">
        <f>M136*(1-$J136)</f>
        <v>0</v>
      </c>
    </row>
    <row r="137" spans="1:15" s="5" customFormat="1" ht="15">
      <c r="A137" s="83"/>
      <c r="B137" s="97"/>
      <c r="C137" s="52"/>
      <c r="D137" s="52"/>
      <c r="E137" s="52"/>
      <c r="F137" s="88"/>
      <c r="G137" s="88"/>
      <c r="H137" s="103"/>
      <c r="I137" s="103"/>
      <c r="J137" s="117"/>
      <c r="K137" s="108"/>
    </row>
    <row r="138" spans="1:15" s="5" customFormat="1" ht="15">
      <c r="A138" s="83"/>
      <c r="B138" s="97"/>
      <c r="C138" s="52"/>
      <c r="D138" s="52"/>
      <c r="E138" s="52"/>
      <c r="F138" s="88"/>
      <c r="G138" s="88"/>
      <c r="H138" s="103"/>
      <c r="I138" s="103"/>
      <c r="J138" s="117"/>
      <c r="K138" s="108"/>
    </row>
    <row r="139" spans="1:15" s="5" customFormat="1" ht="15">
      <c r="A139" s="83"/>
      <c r="B139" s="97"/>
      <c r="C139" s="52"/>
      <c r="D139" s="52"/>
      <c r="E139" s="52"/>
      <c r="F139" s="88"/>
      <c r="G139" s="88"/>
      <c r="H139" s="103"/>
      <c r="I139" s="103"/>
      <c r="J139" s="117"/>
      <c r="K139" s="108"/>
    </row>
    <row r="140" spans="1:15" s="5" customFormat="1" ht="15">
      <c r="A140" s="83"/>
      <c r="B140" s="97"/>
      <c r="C140" s="52"/>
      <c r="D140" s="52"/>
      <c r="E140" s="52"/>
      <c r="F140" s="88"/>
      <c r="G140" s="88"/>
      <c r="H140" s="103"/>
      <c r="I140" s="103"/>
      <c r="J140" s="117"/>
      <c r="K140" s="108"/>
    </row>
    <row r="141" spans="1:15" s="5" customFormat="1" ht="15">
      <c r="A141" s="83"/>
      <c r="B141" s="97"/>
      <c r="C141" s="52"/>
      <c r="D141" s="52"/>
      <c r="E141" s="52"/>
      <c r="F141" s="88"/>
      <c r="G141" s="88"/>
      <c r="H141" s="103"/>
      <c r="I141" s="103"/>
      <c r="J141" s="117"/>
      <c r="K141" s="108"/>
    </row>
    <row r="142" spans="1:15" s="5" customFormat="1" ht="15">
      <c r="A142" s="83"/>
      <c r="B142" s="97"/>
      <c r="C142" s="52"/>
      <c r="D142" s="52"/>
      <c r="E142" s="52"/>
      <c r="F142" s="88"/>
      <c r="G142" s="88"/>
      <c r="H142" s="103"/>
      <c r="I142" s="103"/>
      <c r="J142" s="117"/>
      <c r="K142" s="108"/>
    </row>
    <row r="143" spans="1:15" s="5" customFormat="1" ht="15">
      <c r="A143" s="83"/>
      <c r="B143" s="97"/>
      <c r="C143" s="52"/>
      <c r="D143" s="52"/>
      <c r="E143" s="52"/>
      <c r="F143" s="88"/>
      <c r="G143" s="88"/>
      <c r="H143" s="103"/>
      <c r="I143" s="103"/>
      <c r="J143" s="103"/>
      <c r="K143" s="108"/>
    </row>
    <row r="144" spans="1:15" s="5" customFormat="1" ht="15">
      <c r="A144" s="83"/>
      <c r="B144" s="97"/>
      <c r="C144" s="52"/>
      <c r="D144" s="52"/>
      <c r="E144" s="52"/>
      <c r="F144" s="88"/>
      <c r="G144" s="88"/>
      <c r="H144" s="103"/>
      <c r="I144" s="103"/>
      <c r="J144" s="103"/>
      <c r="K144" s="108"/>
    </row>
    <row r="145" spans="1:12" s="5" customFormat="1" ht="15">
      <c r="A145" s="83"/>
      <c r="B145" s="97"/>
      <c r="C145" s="52"/>
      <c r="D145" s="52"/>
      <c r="E145" s="52"/>
      <c r="F145" s="88"/>
      <c r="G145" s="88"/>
      <c r="H145" s="103"/>
      <c r="I145" s="103"/>
      <c r="J145" s="103"/>
      <c r="K145" s="108"/>
    </row>
    <row r="146" spans="1:12" s="5" customFormat="1" ht="15">
      <c r="A146" s="83"/>
      <c r="B146" s="97"/>
      <c r="C146" s="52"/>
      <c r="D146" s="52"/>
      <c r="E146" s="52"/>
      <c r="F146" s="88"/>
      <c r="G146" s="88"/>
      <c r="H146" s="103"/>
      <c r="I146" s="103"/>
      <c r="J146" s="103"/>
      <c r="K146" s="108"/>
    </row>
    <row r="147" spans="1:12" s="5" customFormat="1" ht="15">
      <c r="A147" s="83"/>
      <c r="B147" s="97"/>
      <c r="C147" s="52"/>
      <c r="D147" s="52"/>
      <c r="E147" s="52"/>
      <c r="F147" s="88"/>
      <c r="G147" s="88"/>
      <c r="H147" s="103"/>
      <c r="I147" s="118"/>
      <c r="J147" s="118"/>
      <c r="K147" s="378"/>
    </row>
    <row r="148" spans="1:12" s="5" customFormat="1" ht="15">
      <c r="A148" s="83"/>
      <c r="B148" s="97"/>
      <c r="C148" s="52"/>
      <c r="D148" s="52"/>
      <c r="E148" s="52"/>
      <c r="F148" s="88"/>
      <c r="G148" s="88"/>
      <c r="H148" s="103"/>
      <c r="I148" s="118"/>
      <c r="J148" s="118"/>
      <c r="K148" s="378"/>
    </row>
    <row r="149" spans="1:12" s="5" customFormat="1" ht="15">
      <c r="A149" s="83"/>
      <c r="B149" s="97"/>
      <c r="C149" s="52"/>
      <c r="D149" s="52"/>
      <c r="E149" s="52"/>
      <c r="F149" s="88"/>
      <c r="G149" s="88"/>
      <c r="H149" s="103"/>
      <c r="I149" s="118"/>
      <c r="J149" s="118"/>
      <c r="K149" s="378"/>
    </row>
    <row r="150" spans="1:12" s="5" customFormat="1" ht="15">
      <c r="A150" s="83"/>
      <c r="B150" s="97"/>
      <c r="C150" s="52"/>
      <c r="D150" s="52"/>
      <c r="E150" s="52"/>
      <c r="F150" s="88"/>
      <c r="G150" s="88"/>
      <c r="H150" s="103"/>
      <c r="I150" s="118"/>
      <c r="J150" s="118"/>
      <c r="K150" s="378"/>
    </row>
    <row r="151" spans="1:12" s="5" customFormat="1" ht="15">
      <c r="A151" s="83"/>
      <c r="B151" s="97"/>
      <c r="C151" s="52"/>
      <c r="D151" s="52"/>
      <c r="E151" s="52"/>
      <c r="F151" s="88"/>
      <c r="G151" s="88"/>
      <c r="H151" s="103"/>
      <c r="I151" s="118"/>
      <c r="J151" s="118"/>
      <c r="K151" s="378"/>
    </row>
    <row r="152" spans="1:12" s="5" customFormat="1" ht="15">
      <c r="A152" s="83"/>
      <c r="B152" s="97"/>
      <c r="C152" s="52"/>
      <c r="D152" s="52"/>
      <c r="E152" s="52"/>
      <c r="F152" s="88"/>
      <c r="G152" s="88"/>
      <c r="H152" s="103"/>
      <c r="I152" s="118"/>
      <c r="J152" s="377"/>
      <c r="K152" s="378"/>
    </row>
    <row r="153" spans="1:12" s="5" customFormat="1" ht="15">
      <c r="A153" s="83"/>
      <c r="B153" s="97"/>
      <c r="C153" s="52"/>
      <c r="D153" s="52"/>
      <c r="E153" s="52"/>
      <c r="F153" s="88"/>
      <c r="G153" s="88"/>
      <c r="H153" s="103"/>
      <c r="I153" s="379"/>
      <c r="J153" s="380"/>
      <c r="K153" s="379"/>
    </row>
    <row r="154" spans="1:12" s="5" customFormat="1" ht="15">
      <c r="A154" s="83"/>
      <c r="B154" s="97"/>
      <c r="C154" s="52"/>
      <c r="D154" s="52"/>
      <c r="E154" s="52"/>
      <c r="F154" s="88"/>
      <c r="G154" s="88"/>
      <c r="H154" s="103"/>
      <c r="I154" s="381"/>
      <c r="J154" s="382"/>
      <c r="K154" s="383"/>
    </row>
    <row r="155" spans="1:12" s="5" customFormat="1" ht="15">
      <c r="A155" s="83"/>
      <c r="B155" s="97"/>
      <c r="C155" s="52"/>
      <c r="D155" s="52"/>
      <c r="E155" s="52"/>
      <c r="F155" s="88"/>
      <c r="G155" s="88"/>
      <c r="H155" s="103"/>
      <c r="I155" s="381"/>
      <c r="J155" s="382"/>
      <c r="K155" s="383"/>
      <c r="L155" s="120"/>
    </row>
    <row r="156" spans="1:12" s="5" customFormat="1" ht="15">
      <c r="A156" s="83"/>
      <c r="B156" s="97"/>
      <c r="C156" s="52"/>
      <c r="D156" s="52"/>
      <c r="E156" s="52"/>
      <c r="F156" s="88"/>
      <c r="G156" s="88"/>
      <c r="H156" s="103"/>
      <c r="I156" s="381"/>
      <c r="J156" s="382"/>
      <c r="K156" s="384"/>
      <c r="L156" s="120"/>
    </row>
    <row r="157" spans="1:12" s="5" customFormat="1" ht="15.75">
      <c r="A157" s="83"/>
      <c r="B157" s="97"/>
      <c r="C157" s="52"/>
      <c r="D157" s="52"/>
      <c r="E157" s="52"/>
      <c r="F157" s="88"/>
      <c r="G157" s="88"/>
      <c r="H157" s="103"/>
      <c r="I157" s="379"/>
      <c r="J157" s="385"/>
      <c r="K157" s="386"/>
      <c r="L157" s="120"/>
    </row>
    <row r="158" spans="1:12" s="5" customFormat="1" ht="15">
      <c r="A158" s="83"/>
      <c r="B158" s="97"/>
      <c r="C158" s="52"/>
      <c r="D158" s="52"/>
      <c r="E158" s="52"/>
      <c r="F158" s="88"/>
      <c r="G158" s="88"/>
      <c r="H158" s="103"/>
      <c r="I158" s="387"/>
      <c r="J158" s="118"/>
      <c r="K158" s="118"/>
      <c r="L158" s="120"/>
    </row>
    <row r="159" spans="1:12" s="5" customFormat="1" ht="15">
      <c r="A159" s="83"/>
      <c r="B159" s="97"/>
      <c r="C159" s="52"/>
      <c r="D159" s="52"/>
      <c r="E159" s="52"/>
      <c r="F159" s="88"/>
      <c r="G159" s="88"/>
      <c r="H159" s="103"/>
      <c r="I159" s="118"/>
      <c r="J159" s="377"/>
      <c r="K159" s="388"/>
      <c r="L159" s="120"/>
    </row>
    <row r="160" spans="1:12" s="5" customFormat="1" ht="15">
      <c r="A160" s="83"/>
      <c r="B160" s="97"/>
      <c r="C160" s="52"/>
      <c r="D160" s="52"/>
      <c r="E160" s="52"/>
      <c r="F160" s="88"/>
      <c r="G160" s="88"/>
      <c r="H160" s="103"/>
      <c r="I160" s="118"/>
      <c r="J160" s="377"/>
      <c r="K160" s="388"/>
      <c r="L160" s="120"/>
    </row>
    <row r="161" spans="1:12" s="5" customFormat="1" ht="15">
      <c r="A161" s="83"/>
      <c r="B161" s="97"/>
      <c r="C161" s="52"/>
      <c r="D161" s="52"/>
      <c r="E161" s="52"/>
      <c r="F161" s="88"/>
      <c r="G161" s="88"/>
      <c r="H161" s="103"/>
      <c r="I161" s="118"/>
      <c r="J161" s="377"/>
      <c r="K161" s="388"/>
      <c r="L161" s="120"/>
    </row>
    <row r="162" spans="1:12" s="5" customFormat="1" ht="15">
      <c r="A162" s="83"/>
      <c r="B162" s="97"/>
      <c r="C162" s="52"/>
      <c r="D162" s="52"/>
      <c r="E162" s="52"/>
      <c r="F162" s="88"/>
      <c r="G162" s="88"/>
      <c r="H162" s="103"/>
      <c r="I162" s="103"/>
      <c r="J162" s="117"/>
      <c r="K162" s="120"/>
      <c r="L162" s="120"/>
    </row>
    <row r="163" spans="1:12" s="5" customFormat="1" ht="15">
      <c r="A163" s="83"/>
      <c r="B163" s="97"/>
      <c r="C163" s="52"/>
      <c r="D163" s="52"/>
      <c r="E163" s="52"/>
      <c r="F163" s="88"/>
      <c r="G163" s="88"/>
      <c r="H163" s="103"/>
      <c r="I163" s="103"/>
      <c r="J163" s="103"/>
      <c r="K163" s="120"/>
      <c r="L163" s="120"/>
    </row>
    <row r="164" spans="1:12" s="5" customFormat="1" ht="15">
      <c r="A164" s="83"/>
      <c r="B164" s="97"/>
      <c r="C164" s="52"/>
      <c r="D164" s="52"/>
      <c r="E164" s="52"/>
      <c r="F164" s="88"/>
      <c r="G164" s="88"/>
      <c r="H164" s="103"/>
      <c r="I164" s="103"/>
      <c r="J164" s="103"/>
      <c r="K164" s="120"/>
      <c r="L164" s="120"/>
    </row>
    <row r="165" spans="1:12" s="5" customFormat="1" ht="15">
      <c r="A165" s="83"/>
      <c r="B165" s="97"/>
      <c r="C165" s="52"/>
      <c r="D165" s="52"/>
      <c r="E165" s="52"/>
      <c r="F165" s="88"/>
      <c r="G165" s="88"/>
      <c r="H165" s="103"/>
      <c r="I165" s="103"/>
      <c r="J165" s="103"/>
      <c r="K165" s="119"/>
      <c r="L165" s="119"/>
    </row>
    <row r="166" spans="1:12" s="5" customFormat="1" ht="15">
      <c r="A166" s="83"/>
      <c r="B166" s="97"/>
      <c r="C166" s="52"/>
      <c r="D166" s="52"/>
      <c r="E166" s="52"/>
      <c r="F166" s="88"/>
      <c r="G166" s="88"/>
      <c r="H166" s="103"/>
      <c r="I166" s="103"/>
      <c r="J166" s="103"/>
      <c r="K166" s="121"/>
      <c r="L166" s="120"/>
    </row>
    <row r="167" spans="1:12" s="5" customFormat="1" ht="15">
      <c r="A167" s="83"/>
      <c r="B167" s="97"/>
      <c r="C167" s="52"/>
      <c r="D167" s="52"/>
      <c r="E167" s="52"/>
      <c r="F167" s="88"/>
      <c r="G167" s="88"/>
      <c r="H167" s="103"/>
      <c r="I167" s="103"/>
      <c r="J167" s="103"/>
      <c r="K167" s="119"/>
      <c r="L167" s="120"/>
    </row>
    <row r="168" spans="1:12" s="5" customFormat="1" ht="15">
      <c r="A168" s="83"/>
      <c r="B168" s="97"/>
      <c r="C168" s="52"/>
      <c r="D168" s="52"/>
      <c r="E168" s="52"/>
      <c r="F168" s="88"/>
      <c r="G168" s="88"/>
      <c r="H168" s="103"/>
      <c r="I168" s="103"/>
      <c r="J168" s="103"/>
      <c r="K168" s="120"/>
      <c r="L168" s="120"/>
    </row>
    <row r="169" spans="1:12" s="5" customFormat="1" ht="15">
      <c r="A169" s="83"/>
      <c r="B169" s="97"/>
      <c r="C169" s="52"/>
      <c r="D169" s="52"/>
      <c r="E169" s="52"/>
      <c r="F169" s="88"/>
      <c r="G169" s="88"/>
      <c r="H169" s="103"/>
      <c r="I169" s="103"/>
      <c r="J169" s="103"/>
    </row>
    <row r="170" spans="1:12" s="5" customFormat="1" ht="15">
      <c r="A170" s="83"/>
      <c r="B170" s="97"/>
      <c r="C170" s="52"/>
      <c r="D170" s="52"/>
      <c r="E170" s="52"/>
      <c r="F170" s="88"/>
      <c r="G170" s="88"/>
      <c r="H170" s="103"/>
      <c r="I170" s="103"/>
      <c r="J170" s="103"/>
    </row>
    <row r="171" spans="1:12" s="5" customFormat="1" ht="15">
      <c r="A171" s="83"/>
      <c r="B171" s="97"/>
      <c r="C171" s="52"/>
      <c r="D171" s="52"/>
      <c r="E171" s="52"/>
      <c r="F171" s="88"/>
      <c r="G171" s="88"/>
      <c r="H171" s="103"/>
      <c r="I171" s="103"/>
      <c r="J171" s="103"/>
    </row>
    <row r="172" spans="1:12" s="5" customFormat="1" ht="15">
      <c r="A172" s="83"/>
      <c r="B172" s="97"/>
      <c r="C172" s="52"/>
      <c r="D172" s="52"/>
      <c r="E172" s="52"/>
      <c r="F172" s="88"/>
      <c r="G172" s="88"/>
      <c r="H172" s="103"/>
      <c r="I172" s="103"/>
      <c r="J172" s="103"/>
    </row>
    <row r="173" spans="1:12" s="5" customFormat="1" ht="15">
      <c r="A173" s="83"/>
      <c r="B173" s="97"/>
      <c r="C173" s="52"/>
      <c r="D173" s="52"/>
      <c r="E173" s="52"/>
      <c r="F173" s="88"/>
      <c r="G173" s="88"/>
      <c r="H173" s="103"/>
      <c r="I173" s="103"/>
      <c r="J173" s="103"/>
    </row>
    <row r="174" spans="1:12" s="5" customFormat="1" ht="15">
      <c r="A174" s="83"/>
      <c r="B174" s="97"/>
      <c r="C174" s="52"/>
      <c r="D174" s="52"/>
      <c r="E174" s="52"/>
      <c r="F174" s="88"/>
      <c r="G174" s="88"/>
      <c r="H174" s="103"/>
      <c r="I174" s="103"/>
      <c r="J174" s="103"/>
    </row>
    <row r="175" spans="1:12" s="5" customFormat="1" ht="15">
      <c r="A175" s="83"/>
      <c r="B175" s="97"/>
      <c r="C175" s="52"/>
      <c r="D175" s="52"/>
      <c r="E175" s="52"/>
      <c r="F175" s="114"/>
      <c r="G175" s="88"/>
      <c r="H175" s="103"/>
      <c r="I175" s="103"/>
      <c r="J175" s="103"/>
    </row>
    <row r="176" spans="1:12" s="5" customFormat="1" ht="15">
      <c r="A176" s="83"/>
      <c r="B176" s="97"/>
      <c r="C176" s="52"/>
      <c r="D176" s="52"/>
      <c r="E176" s="52"/>
      <c r="F176" s="114"/>
      <c r="G176" s="88"/>
      <c r="H176" s="103"/>
      <c r="I176" s="103"/>
      <c r="J176" s="103"/>
    </row>
    <row r="177" spans="1:10" s="5" customFormat="1" ht="15">
      <c r="A177" s="83"/>
      <c r="B177" s="97"/>
      <c r="C177" s="52"/>
      <c r="D177" s="52"/>
      <c r="E177" s="52"/>
      <c r="F177" s="88"/>
      <c r="G177" s="88"/>
      <c r="H177" s="103"/>
      <c r="I177" s="103"/>
      <c r="J177" s="103"/>
    </row>
    <row r="178" spans="1:10" s="5" customFormat="1" ht="15">
      <c r="A178" s="83"/>
      <c r="B178" s="97"/>
      <c r="C178" s="52"/>
      <c r="D178" s="52"/>
      <c r="E178" s="52"/>
      <c r="F178" s="88"/>
      <c r="G178" s="88"/>
      <c r="H178" s="103"/>
      <c r="I178" s="103"/>
      <c r="J178" s="103"/>
    </row>
    <row r="179" spans="1:10" s="5" customFormat="1" ht="15">
      <c r="A179" s="83"/>
      <c r="B179" s="97"/>
      <c r="C179" s="52"/>
      <c r="D179" s="52"/>
      <c r="E179" s="52"/>
      <c r="F179" s="88"/>
      <c r="G179" s="114"/>
      <c r="H179" s="103"/>
      <c r="I179" s="103"/>
      <c r="J179" s="103"/>
    </row>
    <row r="180" spans="1:10" s="5" customFormat="1" ht="15">
      <c r="A180" s="83"/>
      <c r="B180" s="97"/>
      <c r="C180" s="52"/>
      <c r="D180" s="52"/>
      <c r="E180" s="52"/>
      <c r="F180" s="88"/>
      <c r="G180" s="114"/>
      <c r="H180" s="103"/>
      <c r="I180" s="103"/>
      <c r="J180" s="103"/>
    </row>
    <row r="181" spans="1:10" s="5" customFormat="1" ht="15">
      <c r="A181" s="83"/>
      <c r="B181" s="97"/>
      <c r="C181" s="52"/>
      <c r="D181" s="52"/>
      <c r="E181" s="52"/>
      <c r="F181" s="88"/>
      <c r="G181" s="114"/>
      <c r="H181" s="103"/>
      <c r="I181" s="103"/>
      <c r="J181" s="103"/>
    </row>
    <row r="182" spans="1:10" s="5" customFormat="1" ht="15">
      <c r="A182" s="83"/>
      <c r="B182" s="97"/>
      <c r="C182" s="52"/>
      <c r="D182" s="52"/>
      <c r="E182" s="52"/>
      <c r="F182" s="88"/>
      <c r="G182" s="88"/>
      <c r="H182" s="103"/>
      <c r="I182" s="103"/>
      <c r="J182" s="103"/>
    </row>
    <row r="183" spans="1:10" s="5" customFormat="1" ht="15">
      <c r="A183" s="83"/>
      <c r="B183" s="97"/>
      <c r="C183" s="52"/>
      <c r="D183" s="52"/>
      <c r="E183" s="52"/>
      <c r="F183" s="88"/>
      <c r="G183" s="88"/>
      <c r="H183" s="103"/>
      <c r="I183" s="103"/>
      <c r="J183" s="103"/>
    </row>
    <row r="184" spans="1:10" s="5" customFormat="1" ht="15">
      <c r="A184" s="83"/>
      <c r="B184" s="97"/>
      <c r="C184" s="52"/>
      <c r="D184" s="52"/>
      <c r="E184" s="52"/>
      <c r="F184" s="88"/>
      <c r="G184" s="88"/>
      <c r="H184" s="103"/>
      <c r="I184" s="103"/>
      <c r="J184" s="103"/>
    </row>
    <row r="185" spans="1:10" s="5" customFormat="1" ht="15">
      <c r="A185" s="83"/>
      <c r="B185" s="97"/>
      <c r="C185" s="52"/>
      <c r="D185" s="52"/>
      <c r="E185" s="52"/>
      <c r="F185" s="88"/>
      <c r="G185" s="88"/>
      <c r="H185" s="103"/>
      <c r="I185" s="103"/>
      <c r="J185" s="103"/>
    </row>
    <row r="186" spans="1:10" s="5" customFormat="1" ht="15">
      <c r="A186" s="83"/>
      <c r="B186" s="97"/>
      <c r="C186" s="52"/>
      <c r="D186" s="52"/>
      <c r="E186" s="52"/>
      <c r="F186" s="88"/>
      <c r="G186" s="88"/>
      <c r="H186" s="103"/>
      <c r="I186" s="103"/>
      <c r="J186" s="103"/>
    </row>
    <row r="187" spans="1:10" s="5" customFormat="1" ht="15">
      <c r="A187" s="83"/>
      <c r="B187" s="97"/>
      <c r="C187" s="52"/>
      <c r="D187" s="52"/>
      <c r="E187" s="52"/>
      <c r="F187" s="88"/>
      <c r="G187" s="88"/>
      <c r="H187" s="103"/>
      <c r="I187" s="103"/>
      <c r="J187" s="103"/>
    </row>
    <row r="188" spans="1:10" s="5" customFormat="1" ht="15">
      <c r="A188" s="83"/>
      <c r="B188" s="97"/>
      <c r="C188" s="52"/>
      <c r="D188" s="52"/>
      <c r="E188" s="52"/>
      <c r="F188" s="88"/>
      <c r="G188" s="88"/>
      <c r="H188" s="103"/>
      <c r="I188" s="103"/>
      <c r="J188" s="103"/>
    </row>
    <row r="189" spans="1:10" s="5" customFormat="1" ht="15">
      <c r="A189" s="83"/>
      <c r="B189" s="97"/>
      <c r="C189" s="52"/>
      <c r="D189" s="52"/>
      <c r="E189" s="52"/>
      <c r="F189" s="88"/>
      <c r="G189" s="88"/>
      <c r="H189" s="103"/>
      <c r="I189" s="103"/>
      <c r="J189" s="103"/>
    </row>
    <row r="190" spans="1:10" s="5" customFormat="1" ht="15">
      <c r="A190" s="83"/>
      <c r="B190" s="97"/>
      <c r="C190" s="52"/>
      <c r="D190" s="52"/>
      <c r="E190" s="52"/>
      <c r="F190" s="88"/>
      <c r="G190" s="88"/>
      <c r="H190" s="103"/>
      <c r="I190" s="103"/>
      <c r="J190" s="103"/>
    </row>
    <row r="191" spans="1:10" s="5" customFormat="1" ht="15">
      <c r="A191" s="83"/>
      <c r="B191" s="97"/>
      <c r="C191" s="52"/>
      <c r="D191" s="52"/>
      <c r="E191" s="52"/>
      <c r="F191" s="88"/>
      <c r="G191" s="88"/>
      <c r="H191" s="103"/>
      <c r="I191" s="103"/>
      <c r="J191" s="103"/>
    </row>
    <row r="192" spans="1:10" s="5" customFormat="1" ht="15">
      <c r="A192" s="83"/>
      <c r="B192" s="97"/>
      <c r="C192" s="52"/>
      <c r="D192" s="52"/>
      <c r="E192" s="52"/>
      <c r="F192" s="88"/>
      <c r="G192" s="88"/>
      <c r="H192" s="103"/>
      <c r="I192" s="103"/>
      <c r="J192" s="103"/>
    </row>
    <row r="193" spans="1:10" s="5" customFormat="1" ht="15">
      <c r="A193" s="83"/>
      <c r="B193" s="97"/>
      <c r="C193" s="52"/>
      <c r="D193" s="52"/>
      <c r="E193" s="52"/>
      <c r="F193" s="88"/>
      <c r="G193" s="88"/>
      <c r="H193" s="103"/>
      <c r="I193" s="103"/>
      <c r="J193" s="103"/>
    </row>
    <row r="194" spans="1:10" s="5" customFormat="1" ht="15">
      <c r="A194" s="83"/>
      <c r="B194" s="97"/>
      <c r="C194" s="52"/>
      <c r="D194" s="52"/>
      <c r="E194" s="52"/>
      <c r="F194" s="88"/>
      <c r="G194" s="88"/>
      <c r="H194" s="103"/>
      <c r="I194" s="103"/>
      <c r="J194" s="103"/>
    </row>
    <row r="195" spans="1:10" s="5" customFormat="1" ht="15">
      <c r="A195" s="83"/>
      <c r="B195" s="97"/>
      <c r="C195" s="52"/>
      <c r="D195" s="52"/>
      <c r="E195" s="52"/>
      <c r="F195" s="88"/>
      <c r="G195" s="88"/>
      <c r="H195" s="103"/>
      <c r="I195" s="103"/>
      <c r="J195" s="103"/>
    </row>
    <row r="196" spans="1:10" s="5" customFormat="1" ht="15">
      <c r="A196" s="83"/>
      <c r="B196" s="97"/>
      <c r="C196" s="52"/>
      <c r="D196" s="52"/>
      <c r="E196" s="52"/>
      <c r="F196" s="88"/>
      <c r="G196" s="88"/>
      <c r="H196" s="103"/>
      <c r="I196" s="103"/>
      <c r="J196" s="103"/>
    </row>
    <row r="197" spans="1:10" s="5" customFormat="1" ht="15">
      <c r="A197" s="83"/>
      <c r="B197" s="97"/>
      <c r="C197" s="52"/>
      <c r="D197" s="52"/>
      <c r="E197" s="52"/>
      <c r="F197" s="88"/>
      <c r="G197" s="88"/>
      <c r="H197" s="103"/>
      <c r="I197" s="103"/>
      <c r="J197" s="103"/>
    </row>
    <row r="198" spans="1:10" s="5" customFormat="1" ht="15">
      <c r="A198" s="83"/>
      <c r="B198" s="97"/>
      <c r="C198" s="52"/>
      <c r="D198" s="52"/>
      <c r="E198" s="52"/>
      <c r="F198" s="88"/>
      <c r="G198" s="88"/>
      <c r="H198" s="103"/>
      <c r="I198" s="103"/>
      <c r="J198" s="103"/>
    </row>
    <row r="199" spans="1:10" s="5" customFormat="1" ht="15">
      <c r="A199" s="83"/>
      <c r="B199" s="97"/>
      <c r="C199" s="52"/>
      <c r="D199" s="52"/>
      <c r="E199" s="52"/>
      <c r="F199" s="88"/>
      <c r="G199" s="88"/>
      <c r="H199" s="103"/>
      <c r="I199" s="103"/>
      <c r="J199" s="103"/>
    </row>
    <row r="200" spans="1:10" s="5" customFormat="1" ht="15">
      <c r="A200" s="83"/>
      <c r="B200" s="97"/>
      <c r="C200" s="52"/>
      <c r="D200" s="52"/>
      <c r="E200" s="52"/>
      <c r="F200" s="88"/>
      <c r="G200" s="88"/>
      <c r="H200" s="103"/>
      <c r="I200" s="103"/>
      <c r="J200" s="103"/>
    </row>
    <row r="201" spans="1:10" s="5" customFormat="1" ht="15">
      <c r="A201" s="83"/>
      <c r="B201" s="97"/>
      <c r="C201" s="52"/>
      <c r="D201" s="52"/>
      <c r="E201" s="52"/>
      <c r="F201" s="88"/>
      <c r="G201" s="88"/>
      <c r="H201" s="103"/>
      <c r="I201" s="103"/>
      <c r="J201" s="103"/>
    </row>
    <row r="202" spans="1:10" s="5" customFormat="1" ht="15">
      <c r="A202" s="83"/>
      <c r="B202" s="97"/>
      <c r="C202" s="52"/>
      <c r="D202" s="52"/>
      <c r="E202" s="52"/>
      <c r="F202" s="88"/>
      <c r="G202" s="88"/>
      <c r="H202" s="103"/>
      <c r="I202" s="103"/>
      <c r="J202" s="103"/>
    </row>
    <row r="203" spans="1:10" ht="15">
      <c r="B203" s="97"/>
      <c r="C203" s="52"/>
      <c r="D203" s="52"/>
      <c r="E203" s="52"/>
      <c r="F203" s="88"/>
      <c r="G203" s="88"/>
      <c r="H203" s="118"/>
      <c r="I203" s="118"/>
      <c r="J203" s="118"/>
    </row>
    <row r="204" spans="1:10" ht="15">
      <c r="B204" s="97"/>
      <c r="C204" s="52"/>
      <c r="D204" s="52"/>
      <c r="E204" s="52"/>
      <c r="F204" s="88"/>
      <c r="G204" s="88"/>
      <c r="H204" s="118"/>
      <c r="I204" s="118"/>
      <c r="J204" s="118"/>
    </row>
    <row r="205" spans="1:10" ht="15">
      <c r="B205" s="97"/>
      <c r="C205" s="52"/>
      <c r="D205" s="52"/>
      <c r="E205" s="52"/>
      <c r="F205" s="88"/>
      <c r="G205" s="88"/>
      <c r="H205" s="118"/>
      <c r="I205" s="118"/>
      <c r="J205" s="118"/>
    </row>
    <row r="206" spans="1:10" ht="15">
      <c r="B206" s="97"/>
      <c r="C206" s="52"/>
      <c r="D206" s="52"/>
      <c r="E206" s="52"/>
      <c r="F206" s="88"/>
      <c r="G206" s="88"/>
      <c r="H206" s="118"/>
      <c r="I206" s="118"/>
      <c r="J206" s="118"/>
    </row>
    <row r="207" spans="1:10" ht="15">
      <c r="B207" s="97"/>
      <c r="C207" s="52"/>
      <c r="D207" s="52"/>
      <c r="E207" s="52"/>
      <c r="F207" s="88"/>
      <c r="G207" s="88"/>
      <c r="H207" s="118"/>
      <c r="I207" s="118"/>
      <c r="J207" s="118"/>
    </row>
    <row r="208" spans="1:10" ht="15">
      <c r="B208" s="97"/>
      <c r="C208" s="52"/>
      <c r="D208" s="52"/>
      <c r="E208" s="52"/>
      <c r="F208" s="88"/>
      <c r="G208" s="88"/>
      <c r="H208" s="118"/>
      <c r="I208" s="118"/>
      <c r="J208" s="118"/>
    </row>
    <row r="209" spans="2:10" ht="15">
      <c r="B209" s="97"/>
      <c r="C209" s="52"/>
      <c r="D209" s="52"/>
      <c r="E209" s="52"/>
      <c r="F209" s="88"/>
      <c r="G209" s="88"/>
      <c r="H209" s="118"/>
      <c r="I209" s="118"/>
      <c r="J209" s="118"/>
    </row>
    <row r="210" spans="2:10" ht="15">
      <c r="B210" s="97"/>
      <c r="C210" s="52"/>
      <c r="D210" s="52"/>
      <c r="E210" s="52"/>
      <c r="F210" s="88"/>
      <c r="G210" s="88"/>
      <c r="H210" s="118"/>
      <c r="I210" s="118"/>
      <c r="J210" s="118"/>
    </row>
    <row r="211" spans="2:10" ht="15">
      <c r="B211" s="97"/>
      <c r="C211" s="52"/>
      <c r="D211" s="52"/>
      <c r="E211" s="52"/>
      <c r="F211" s="88"/>
      <c r="G211" s="88"/>
      <c r="H211" s="118"/>
      <c r="I211" s="118"/>
      <c r="J211" s="118"/>
    </row>
    <row r="212" spans="2:10" ht="15">
      <c r="B212" s="97"/>
      <c r="C212" s="52"/>
      <c r="D212" s="52"/>
      <c r="E212" s="52"/>
      <c r="F212" s="88"/>
      <c r="G212" s="88"/>
      <c r="H212" s="118"/>
      <c r="I212" s="118"/>
      <c r="J212" s="118"/>
    </row>
    <row r="213" spans="2:10" ht="15">
      <c r="B213" s="97"/>
      <c r="C213" s="52"/>
      <c r="D213" s="52"/>
      <c r="E213" s="52"/>
      <c r="F213" s="88"/>
      <c r="G213" s="88"/>
      <c r="H213" s="118"/>
      <c r="I213" s="118"/>
      <c r="J213" s="118"/>
    </row>
    <row r="214" spans="2:10" ht="15">
      <c r="B214" s="97"/>
      <c r="C214" s="52"/>
      <c r="D214" s="52"/>
      <c r="E214" s="52"/>
      <c r="F214" s="88"/>
      <c r="G214" s="88"/>
      <c r="H214" s="118"/>
      <c r="I214" s="118"/>
      <c r="J214" s="118"/>
    </row>
    <row r="215" spans="2:10" ht="15">
      <c r="B215" s="97"/>
      <c r="C215" s="52"/>
      <c r="D215" s="52"/>
      <c r="E215" s="52"/>
      <c r="F215" s="88"/>
      <c r="G215" s="88"/>
      <c r="H215" s="118"/>
      <c r="I215" s="118"/>
      <c r="J215" s="118"/>
    </row>
    <row r="216" spans="2:10" ht="15">
      <c r="B216" s="97"/>
      <c r="C216" s="52"/>
      <c r="D216" s="52"/>
      <c r="E216" s="52"/>
      <c r="F216" s="88"/>
      <c r="G216" s="88"/>
      <c r="H216" s="118"/>
      <c r="I216" s="118"/>
      <c r="J216" s="118"/>
    </row>
    <row r="217" spans="2:10">
      <c r="H217" s="118"/>
      <c r="I217" s="118"/>
      <c r="J217" s="118"/>
    </row>
    <row r="218" spans="2:10">
      <c r="H218" s="118"/>
      <c r="I218" s="118"/>
      <c r="J218" s="118"/>
    </row>
    <row r="219" spans="2:10">
      <c r="H219" s="118"/>
      <c r="I219" s="118"/>
      <c r="J219" s="118"/>
    </row>
    <row r="220" spans="2:10">
      <c r="B220" s="152" t="s">
        <v>616</v>
      </c>
      <c r="C220" s="152"/>
      <c r="D220" s="152"/>
      <c r="E220" s="152"/>
      <c r="F220" s="152"/>
      <c r="G220" s="152"/>
      <c r="H220" s="118"/>
      <c r="I220" s="118"/>
      <c r="J220" s="118"/>
    </row>
    <row r="221" spans="2:10">
      <c r="B221" s="83"/>
      <c r="C221" s="83"/>
      <c r="D221" s="83"/>
      <c r="E221" s="83"/>
      <c r="F221" s="83"/>
      <c r="G221" s="83"/>
      <c r="H221" s="118"/>
      <c r="I221" s="118"/>
      <c r="J221" s="118"/>
    </row>
    <row r="222" spans="2:10">
      <c r="B222" s="83"/>
      <c r="C222" s="83"/>
      <c r="D222" s="83"/>
      <c r="E222" s="83"/>
      <c r="F222" s="83"/>
      <c r="G222" s="83"/>
      <c r="H222" s="118"/>
      <c r="I222" s="118"/>
      <c r="J222" s="118"/>
    </row>
    <row r="223" spans="2:10">
      <c r="B223" s="83"/>
      <c r="C223" s="83"/>
      <c r="D223" s="83"/>
      <c r="E223" s="83"/>
      <c r="F223" s="83"/>
      <c r="G223" s="83"/>
      <c r="H223" s="118"/>
      <c r="I223" s="118"/>
      <c r="J223" s="118"/>
    </row>
    <row r="224" spans="2:10">
      <c r="B224" s="83"/>
      <c r="C224" s="83"/>
      <c r="D224" s="83"/>
      <c r="E224" s="83"/>
      <c r="F224" s="83"/>
      <c r="G224" s="83"/>
      <c r="H224" s="118"/>
      <c r="I224" s="118"/>
      <c r="J224" s="118"/>
    </row>
    <row r="225" spans="2:10">
      <c r="B225" s="83"/>
      <c r="C225" s="83"/>
      <c r="D225" s="83"/>
      <c r="E225" s="83"/>
      <c r="F225" s="83"/>
      <c r="G225" s="83"/>
      <c r="H225" s="118"/>
      <c r="I225" s="118"/>
      <c r="J225" s="118"/>
    </row>
    <row r="226" spans="2:10">
      <c r="B226" s="83"/>
      <c r="C226" s="83"/>
      <c r="D226" s="83"/>
      <c r="E226" s="83"/>
      <c r="F226" s="83"/>
      <c r="G226" s="83"/>
      <c r="H226" s="118"/>
      <c r="I226" s="118"/>
      <c r="J226" s="118"/>
    </row>
    <row r="227" spans="2:10">
      <c r="B227" s="83"/>
      <c r="C227" s="83"/>
      <c r="D227" s="83"/>
      <c r="E227" s="83"/>
      <c r="F227" s="83"/>
      <c r="G227" s="83"/>
      <c r="H227" s="118"/>
      <c r="I227" s="118"/>
      <c r="J227" s="118"/>
    </row>
    <row r="228" spans="2:10">
      <c r="B228" s="83"/>
      <c r="C228" s="83"/>
      <c r="D228" s="83"/>
      <c r="E228" s="83"/>
      <c r="F228" s="83"/>
      <c r="G228" s="83"/>
      <c r="H228" s="118"/>
      <c r="I228" s="118"/>
      <c r="J228" s="118"/>
    </row>
    <row r="229" spans="2:10">
      <c r="B229" s="83"/>
      <c r="C229" s="83"/>
      <c r="D229" s="83"/>
      <c r="E229" s="83"/>
      <c r="F229" s="83"/>
      <c r="G229" s="83"/>
      <c r="H229" s="118"/>
      <c r="I229" s="118"/>
      <c r="J229" s="118"/>
    </row>
    <row r="230" spans="2:10">
      <c r="B230" s="83"/>
      <c r="C230" s="83"/>
      <c r="D230" s="83"/>
      <c r="E230" s="83"/>
      <c r="F230" s="83"/>
      <c r="G230" s="83"/>
      <c r="H230" s="118"/>
      <c r="I230" s="118"/>
      <c r="J230" s="118"/>
    </row>
    <row r="231" spans="2:10">
      <c r="B231" s="83"/>
      <c r="C231" s="83"/>
      <c r="D231" s="83"/>
      <c r="E231" s="83"/>
      <c r="F231" s="83"/>
      <c r="G231" s="83"/>
      <c r="H231" s="118"/>
      <c r="I231" s="118"/>
      <c r="J231" s="118"/>
    </row>
    <row r="232" spans="2:10">
      <c r="B232" s="83"/>
      <c r="C232" s="83"/>
      <c r="D232" s="83"/>
      <c r="E232" s="83"/>
      <c r="F232" s="83"/>
      <c r="G232" s="83"/>
      <c r="H232" s="118"/>
      <c r="I232" s="118"/>
      <c r="J232" s="118"/>
    </row>
    <row r="233" spans="2:10">
      <c r="B233" s="83"/>
      <c r="C233" s="83"/>
      <c r="D233" s="83"/>
      <c r="E233" s="83"/>
      <c r="F233" s="83"/>
      <c r="G233" s="83"/>
      <c r="H233" s="118"/>
      <c r="I233" s="118"/>
      <c r="J233" s="118"/>
    </row>
    <row r="234" spans="2:10">
      <c r="B234" s="83"/>
      <c r="C234" s="83"/>
      <c r="D234" s="83"/>
      <c r="E234" s="83"/>
      <c r="F234" s="83"/>
      <c r="G234" s="83"/>
      <c r="H234" s="118"/>
      <c r="I234" s="118"/>
      <c r="J234" s="118"/>
    </row>
    <row r="235" spans="2:10">
      <c r="B235" s="83"/>
      <c r="C235" s="83"/>
      <c r="D235" s="83"/>
      <c r="E235" s="83"/>
      <c r="F235" s="83"/>
      <c r="G235" s="83"/>
      <c r="H235" s="118"/>
      <c r="I235" s="118"/>
      <c r="J235" s="118"/>
    </row>
    <row r="236" spans="2:10">
      <c r="B236" s="83"/>
      <c r="C236" s="83"/>
      <c r="D236" s="83"/>
      <c r="E236" s="83"/>
      <c r="F236" s="83"/>
      <c r="G236" s="83"/>
      <c r="H236" s="118"/>
      <c r="I236" s="118"/>
      <c r="J236" s="118"/>
    </row>
    <row r="237" spans="2:10">
      <c r="B237" s="83"/>
      <c r="C237" s="83"/>
      <c r="D237" s="83"/>
      <c r="E237" s="83"/>
      <c r="F237" s="83"/>
      <c r="G237" s="83"/>
      <c r="H237" s="118"/>
      <c r="I237" s="118"/>
      <c r="J237" s="118"/>
    </row>
    <row r="238" spans="2:10">
      <c r="B238" s="83"/>
      <c r="C238" s="83"/>
      <c r="D238" s="83"/>
      <c r="E238" s="83"/>
      <c r="F238" s="83"/>
      <c r="G238" s="83"/>
      <c r="H238" s="118"/>
      <c r="I238" s="118"/>
      <c r="J238" s="118"/>
    </row>
    <row r="239" spans="2:10">
      <c r="B239" s="83"/>
      <c r="C239" s="83"/>
      <c r="D239" s="83"/>
      <c r="E239" s="83"/>
      <c r="F239" s="83"/>
      <c r="G239" s="83"/>
      <c r="H239" s="118"/>
      <c r="I239" s="118"/>
      <c r="J239" s="118"/>
    </row>
    <row r="240" spans="2:10">
      <c r="B240" s="83"/>
      <c r="C240" s="83"/>
      <c r="D240" s="83"/>
      <c r="E240" s="83"/>
      <c r="F240" s="83"/>
      <c r="G240" s="83"/>
      <c r="H240" s="118"/>
      <c r="I240" s="118"/>
      <c r="J240" s="118"/>
    </row>
    <row r="241" spans="2:10">
      <c r="B241" s="83"/>
      <c r="C241" s="83"/>
      <c r="D241" s="83"/>
      <c r="E241" s="83"/>
      <c r="F241" s="83"/>
      <c r="G241" s="83"/>
      <c r="H241" s="118"/>
      <c r="I241" s="118"/>
      <c r="J241" s="118"/>
    </row>
    <row r="242" spans="2:10">
      <c r="B242" s="83"/>
      <c r="C242" s="83"/>
      <c r="D242" s="83"/>
      <c r="E242" s="83"/>
      <c r="F242" s="83"/>
      <c r="G242" s="83"/>
      <c r="H242" s="118"/>
      <c r="I242" s="118"/>
      <c r="J242" s="118"/>
    </row>
    <row r="243" spans="2:10">
      <c r="B243" s="83"/>
      <c r="C243" s="83"/>
      <c r="D243" s="83"/>
      <c r="E243" s="83"/>
      <c r="F243" s="83"/>
      <c r="G243" s="83"/>
      <c r="H243" s="118"/>
      <c r="I243" s="118"/>
      <c r="J243" s="118"/>
    </row>
    <row r="244" spans="2:10">
      <c r="B244" s="83"/>
      <c r="C244" s="83"/>
      <c r="D244" s="83"/>
      <c r="E244" s="83"/>
      <c r="F244" s="83"/>
      <c r="G244" s="83"/>
      <c r="H244" s="118"/>
      <c r="I244" s="118"/>
      <c r="J244" s="118"/>
    </row>
    <row r="245" spans="2:10">
      <c r="B245" s="83"/>
      <c r="C245" s="83"/>
      <c r="D245" s="83"/>
      <c r="E245" s="83"/>
      <c r="F245" s="83"/>
      <c r="G245" s="83"/>
      <c r="H245" s="118"/>
      <c r="I245" s="118"/>
      <c r="J245" s="118"/>
    </row>
    <row r="246" spans="2:10">
      <c r="B246" s="83"/>
      <c r="C246" s="83"/>
      <c r="D246" s="83"/>
      <c r="E246" s="83"/>
      <c r="F246" s="83"/>
      <c r="G246" s="83"/>
      <c r="H246" s="118"/>
      <c r="I246" s="118"/>
      <c r="J246" s="118"/>
    </row>
    <row r="247" spans="2:10">
      <c r="B247" s="83"/>
      <c r="C247" s="83"/>
      <c r="D247" s="83"/>
      <c r="E247" s="83"/>
      <c r="F247" s="83"/>
      <c r="G247" s="83"/>
      <c r="H247" s="118"/>
      <c r="I247" s="118"/>
      <c r="J247" s="118"/>
    </row>
    <row r="248" spans="2:10">
      <c r="B248" s="83"/>
      <c r="C248" s="83"/>
      <c r="D248" s="83"/>
      <c r="E248" s="83"/>
      <c r="F248" s="83"/>
      <c r="G248" s="83"/>
      <c r="H248" s="118"/>
      <c r="I248" s="118"/>
      <c r="J248" s="118"/>
    </row>
    <row r="249" spans="2:10">
      <c r="B249" s="83"/>
      <c r="C249" s="83"/>
      <c r="D249" s="83"/>
      <c r="E249" s="83"/>
      <c r="F249" s="83"/>
      <c r="G249" s="83"/>
      <c r="H249" s="118"/>
      <c r="I249" s="118"/>
      <c r="J249" s="118"/>
    </row>
    <row r="250" spans="2:10">
      <c r="H250" s="118"/>
      <c r="I250" s="118"/>
      <c r="J250" s="118"/>
    </row>
    <row r="251" spans="2:10">
      <c r="H251" s="118"/>
      <c r="I251" s="118"/>
      <c r="J251" s="118"/>
    </row>
    <row r="252" spans="2:10">
      <c r="H252" s="118"/>
      <c r="I252" s="118"/>
      <c r="J252" s="118"/>
    </row>
  </sheetData>
  <phoneticPr fontId="1" type="noConversion"/>
  <conditionalFormatting sqref="A1:A133">
    <cfRule type="duplicateValues" dxfId="6"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4"/>
  <sheetViews>
    <sheetView workbookViewId="0">
      <pane xSplit="4" ySplit="5" topLeftCell="E6" activePane="bottomRight" state="frozen"/>
      <selection activeCell="B235" sqref="B235"/>
      <selection pane="topRight" activeCell="B235" sqref="B235"/>
      <selection pane="bottomLeft" activeCell="B235" sqref="B235"/>
      <selection pane="bottomRight" activeCell="AE3" sqref="AE3"/>
    </sheetView>
  </sheetViews>
  <sheetFormatPr defaultRowHeight="13.5"/>
  <cols>
    <col min="1" max="1" width="34.125" style="124" hidden="1" customWidth="1"/>
    <col min="2" max="2" width="36.5" style="124" customWidth="1"/>
    <col min="3" max="3" width="9" style="124"/>
    <col min="4" max="4" width="15" style="124" customWidth="1"/>
    <col min="5" max="25" width="13.75" style="124" hidden="1" customWidth="1"/>
    <col min="26" max="26" width="16.375" style="124" customWidth="1"/>
    <col min="27" max="28" width="14" style="124" customWidth="1"/>
    <col min="29" max="29" width="15.625" style="124" customWidth="1"/>
    <col min="30" max="30" width="16.375" style="124" customWidth="1"/>
    <col min="31" max="31" width="13" style="124" customWidth="1"/>
    <col min="32" max="16384" width="9" style="124"/>
  </cols>
  <sheetData>
    <row r="1" spans="1:31">
      <c r="E1" s="125"/>
      <c r="G1" s="125"/>
      <c r="AE1" s="124" t="s">
        <v>216</v>
      </c>
    </row>
    <row r="2" spans="1:31">
      <c r="E2" s="125"/>
      <c r="R2" s="125"/>
      <c r="S2" s="125"/>
      <c r="T2" s="125"/>
      <c r="U2" s="125"/>
      <c r="V2" s="125"/>
      <c r="W2" s="125"/>
      <c r="X2" s="125"/>
      <c r="Y2" s="125"/>
      <c r="AD2" s="126" t="s">
        <v>493</v>
      </c>
      <c r="AE2" s="127">
        <f>AC69-AC124</f>
        <v>0</v>
      </c>
    </row>
    <row r="3" spans="1:31" ht="14.25" thickBot="1">
      <c r="D3" s="128">
        <v>1</v>
      </c>
      <c r="E3" s="128">
        <v>2</v>
      </c>
      <c r="F3" s="128">
        <v>3</v>
      </c>
      <c r="G3" s="128">
        <v>4</v>
      </c>
      <c r="H3" s="128">
        <v>5</v>
      </c>
      <c r="I3" s="128"/>
      <c r="J3" s="128"/>
      <c r="K3" s="128"/>
      <c r="L3" s="128"/>
      <c r="M3" s="128"/>
      <c r="N3" s="128"/>
      <c r="O3" s="128"/>
      <c r="P3" s="128"/>
      <c r="Q3" s="128"/>
      <c r="R3" s="128"/>
      <c r="S3" s="128"/>
      <c r="T3" s="128"/>
      <c r="U3" s="128"/>
      <c r="V3" s="128"/>
      <c r="W3" s="128"/>
      <c r="X3" s="128"/>
      <c r="Y3" s="128"/>
      <c r="AD3" s="126" t="s">
        <v>494</v>
      </c>
      <c r="AE3" s="127">
        <f>AC120-AC187</f>
        <v>1104084726.0599999</v>
      </c>
    </row>
    <row r="4" spans="1:31">
      <c r="B4" s="496" t="s">
        <v>131</v>
      </c>
      <c r="C4" s="498" t="s">
        <v>126</v>
      </c>
      <c r="D4" s="86"/>
      <c r="E4" s="86"/>
      <c r="F4" s="86"/>
      <c r="G4" s="86"/>
      <c r="H4" s="86"/>
      <c r="I4" s="86"/>
      <c r="J4" s="86"/>
      <c r="K4" s="86"/>
      <c r="L4" s="86"/>
      <c r="M4" s="86"/>
      <c r="N4" s="86"/>
      <c r="O4" s="86"/>
      <c r="P4" s="86"/>
      <c r="Q4" s="86"/>
      <c r="R4" s="86"/>
      <c r="S4" s="86"/>
      <c r="T4" s="86"/>
      <c r="U4" s="86"/>
      <c r="V4" s="86"/>
      <c r="W4" s="86"/>
      <c r="X4" s="86"/>
      <c r="Y4" s="86"/>
      <c r="Z4" s="500" t="s">
        <v>496</v>
      </c>
      <c r="AA4" s="500" t="s">
        <v>132</v>
      </c>
      <c r="AB4" s="500"/>
      <c r="AC4" s="502" t="s">
        <v>497</v>
      </c>
    </row>
    <row r="5" spans="1:31">
      <c r="B5" s="497"/>
      <c r="C5" s="499"/>
      <c r="D5" s="85" t="s">
        <v>803</v>
      </c>
      <c r="E5" s="85"/>
      <c r="F5" s="85"/>
      <c r="G5" s="85"/>
      <c r="H5" s="85"/>
      <c r="I5" s="85"/>
      <c r="J5" s="85"/>
      <c r="K5" s="85"/>
      <c r="L5" s="85"/>
      <c r="M5" s="85"/>
      <c r="N5" s="85"/>
      <c r="O5" s="85"/>
      <c r="P5" s="85"/>
      <c r="Q5" s="85"/>
      <c r="R5" s="85"/>
      <c r="S5" s="85"/>
      <c r="T5" s="85"/>
      <c r="U5" s="85"/>
      <c r="V5" s="85"/>
      <c r="W5" s="85"/>
      <c r="X5" s="85"/>
      <c r="Y5" s="85"/>
      <c r="Z5" s="501"/>
      <c r="AA5" s="122" t="s">
        <v>133</v>
      </c>
      <c r="AB5" s="122" t="s">
        <v>134</v>
      </c>
      <c r="AC5" s="503"/>
    </row>
    <row r="6" spans="1:31" ht="15" customHeight="1">
      <c r="B6" s="54" t="s">
        <v>0</v>
      </c>
      <c r="C6" s="55"/>
      <c r="D6" s="56"/>
      <c r="E6" s="56"/>
      <c r="F6" s="56"/>
      <c r="G6" s="56"/>
      <c r="H6" s="56"/>
      <c r="I6" s="56"/>
      <c r="J6" s="56"/>
      <c r="K6" s="56"/>
      <c r="L6" s="56"/>
      <c r="M6" s="56"/>
      <c r="N6" s="56"/>
      <c r="O6" s="56"/>
      <c r="P6" s="56"/>
      <c r="Q6" s="56"/>
      <c r="R6" s="56"/>
      <c r="S6" s="56"/>
      <c r="T6" s="56"/>
      <c r="U6" s="56"/>
      <c r="V6" s="56"/>
      <c r="W6" s="56"/>
      <c r="X6" s="56"/>
      <c r="Y6" s="56"/>
      <c r="Z6" s="56"/>
      <c r="AA6" s="56"/>
      <c r="AB6" s="56"/>
      <c r="AC6" s="57"/>
    </row>
    <row r="7" spans="1:31" ht="15" customHeight="1">
      <c r="A7" s="129" t="s">
        <v>135</v>
      </c>
      <c r="B7" s="54" t="s">
        <v>2</v>
      </c>
      <c r="C7" s="58"/>
      <c r="D7" s="454">
        <v>952010429.50999999</v>
      </c>
      <c r="E7" s="59"/>
      <c r="F7" s="59"/>
      <c r="G7" s="59"/>
      <c r="H7" s="59"/>
      <c r="I7" s="59"/>
      <c r="J7" s="59"/>
      <c r="K7" s="59"/>
      <c r="L7" s="59"/>
      <c r="M7" s="59"/>
      <c r="N7" s="59"/>
      <c r="O7" s="59"/>
      <c r="P7" s="59"/>
      <c r="Q7" s="59"/>
      <c r="R7" s="59"/>
      <c r="S7" s="59"/>
      <c r="T7" s="59"/>
      <c r="U7" s="59"/>
      <c r="V7" s="59"/>
      <c r="W7" s="59"/>
      <c r="X7" s="59"/>
      <c r="Y7" s="59"/>
      <c r="Z7" s="59">
        <f t="shared" ref="Z7:Z42" si="0">SUM(D7:Y7)</f>
        <v>952010429.50999999</v>
      </c>
      <c r="AA7" s="60">
        <f>SUMIF('调整分录-上期'!$D:$D,$A7,'调整分录-上期'!F:F)</f>
        <v>0</v>
      </c>
      <c r="AB7" s="60">
        <f>SUMIF('调整分录-上期'!$D:$D,$A7,'调整分录-上期'!G:G)</f>
        <v>0</v>
      </c>
      <c r="AC7" s="61">
        <f>Z7+AA7-AB7</f>
        <v>952010429.50999999</v>
      </c>
    </row>
    <row r="8" spans="1:31" ht="15" customHeight="1">
      <c r="A8" s="129" t="s">
        <v>446</v>
      </c>
      <c r="B8" s="54" t="s">
        <v>447</v>
      </c>
      <c r="C8" s="58"/>
      <c r="D8" s="59"/>
      <c r="E8" s="59"/>
      <c r="F8" s="59"/>
      <c r="G8" s="59"/>
      <c r="H8" s="59"/>
      <c r="I8" s="59"/>
      <c r="J8" s="59"/>
      <c r="K8" s="59"/>
      <c r="L8" s="59"/>
      <c r="M8" s="59"/>
      <c r="N8" s="59"/>
      <c r="O8" s="59"/>
      <c r="P8" s="59"/>
      <c r="Q8" s="59"/>
      <c r="R8" s="59"/>
      <c r="S8" s="59"/>
      <c r="T8" s="59"/>
      <c r="U8" s="59"/>
      <c r="V8" s="59"/>
      <c r="W8" s="59"/>
      <c r="X8" s="59"/>
      <c r="Y8" s="59"/>
      <c r="Z8" s="59">
        <f t="shared" si="0"/>
        <v>0</v>
      </c>
      <c r="AA8" s="60">
        <f>SUMIF('调整分录-上期'!$D:$D,$A8,'调整分录-上期'!F:F)</f>
        <v>0</v>
      </c>
      <c r="AB8" s="60">
        <f>SUMIF('调整分录-上期'!$D:$D,$A8,'调整分录-上期'!G:G)</f>
        <v>0</v>
      </c>
      <c r="AC8" s="61">
        <f t="shared" ref="AC8:AC13" si="1">Z8+AA8-AB8</f>
        <v>0</v>
      </c>
    </row>
    <row r="9" spans="1:31" ht="15" customHeight="1">
      <c r="A9" s="129" t="s">
        <v>464</v>
      </c>
      <c r="B9" s="54" t="s">
        <v>448</v>
      </c>
      <c r="C9" s="58"/>
      <c r="D9" s="59"/>
      <c r="E9" s="59"/>
      <c r="F9" s="59"/>
      <c r="G9" s="59"/>
      <c r="H9" s="59"/>
      <c r="I9" s="59"/>
      <c r="J9" s="59"/>
      <c r="K9" s="59"/>
      <c r="L9" s="59"/>
      <c r="M9" s="59"/>
      <c r="N9" s="59"/>
      <c r="O9" s="59"/>
      <c r="P9" s="59"/>
      <c r="Q9" s="59"/>
      <c r="R9" s="59"/>
      <c r="S9" s="59"/>
      <c r="T9" s="59"/>
      <c r="U9" s="59"/>
      <c r="V9" s="59"/>
      <c r="W9" s="59"/>
      <c r="X9" s="59"/>
      <c r="Y9" s="59"/>
      <c r="Z9" s="59">
        <f t="shared" si="0"/>
        <v>0</v>
      </c>
      <c r="AA9" s="60">
        <f>SUMIF('调整分录-上期'!$D:$D,$A9,'调整分录-上期'!F:F)</f>
        <v>0</v>
      </c>
      <c r="AB9" s="60">
        <f>SUMIF('调整分录-上期'!$D:$D,$A9,'调整分录-上期'!G:G)</f>
        <v>0</v>
      </c>
      <c r="AC9" s="61">
        <f t="shared" si="1"/>
        <v>0</v>
      </c>
    </row>
    <row r="10" spans="1:31" ht="15" customHeight="1">
      <c r="A10" s="129" t="s">
        <v>831</v>
      </c>
      <c r="B10" s="54" t="s">
        <v>810</v>
      </c>
      <c r="C10" s="58"/>
      <c r="D10" s="59"/>
      <c r="E10" s="59"/>
      <c r="F10" s="59"/>
      <c r="G10" s="59"/>
      <c r="H10" s="59"/>
      <c r="I10" s="59"/>
      <c r="J10" s="59"/>
      <c r="K10" s="59"/>
      <c r="L10" s="59"/>
      <c r="M10" s="59"/>
      <c r="N10" s="59"/>
      <c r="O10" s="59"/>
      <c r="P10" s="59"/>
      <c r="Q10" s="59"/>
      <c r="R10" s="59"/>
      <c r="S10" s="59"/>
      <c r="T10" s="59"/>
      <c r="U10" s="59"/>
      <c r="V10" s="59"/>
      <c r="W10" s="59"/>
      <c r="X10" s="59"/>
      <c r="Y10" s="59"/>
      <c r="Z10" s="59">
        <f t="shared" si="0"/>
        <v>0</v>
      </c>
      <c r="AA10" s="60">
        <f>SUMIF('调整分录-上期'!$D:$D,$A10,'调整分录-上期'!F:F)</f>
        <v>0</v>
      </c>
      <c r="AB10" s="60">
        <f>SUMIF('调整分录-上期'!$D:$D,$A10,'调整分录-上期'!G:G)</f>
        <v>0</v>
      </c>
      <c r="AC10" s="61">
        <f t="shared" si="1"/>
        <v>0</v>
      </c>
    </row>
    <row r="11" spans="1:31" ht="15" customHeight="1">
      <c r="A11" s="129" t="s">
        <v>136</v>
      </c>
      <c r="B11" s="54" t="s">
        <v>449</v>
      </c>
      <c r="C11" s="58"/>
      <c r="D11" s="59"/>
      <c r="E11" s="59"/>
      <c r="F11" s="59"/>
      <c r="G11" s="59"/>
      <c r="H11" s="59"/>
      <c r="I11" s="59"/>
      <c r="J11" s="59"/>
      <c r="K11" s="59"/>
      <c r="L11" s="59"/>
      <c r="M11" s="59"/>
      <c r="N11" s="59"/>
      <c r="O11" s="59"/>
      <c r="P11" s="59"/>
      <c r="Q11" s="59"/>
      <c r="R11" s="59"/>
      <c r="S11" s="59"/>
      <c r="T11" s="59"/>
      <c r="U11" s="59"/>
      <c r="V11" s="59"/>
      <c r="W11" s="59"/>
      <c r="X11" s="59"/>
      <c r="Y11" s="59"/>
      <c r="Z11" s="59">
        <f t="shared" si="0"/>
        <v>0</v>
      </c>
      <c r="AA11" s="60">
        <f>SUMIF('调整分录-上期'!$D:$D,$A11,'调整分录-上期'!F:F)</f>
        <v>0</v>
      </c>
      <c r="AB11" s="60">
        <f>SUMIF('调整分录-上期'!$D:$D,$A11,'调整分录-上期'!G:G)</f>
        <v>0</v>
      </c>
      <c r="AC11" s="61">
        <f t="shared" si="1"/>
        <v>0</v>
      </c>
    </row>
    <row r="12" spans="1:31" ht="15" customHeight="1">
      <c r="A12" s="129" t="s">
        <v>798</v>
      </c>
      <c r="B12" s="54" t="s">
        <v>508</v>
      </c>
      <c r="C12" s="58"/>
      <c r="D12" s="454">
        <v>32530069</v>
      </c>
      <c r="E12" s="59"/>
      <c r="F12" s="59"/>
      <c r="G12" s="59"/>
      <c r="H12" s="59"/>
      <c r="I12" s="59"/>
      <c r="J12" s="59"/>
      <c r="K12" s="59"/>
      <c r="L12" s="59"/>
      <c r="M12" s="59"/>
      <c r="N12" s="59"/>
      <c r="O12" s="59"/>
      <c r="P12" s="59"/>
      <c r="Q12" s="59"/>
      <c r="R12" s="59"/>
      <c r="S12" s="59"/>
      <c r="T12" s="59"/>
      <c r="U12" s="59"/>
      <c r="V12" s="59"/>
      <c r="W12" s="59"/>
      <c r="X12" s="59"/>
      <c r="Y12" s="59"/>
      <c r="Z12" s="59">
        <f t="shared" si="0"/>
        <v>32530069</v>
      </c>
      <c r="AA12" s="60">
        <f>SUMIF('调整分录-上期'!$D:$D,$A12,'调整分录-上期'!F:F)</f>
        <v>0</v>
      </c>
      <c r="AB12" s="60">
        <f>SUMIF('调整分录-上期'!$D:$D,$A12,'调整分录-上期'!G:G)</f>
        <v>0</v>
      </c>
      <c r="AC12" s="61">
        <f t="shared" si="1"/>
        <v>32530069</v>
      </c>
    </row>
    <row r="13" spans="1:31" ht="15" customHeight="1">
      <c r="A13" s="129" t="s">
        <v>799</v>
      </c>
      <c r="B13" s="54" t="s">
        <v>509</v>
      </c>
      <c r="C13" s="58"/>
      <c r="D13" s="454">
        <v>374955245.30000001</v>
      </c>
      <c r="E13" s="59"/>
      <c r="F13" s="59"/>
      <c r="G13" s="59"/>
      <c r="H13" s="59"/>
      <c r="I13" s="59"/>
      <c r="J13" s="59"/>
      <c r="K13" s="59"/>
      <c r="L13" s="59"/>
      <c r="M13" s="59"/>
      <c r="N13" s="59"/>
      <c r="O13" s="59"/>
      <c r="P13" s="59"/>
      <c r="Q13" s="59"/>
      <c r="R13" s="59"/>
      <c r="S13" s="59"/>
      <c r="T13" s="59"/>
      <c r="U13" s="59"/>
      <c r="V13" s="59"/>
      <c r="W13" s="59"/>
      <c r="X13" s="59"/>
      <c r="Y13" s="59"/>
      <c r="Z13" s="59">
        <f t="shared" si="0"/>
        <v>374955245.30000001</v>
      </c>
      <c r="AA13" s="60">
        <f>SUMIF('调整分录-上期'!$D:$D,$A13,'调整分录-上期'!F:F)</f>
        <v>0</v>
      </c>
      <c r="AB13" s="60">
        <f>SUMIF('调整分录-上期'!$D:$D,$A13,'调整分录-上期'!G:G)</f>
        <v>0</v>
      </c>
      <c r="AC13" s="61">
        <f t="shared" si="1"/>
        <v>374955245.30000001</v>
      </c>
    </row>
    <row r="14" spans="1:31" ht="15" customHeight="1">
      <c r="A14" s="129" t="s">
        <v>884</v>
      </c>
      <c r="B14" s="54" t="s">
        <v>510</v>
      </c>
      <c r="C14" s="58"/>
      <c r="D14" s="59"/>
      <c r="E14" s="59"/>
      <c r="F14" s="59"/>
      <c r="G14" s="59"/>
      <c r="H14" s="59"/>
      <c r="I14" s="59"/>
      <c r="J14" s="59"/>
      <c r="K14" s="59"/>
      <c r="L14" s="59"/>
      <c r="M14" s="59"/>
      <c r="N14" s="59"/>
      <c r="O14" s="59"/>
      <c r="P14" s="59"/>
      <c r="Q14" s="59"/>
      <c r="R14" s="59"/>
      <c r="S14" s="59"/>
      <c r="T14" s="59"/>
      <c r="U14" s="59"/>
      <c r="V14" s="59"/>
      <c r="W14" s="59"/>
      <c r="X14" s="59"/>
      <c r="Y14" s="59"/>
      <c r="Z14" s="59">
        <f t="shared" si="0"/>
        <v>0</v>
      </c>
      <c r="AA14" s="60">
        <f>SUMIF('调整分录-上期'!$D:$D,$A14,'调整分录-上期'!F:F)</f>
        <v>0</v>
      </c>
      <c r="AB14" s="60">
        <f>SUMIF('调整分录-上期'!$D:$D,$A14,'调整分录-上期'!G:G)</f>
        <v>0</v>
      </c>
      <c r="AC14" s="61">
        <f>Z14+AB14-AA14</f>
        <v>0</v>
      </c>
    </row>
    <row r="15" spans="1:31" ht="15" customHeight="1">
      <c r="A15" s="129"/>
      <c r="B15" s="62" t="s">
        <v>514</v>
      </c>
      <c r="C15" s="62"/>
      <c r="D15" s="63">
        <f>D13-D14</f>
        <v>374955245.30000001</v>
      </c>
      <c r="E15" s="63"/>
      <c r="F15" s="63"/>
      <c r="G15" s="63">
        <f>G13-G14</f>
        <v>0</v>
      </c>
      <c r="H15" s="63">
        <f>H13-H14</f>
        <v>0</v>
      </c>
      <c r="I15" s="63">
        <f>I13-I14</f>
        <v>0</v>
      </c>
      <c r="J15" s="63">
        <f>J13-J14</f>
        <v>0</v>
      </c>
      <c r="K15" s="63">
        <f>K13-K14</f>
        <v>0</v>
      </c>
      <c r="L15" s="63"/>
      <c r="M15" s="63"/>
      <c r="N15" s="63"/>
      <c r="O15" s="63"/>
      <c r="P15" s="63"/>
      <c r="Q15" s="63"/>
      <c r="R15" s="63"/>
      <c r="S15" s="63"/>
      <c r="T15" s="63"/>
      <c r="U15" s="63"/>
      <c r="V15" s="63"/>
      <c r="W15" s="63"/>
      <c r="X15" s="63"/>
      <c r="Y15" s="63"/>
      <c r="Z15" s="63">
        <f t="shared" si="0"/>
        <v>374955245.30000001</v>
      </c>
      <c r="AA15" s="64"/>
      <c r="AB15" s="64"/>
      <c r="AC15" s="65">
        <f>AC13-AC14</f>
        <v>374955245.30000001</v>
      </c>
    </row>
    <row r="16" spans="1:31" s="131" customFormat="1" ht="15" customHeight="1">
      <c r="A16" s="135" t="s">
        <v>832</v>
      </c>
      <c r="B16" s="112" t="s">
        <v>811</v>
      </c>
      <c r="C16" s="449"/>
      <c r="D16" s="450"/>
      <c r="E16" s="450"/>
      <c r="F16" s="450"/>
      <c r="G16" s="450"/>
      <c r="H16" s="450"/>
      <c r="I16" s="450"/>
      <c r="J16" s="450"/>
      <c r="K16" s="450"/>
      <c r="L16" s="450"/>
      <c r="M16" s="450"/>
      <c r="N16" s="450"/>
      <c r="O16" s="450"/>
      <c r="P16" s="450"/>
      <c r="Q16" s="450"/>
      <c r="R16" s="450"/>
      <c r="S16" s="450"/>
      <c r="T16" s="450"/>
      <c r="U16" s="450"/>
      <c r="V16" s="450"/>
      <c r="W16" s="450"/>
      <c r="X16" s="450"/>
      <c r="Y16" s="450"/>
      <c r="Z16" s="59">
        <f t="shared" si="0"/>
        <v>0</v>
      </c>
      <c r="AA16" s="60">
        <f>SUMIF('调整分录-上期'!$D:$D,$A16,'调整分录-上期'!F:F)</f>
        <v>0</v>
      </c>
      <c r="AB16" s="60">
        <f>SUMIF('调整分录-上期'!$D:$D,$A16,'调整分录-上期'!G:G)</f>
        <v>0</v>
      </c>
      <c r="AC16" s="61">
        <f>Z16+AA16-AB16</f>
        <v>0</v>
      </c>
    </row>
    <row r="17" spans="1:29" ht="15" customHeight="1">
      <c r="A17" s="129" t="s">
        <v>137</v>
      </c>
      <c r="B17" s="54" t="s">
        <v>5</v>
      </c>
      <c r="C17" s="58"/>
      <c r="D17" s="454">
        <v>18926119.739999998</v>
      </c>
      <c r="E17" s="59"/>
      <c r="F17" s="59"/>
      <c r="G17" s="59"/>
      <c r="H17" s="59"/>
      <c r="I17" s="59"/>
      <c r="J17" s="59"/>
      <c r="K17" s="59"/>
      <c r="L17" s="59"/>
      <c r="M17" s="59"/>
      <c r="N17" s="59"/>
      <c r="O17" s="59"/>
      <c r="P17" s="59"/>
      <c r="Q17" s="59"/>
      <c r="R17" s="59"/>
      <c r="S17" s="59"/>
      <c r="T17" s="59"/>
      <c r="U17" s="59"/>
      <c r="V17" s="59"/>
      <c r="W17" s="59"/>
      <c r="X17" s="59"/>
      <c r="Y17" s="59"/>
      <c r="Z17" s="59">
        <f t="shared" si="0"/>
        <v>18926119.739999998</v>
      </c>
      <c r="AA17" s="60">
        <f>SUMIF('调整分录-上期'!$D:$D,$A17,'调整分录-上期'!F:F)</f>
        <v>0</v>
      </c>
      <c r="AB17" s="60">
        <f>SUMIF('调整分录-上期'!$D:$D,$A17,'调整分录-上期'!G:G)</f>
        <v>0</v>
      </c>
      <c r="AC17" s="61">
        <f t="shared" ref="AC17:AC67" si="2">Z17+AA17-AB17</f>
        <v>18926119.739999998</v>
      </c>
    </row>
    <row r="18" spans="1:29" ht="15" customHeight="1">
      <c r="A18" s="129" t="s">
        <v>465</v>
      </c>
      <c r="B18" s="54" t="s">
        <v>450</v>
      </c>
      <c r="C18" s="58"/>
      <c r="D18" s="59"/>
      <c r="E18" s="59"/>
      <c r="F18" s="59"/>
      <c r="G18" s="59"/>
      <c r="H18" s="59"/>
      <c r="I18" s="59"/>
      <c r="J18" s="59"/>
      <c r="K18" s="59"/>
      <c r="L18" s="59"/>
      <c r="M18" s="59"/>
      <c r="N18" s="59"/>
      <c r="O18" s="59"/>
      <c r="P18" s="59"/>
      <c r="Q18" s="59"/>
      <c r="R18" s="59"/>
      <c r="S18" s="59"/>
      <c r="T18" s="59"/>
      <c r="U18" s="59"/>
      <c r="V18" s="59"/>
      <c r="W18" s="59"/>
      <c r="X18" s="59"/>
      <c r="Y18" s="59"/>
      <c r="Z18" s="59">
        <f t="shared" si="0"/>
        <v>0</v>
      </c>
      <c r="AA18" s="60">
        <f>SUMIF('调整分录-上期'!$D:$D,$A18,'调整分录-上期'!F:F)</f>
        <v>0</v>
      </c>
      <c r="AB18" s="60">
        <f>SUMIF('调整分录-上期'!$D:$D,$A18,'调整分录-上期'!G:G)</f>
        <v>0</v>
      </c>
      <c r="AC18" s="61">
        <f t="shared" si="2"/>
        <v>0</v>
      </c>
    </row>
    <row r="19" spans="1:29" ht="15" customHeight="1">
      <c r="A19" s="129" t="s">
        <v>466</v>
      </c>
      <c r="B19" s="54" t="s">
        <v>451</v>
      </c>
      <c r="C19" s="58"/>
      <c r="D19" s="59"/>
      <c r="E19" s="59"/>
      <c r="F19" s="59"/>
      <c r="G19" s="59"/>
      <c r="H19" s="59"/>
      <c r="I19" s="59"/>
      <c r="J19" s="59"/>
      <c r="K19" s="59"/>
      <c r="L19" s="59"/>
      <c r="M19" s="59"/>
      <c r="N19" s="59"/>
      <c r="O19" s="59"/>
      <c r="P19" s="59"/>
      <c r="Q19" s="59"/>
      <c r="R19" s="59"/>
      <c r="S19" s="59"/>
      <c r="T19" s="59"/>
      <c r="U19" s="59"/>
      <c r="V19" s="59"/>
      <c r="W19" s="59"/>
      <c r="X19" s="59"/>
      <c r="Y19" s="59"/>
      <c r="Z19" s="59">
        <f t="shared" si="0"/>
        <v>0</v>
      </c>
      <c r="AA19" s="60">
        <f>SUMIF('调整分录-上期'!$D:$D,$A19,'调整分录-上期'!F:F)</f>
        <v>0</v>
      </c>
      <c r="AB19" s="60">
        <f>SUMIF('调整分录-上期'!$D:$D,$A19,'调整分录-上期'!G:G)</f>
        <v>0</v>
      </c>
      <c r="AC19" s="61">
        <f t="shared" si="2"/>
        <v>0</v>
      </c>
    </row>
    <row r="20" spans="1:29" ht="15" customHeight="1">
      <c r="A20" s="129" t="s">
        <v>467</v>
      </c>
      <c r="B20" s="54" t="s">
        <v>452</v>
      </c>
      <c r="C20" s="58"/>
      <c r="D20" s="59"/>
      <c r="E20" s="59"/>
      <c r="F20" s="59"/>
      <c r="G20" s="59"/>
      <c r="H20" s="59"/>
      <c r="I20" s="59"/>
      <c r="J20" s="59"/>
      <c r="K20" s="59"/>
      <c r="L20" s="59"/>
      <c r="M20" s="59"/>
      <c r="N20" s="59"/>
      <c r="O20" s="59"/>
      <c r="P20" s="59"/>
      <c r="Q20" s="59"/>
      <c r="R20" s="59"/>
      <c r="S20" s="59"/>
      <c r="T20" s="59"/>
      <c r="U20" s="59"/>
      <c r="V20" s="59"/>
      <c r="W20" s="59"/>
      <c r="X20" s="59"/>
      <c r="Y20" s="59"/>
      <c r="Z20" s="59">
        <f t="shared" si="0"/>
        <v>0</v>
      </c>
      <c r="AA20" s="60">
        <f>SUMIF('调整分录-上期'!$D:$D,$A20,'调整分录-上期'!F:F)</f>
        <v>0</v>
      </c>
      <c r="AB20" s="60">
        <f>SUMIF('调整分录-上期'!$D:$D,$A20,'调整分录-上期'!G:G)</f>
        <v>0</v>
      </c>
      <c r="AC20" s="61">
        <f t="shared" si="2"/>
        <v>0</v>
      </c>
    </row>
    <row r="21" spans="1:29" ht="15" customHeight="1">
      <c r="A21" s="129" t="s">
        <v>138</v>
      </c>
      <c r="B21" s="54" t="s">
        <v>7</v>
      </c>
      <c r="C21" s="58"/>
      <c r="D21" s="454">
        <v>18522544.359999999</v>
      </c>
      <c r="E21" s="59"/>
      <c r="F21" s="59"/>
      <c r="G21" s="59"/>
      <c r="H21" s="59"/>
      <c r="I21" s="59"/>
      <c r="J21" s="59"/>
      <c r="K21" s="59"/>
      <c r="L21" s="59"/>
      <c r="M21" s="59"/>
      <c r="N21" s="59"/>
      <c r="O21" s="59"/>
      <c r="P21" s="59"/>
      <c r="Q21" s="59"/>
      <c r="R21" s="59"/>
      <c r="S21" s="59"/>
      <c r="T21" s="59"/>
      <c r="U21" s="59"/>
      <c r="V21" s="59"/>
      <c r="W21" s="59"/>
      <c r="X21" s="59"/>
      <c r="Y21" s="59"/>
      <c r="Z21" s="59">
        <f t="shared" si="0"/>
        <v>18522544.359999999</v>
      </c>
      <c r="AA21" s="60">
        <f>SUMIF('调整分录-上期'!$D:$D,$A21,'调整分录-上期'!F:F)</f>
        <v>0</v>
      </c>
      <c r="AB21" s="60">
        <f>SUMIF('调整分录-上期'!$D:$D,$A21,'调整分录-上期'!G:G)</f>
        <v>0</v>
      </c>
      <c r="AC21" s="61">
        <f t="shared" si="2"/>
        <v>18522544.359999999</v>
      </c>
    </row>
    <row r="22" spans="1:29" ht="15" customHeight="1">
      <c r="A22" s="129" t="s">
        <v>882</v>
      </c>
      <c r="B22" s="54" t="s">
        <v>9</v>
      </c>
      <c r="C22" s="58"/>
      <c r="D22" s="59"/>
      <c r="E22" s="59"/>
      <c r="F22" s="59"/>
      <c r="G22" s="59"/>
      <c r="H22" s="59"/>
      <c r="I22" s="59"/>
      <c r="J22" s="59"/>
      <c r="K22" s="59"/>
      <c r="L22" s="59"/>
      <c r="M22" s="59"/>
      <c r="N22" s="59"/>
      <c r="O22" s="59"/>
      <c r="P22" s="59"/>
      <c r="Q22" s="59"/>
      <c r="R22" s="59"/>
      <c r="S22" s="59"/>
      <c r="T22" s="59"/>
      <c r="U22" s="59"/>
      <c r="V22" s="59"/>
      <c r="W22" s="59"/>
      <c r="X22" s="59"/>
      <c r="Y22" s="59"/>
      <c r="Z22" s="59">
        <f t="shared" si="0"/>
        <v>0</v>
      </c>
      <c r="AA22" s="60">
        <f>SUMIF('调整分录-上期'!$D:$D,$A22,'调整分录-上期'!F:F)</f>
        <v>0</v>
      </c>
      <c r="AB22" s="60">
        <f>SUMIF('调整分录-上期'!$D:$D,$A22,'调整分录-上期'!G:G)</f>
        <v>0</v>
      </c>
      <c r="AC22" s="61">
        <f>Z22+AB22-AA22</f>
        <v>0</v>
      </c>
    </row>
    <row r="23" spans="1:29" ht="15" customHeight="1">
      <c r="A23" s="129"/>
      <c r="B23" s="62" t="s">
        <v>11</v>
      </c>
      <c r="C23" s="66"/>
      <c r="D23" s="67">
        <f>D21-D22</f>
        <v>18522544.359999999</v>
      </c>
      <c r="E23" s="67"/>
      <c r="F23" s="67"/>
      <c r="G23" s="67">
        <f>G21-G22</f>
        <v>0</v>
      </c>
      <c r="H23" s="67">
        <f>H21-H22</f>
        <v>0</v>
      </c>
      <c r="I23" s="67">
        <f>I21-I22</f>
        <v>0</v>
      </c>
      <c r="J23" s="67">
        <f>J21-J22</f>
        <v>0</v>
      </c>
      <c r="K23" s="67">
        <f>K21-K22</f>
        <v>0</v>
      </c>
      <c r="L23" s="67"/>
      <c r="M23" s="67"/>
      <c r="N23" s="67"/>
      <c r="O23" s="67"/>
      <c r="P23" s="67"/>
      <c r="Q23" s="67"/>
      <c r="R23" s="67"/>
      <c r="S23" s="67"/>
      <c r="T23" s="67"/>
      <c r="U23" s="67"/>
      <c r="V23" s="67"/>
      <c r="W23" s="67"/>
      <c r="X23" s="67"/>
      <c r="Y23" s="67"/>
      <c r="Z23" s="63">
        <f t="shared" si="0"/>
        <v>18522544.359999999</v>
      </c>
      <c r="AA23" s="67"/>
      <c r="AB23" s="67"/>
      <c r="AC23" s="68">
        <f>AC21-AC22</f>
        <v>18522544.359999999</v>
      </c>
    </row>
    <row r="24" spans="1:29" ht="15" customHeight="1">
      <c r="A24" s="129" t="s">
        <v>468</v>
      </c>
      <c r="B24" s="54" t="s">
        <v>453</v>
      </c>
      <c r="C24" s="58"/>
      <c r="D24" s="59"/>
      <c r="E24" s="59"/>
      <c r="F24" s="59"/>
      <c r="G24" s="59"/>
      <c r="H24" s="59"/>
      <c r="I24" s="59"/>
      <c r="J24" s="59"/>
      <c r="K24" s="59"/>
      <c r="L24" s="59"/>
      <c r="M24" s="59"/>
      <c r="N24" s="59"/>
      <c r="O24" s="59"/>
      <c r="P24" s="59"/>
      <c r="Q24" s="59"/>
      <c r="R24" s="59"/>
      <c r="S24" s="59"/>
      <c r="T24" s="59"/>
      <c r="U24" s="59"/>
      <c r="V24" s="59"/>
      <c r="W24" s="59"/>
      <c r="X24" s="59"/>
      <c r="Y24" s="59"/>
      <c r="Z24" s="59">
        <f t="shared" si="0"/>
        <v>0</v>
      </c>
      <c r="AA24" s="60">
        <f>SUMIF('调整分录-上期'!$D:$D,$A24,'调整分录-上期'!F:F)</f>
        <v>0</v>
      </c>
      <c r="AB24" s="60">
        <f>SUMIF('调整分录-上期'!$D:$D,$A24,'调整分录-上期'!G:G)</f>
        <v>0</v>
      </c>
      <c r="AC24" s="61">
        <f t="shared" si="2"/>
        <v>0</v>
      </c>
    </row>
    <row r="25" spans="1:29" ht="15" customHeight="1">
      <c r="A25" s="129" t="s">
        <v>139</v>
      </c>
      <c r="B25" s="54" t="s">
        <v>12</v>
      </c>
      <c r="C25" s="58"/>
      <c r="D25" s="454">
        <v>211216270.81</v>
      </c>
      <c r="E25" s="59"/>
      <c r="F25" s="59"/>
      <c r="G25" s="59"/>
      <c r="H25" s="59"/>
      <c r="I25" s="59"/>
      <c r="J25" s="59"/>
      <c r="K25" s="59"/>
      <c r="L25" s="59"/>
      <c r="M25" s="59"/>
      <c r="N25" s="59"/>
      <c r="O25" s="59"/>
      <c r="P25" s="59"/>
      <c r="Q25" s="59"/>
      <c r="R25" s="59"/>
      <c r="S25" s="59"/>
      <c r="T25" s="59"/>
      <c r="U25" s="59"/>
      <c r="V25" s="59"/>
      <c r="W25" s="59"/>
      <c r="X25" s="59"/>
      <c r="Y25" s="59"/>
      <c r="Z25" s="59">
        <f t="shared" si="0"/>
        <v>211216270.81</v>
      </c>
      <c r="AA25" s="60">
        <f>SUMIF('调整分录-上期'!$D:$D,$A25,'调整分录-上期'!F:F)</f>
        <v>0</v>
      </c>
      <c r="AB25" s="60">
        <f>SUMIF('调整分录-上期'!$D:$D,$A25,'调整分录-上期'!G:G)</f>
        <v>0</v>
      </c>
      <c r="AC25" s="61">
        <f t="shared" si="2"/>
        <v>211216270.81</v>
      </c>
    </row>
    <row r="26" spans="1:29" ht="15" customHeight="1">
      <c r="A26" s="129" t="s">
        <v>880</v>
      </c>
      <c r="B26" s="54" t="s">
        <v>13</v>
      </c>
      <c r="C26" s="58"/>
      <c r="D26" s="59"/>
      <c r="E26" s="59"/>
      <c r="F26" s="59"/>
      <c r="G26" s="59"/>
      <c r="H26" s="59"/>
      <c r="I26" s="59"/>
      <c r="J26" s="59"/>
      <c r="K26" s="59"/>
      <c r="L26" s="59"/>
      <c r="M26" s="59"/>
      <c r="N26" s="59"/>
      <c r="O26" s="59"/>
      <c r="P26" s="59"/>
      <c r="Q26" s="59"/>
      <c r="R26" s="59"/>
      <c r="S26" s="59"/>
      <c r="T26" s="59"/>
      <c r="U26" s="59"/>
      <c r="V26" s="59"/>
      <c r="W26" s="59"/>
      <c r="X26" s="59"/>
      <c r="Y26" s="59"/>
      <c r="Z26" s="59">
        <f t="shared" si="0"/>
        <v>0</v>
      </c>
      <c r="AA26" s="60">
        <f>SUMIF('调整分录-上期'!$D:$D,$A26,'调整分录-上期'!F:F)</f>
        <v>0</v>
      </c>
      <c r="AB26" s="60">
        <f>SUMIF('调整分录-上期'!$D:$D,$A26,'调整分录-上期'!G:G)</f>
        <v>0</v>
      </c>
      <c r="AC26" s="61">
        <f>Z26+AB26-AA26</f>
        <v>0</v>
      </c>
    </row>
    <row r="27" spans="1:29" ht="15" customHeight="1">
      <c r="A27" s="129"/>
      <c r="B27" s="62" t="s">
        <v>14</v>
      </c>
      <c r="C27" s="66"/>
      <c r="D27" s="67">
        <f>D25-D26</f>
        <v>211216270.81</v>
      </c>
      <c r="E27" s="67"/>
      <c r="F27" s="67"/>
      <c r="G27" s="67">
        <f>G25-G26</f>
        <v>0</v>
      </c>
      <c r="H27" s="67">
        <f>H25-H26</f>
        <v>0</v>
      </c>
      <c r="I27" s="67">
        <f>I25-I26</f>
        <v>0</v>
      </c>
      <c r="J27" s="67">
        <f>J25-J26</f>
        <v>0</v>
      </c>
      <c r="K27" s="67">
        <f>K25-K26</f>
        <v>0</v>
      </c>
      <c r="L27" s="67"/>
      <c r="M27" s="67"/>
      <c r="N27" s="67"/>
      <c r="O27" s="67"/>
      <c r="P27" s="67"/>
      <c r="Q27" s="67"/>
      <c r="R27" s="67"/>
      <c r="S27" s="67"/>
      <c r="T27" s="67"/>
      <c r="U27" s="67"/>
      <c r="V27" s="67"/>
      <c r="W27" s="67"/>
      <c r="X27" s="67"/>
      <c r="Y27" s="67"/>
      <c r="Z27" s="63">
        <f t="shared" si="0"/>
        <v>211216270.81</v>
      </c>
      <c r="AA27" s="67"/>
      <c r="AB27" s="67"/>
      <c r="AC27" s="68">
        <f>AC25-AC26</f>
        <v>211216270.81</v>
      </c>
    </row>
    <row r="28" spans="1:29" s="131" customFormat="1" ht="15" customHeight="1">
      <c r="A28" s="135" t="s">
        <v>833</v>
      </c>
      <c r="B28" s="54" t="s">
        <v>812</v>
      </c>
      <c r="C28" s="99"/>
      <c r="D28" s="451"/>
      <c r="E28" s="451"/>
      <c r="F28" s="451"/>
      <c r="G28" s="451"/>
      <c r="H28" s="451"/>
      <c r="I28" s="451"/>
      <c r="J28" s="451"/>
      <c r="K28" s="451"/>
      <c r="L28" s="451"/>
      <c r="M28" s="451"/>
      <c r="N28" s="451"/>
      <c r="O28" s="451"/>
      <c r="P28" s="451"/>
      <c r="Q28" s="451"/>
      <c r="R28" s="451"/>
      <c r="S28" s="451"/>
      <c r="T28" s="451"/>
      <c r="U28" s="451"/>
      <c r="V28" s="451"/>
      <c r="W28" s="451"/>
      <c r="X28" s="451"/>
      <c r="Y28" s="451"/>
      <c r="Z28" s="59">
        <f t="shared" si="0"/>
        <v>0</v>
      </c>
      <c r="AA28" s="60">
        <f>SUMIF('调整分录-上期'!$D:$D,$A28,'调整分录-上期'!F:F)</f>
        <v>0</v>
      </c>
      <c r="AB28" s="60">
        <f>SUMIF('调整分录-上期'!$D:$D,$A28,'调整分录-上期'!G:G)</f>
        <v>0</v>
      </c>
      <c r="AC28" s="61">
        <f t="shared" si="2"/>
        <v>0</v>
      </c>
    </row>
    <row r="29" spans="1:29" ht="15" customHeight="1">
      <c r="A29" s="129" t="s">
        <v>469</v>
      </c>
      <c r="B29" s="54" t="s">
        <v>454</v>
      </c>
      <c r="C29" s="58"/>
      <c r="D29" s="59"/>
      <c r="E29" s="59"/>
      <c r="F29" s="59"/>
      <c r="G29" s="59"/>
      <c r="H29" s="59"/>
      <c r="I29" s="59"/>
      <c r="J29" s="59"/>
      <c r="K29" s="59"/>
      <c r="L29" s="59"/>
      <c r="M29" s="59"/>
      <c r="N29" s="59"/>
      <c r="O29" s="59"/>
      <c r="P29" s="59"/>
      <c r="Q29" s="59"/>
      <c r="R29" s="59"/>
      <c r="S29" s="59"/>
      <c r="T29" s="59"/>
      <c r="U29" s="59"/>
      <c r="V29" s="59"/>
      <c r="W29" s="59"/>
      <c r="X29" s="59"/>
      <c r="Y29" s="59"/>
      <c r="Z29" s="59">
        <f t="shared" si="0"/>
        <v>0</v>
      </c>
      <c r="AA29" s="60">
        <f>SUMIF('调整分录-上期'!$D:$D,$A29,'调整分录-上期'!F:F)</f>
        <v>0</v>
      </c>
      <c r="AB29" s="60">
        <f>SUMIF('调整分录-上期'!$D:$D,$A29,'调整分录-上期'!G:G)</f>
        <v>0</v>
      </c>
      <c r="AC29" s="61">
        <f t="shared" si="2"/>
        <v>0</v>
      </c>
    </row>
    <row r="30" spans="1:29" ht="15" customHeight="1">
      <c r="A30" s="129" t="s">
        <v>140</v>
      </c>
      <c r="B30" s="54" t="s">
        <v>16</v>
      </c>
      <c r="C30" s="58"/>
      <c r="D30" s="59"/>
      <c r="E30" s="59"/>
      <c r="F30" s="59"/>
      <c r="G30" s="59"/>
      <c r="H30" s="59"/>
      <c r="I30" s="59"/>
      <c r="J30" s="59"/>
      <c r="K30" s="59"/>
      <c r="L30" s="59"/>
      <c r="M30" s="59"/>
      <c r="N30" s="59"/>
      <c r="O30" s="59"/>
      <c r="P30" s="59"/>
      <c r="Q30" s="59"/>
      <c r="R30" s="59"/>
      <c r="S30" s="59"/>
      <c r="T30" s="59"/>
      <c r="U30" s="59"/>
      <c r="V30" s="59"/>
      <c r="W30" s="59"/>
      <c r="X30" s="59"/>
      <c r="Y30" s="59"/>
      <c r="Z30" s="59">
        <f t="shared" si="0"/>
        <v>0</v>
      </c>
      <c r="AA30" s="60">
        <f>SUMIF('调整分录-上期'!$D:$D,$A30,'调整分录-上期'!F:F)</f>
        <v>0</v>
      </c>
      <c r="AB30" s="60">
        <f>SUMIF('调整分录-上期'!$D:$D,$A30,'调整分录-上期'!G:G)</f>
        <v>0</v>
      </c>
      <c r="AC30" s="61">
        <f t="shared" si="2"/>
        <v>0</v>
      </c>
    </row>
    <row r="31" spans="1:29" ht="15" customHeight="1">
      <c r="A31" s="129" t="s">
        <v>141</v>
      </c>
      <c r="B31" s="54" t="s">
        <v>18</v>
      </c>
      <c r="C31" s="58"/>
      <c r="D31" s="454">
        <v>475904962.55000001</v>
      </c>
      <c r="E31" s="59"/>
      <c r="F31" s="59"/>
      <c r="G31" s="59"/>
      <c r="H31" s="59"/>
      <c r="I31" s="59"/>
      <c r="J31" s="59"/>
      <c r="K31" s="59"/>
      <c r="L31" s="59"/>
      <c r="M31" s="59"/>
      <c r="N31" s="59"/>
      <c r="O31" s="59"/>
      <c r="P31" s="59"/>
      <c r="Q31" s="59"/>
      <c r="R31" s="59"/>
      <c r="S31" s="59"/>
      <c r="T31" s="59"/>
      <c r="U31" s="59"/>
      <c r="V31" s="59"/>
      <c r="W31" s="59"/>
      <c r="X31" s="59"/>
      <c r="Y31" s="59"/>
      <c r="Z31" s="59">
        <f t="shared" si="0"/>
        <v>475904962.55000001</v>
      </c>
      <c r="AA31" s="60">
        <f>SUMIF('调整分录-上期'!$D:$D,$A31,'调整分录-上期'!F:F)</f>
        <v>0</v>
      </c>
      <c r="AB31" s="60">
        <f>SUMIF('调整分录-上期'!$D:$D,$A31,'调整分录-上期'!G:G)</f>
        <v>0</v>
      </c>
      <c r="AC31" s="61">
        <f t="shared" si="2"/>
        <v>475904962.55000001</v>
      </c>
    </row>
    <row r="32" spans="1:29" ht="15" customHeight="1">
      <c r="A32" s="129"/>
      <c r="B32" s="62" t="s">
        <v>19</v>
      </c>
      <c r="C32" s="66"/>
      <c r="D32" s="67">
        <f>SUM(D7:D31)-SUM(D13:D14)-SUM(D21:D22)-SUM(D25:D26)</f>
        <v>2084065641.2699995</v>
      </c>
      <c r="E32" s="67"/>
      <c r="F32" s="67"/>
      <c r="G32" s="67">
        <f>SUM(G7:G31)-SUM(G13:G14)-SUM(G21:G22)-SUM(G25:G26)</f>
        <v>0</v>
      </c>
      <c r="H32" s="67">
        <f>SUM(H7:H31)-SUM(H13:H14)-SUM(H21:H22)-SUM(H25:H26)</f>
        <v>0</v>
      </c>
      <c r="I32" s="67">
        <f>SUM(I7:I31)-SUM(I13:I14)-SUM(I21:I22)-SUM(I25:I26)</f>
        <v>0</v>
      </c>
      <c r="J32" s="67">
        <f>SUM(J7:J31)-SUM(J13:J14)-SUM(J21:J22)-SUM(J25:J26)</f>
        <v>0</v>
      </c>
      <c r="K32" s="67">
        <f>SUM(K7:K31)-SUM(K13:K14)-SUM(K21:K22)-SUM(K25:K26)</f>
        <v>0</v>
      </c>
      <c r="L32" s="67"/>
      <c r="M32" s="67"/>
      <c r="N32" s="67"/>
      <c r="O32" s="67"/>
      <c r="P32" s="67"/>
      <c r="Q32" s="67"/>
      <c r="R32" s="67"/>
      <c r="S32" s="67"/>
      <c r="T32" s="67"/>
      <c r="U32" s="67"/>
      <c r="V32" s="67"/>
      <c r="W32" s="67"/>
      <c r="X32" s="67"/>
      <c r="Y32" s="67"/>
      <c r="Z32" s="63">
        <f t="shared" si="0"/>
        <v>2084065641.2699995</v>
      </c>
      <c r="AA32" s="67">
        <f>SUM(AA7:AA31)</f>
        <v>0</v>
      </c>
      <c r="AB32" s="67">
        <f>SUM(AB7:AB31)</f>
        <v>0</v>
      </c>
      <c r="AC32" s="68">
        <f>SUM(AC7:AC31)-SUM(AC13:AC14)-SUM(AC21:AC22)-SUM(AC25:AC26)</f>
        <v>2084065641.2699995</v>
      </c>
    </row>
    <row r="33" spans="1:30" ht="15" customHeight="1">
      <c r="A33" s="129"/>
      <c r="B33" s="54" t="s">
        <v>21</v>
      </c>
      <c r="C33" s="58"/>
      <c r="D33" s="59"/>
      <c r="E33" s="59"/>
      <c r="F33" s="59"/>
      <c r="G33" s="59"/>
      <c r="H33" s="59"/>
      <c r="I33" s="59"/>
      <c r="J33" s="59"/>
      <c r="K33" s="59"/>
      <c r="L33" s="59"/>
      <c r="M33" s="59"/>
      <c r="N33" s="59"/>
      <c r="O33" s="59"/>
      <c r="P33" s="59"/>
      <c r="Q33" s="59"/>
      <c r="R33" s="59"/>
      <c r="S33" s="59"/>
      <c r="T33" s="59"/>
      <c r="U33" s="59"/>
      <c r="V33" s="59"/>
      <c r="W33" s="59"/>
      <c r="X33" s="59"/>
      <c r="Y33" s="59"/>
      <c r="Z33" s="59">
        <f t="shared" si="0"/>
        <v>0</v>
      </c>
      <c r="AA33" s="60">
        <f>SUMIF('调整分录-上期'!$D:$D,$A33,'调整分录-上期'!F:F)</f>
        <v>0</v>
      </c>
      <c r="AB33" s="60">
        <f>SUMIF('调整分录-上期'!$D:$D,$A33,'调整分录-上期'!G:G)</f>
        <v>0</v>
      </c>
      <c r="AC33" s="61">
        <f t="shared" si="2"/>
        <v>0</v>
      </c>
    </row>
    <row r="34" spans="1:30" ht="15" customHeight="1">
      <c r="A34" s="129" t="s">
        <v>488</v>
      </c>
      <c r="B34" s="54" t="s">
        <v>491</v>
      </c>
      <c r="C34" s="58"/>
      <c r="D34" s="59"/>
      <c r="E34" s="59"/>
      <c r="F34" s="59"/>
      <c r="G34" s="59"/>
      <c r="H34" s="59"/>
      <c r="I34" s="59"/>
      <c r="J34" s="59"/>
      <c r="K34" s="59"/>
      <c r="L34" s="59"/>
      <c r="M34" s="59"/>
      <c r="N34" s="59"/>
      <c r="O34" s="59"/>
      <c r="P34" s="59"/>
      <c r="Q34" s="59"/>
      <c r="R34" s="59"/>
      <c r="S34" s="59"/>
      <c r="T34" s="59"/>
      <c r="U34" s="59"/>
      <c r="V34" s="59"/>
      <c r="W34" s="59"/>
      <c r="X34" s="59"/>
      <c r="Y34" s="59"/>
      <c r="Z34" s="59">
        <f t="shared" si="0"/>
        <v>0</v>
      </c>
      <c r="AA34" s="60">
        <f>SUMIF('调整分录-上期'!$D:$D,$A34,'调整分录-上期'!F:F)</f>
        <v>0</v>
      </c>
      <c r="AB34" s="60">
        <f>SUMIF('调整分录-上期'!$D:$D,$A34,'调整分录-上期'!G:G)</f>
        <v>0</v>
      </c>
      <c r="AC34" s="61">
        <f t="shared" si="2"/>
        <v>0</v>
      </c>
    </row>
    <row r="35" spans="1:30" ht="15" customHeight="1">
      <c r="A35" s="129" t="s">
        <v>834</v>
      </c>
      <c r="B35" s="54" t="s">
        <v>813</v>
      </c>
      <c r="C35" s="58"/>
      <c r="D35" s="59"/>
      <c r="E35" s="59"/>
      <c r="F35" s="59"/>
      <c r="G35" s="59"/>
      <c r="H35" s="59"/>
      <c r="I35" s="59"/>
      <c r="J35" s="59"/>
      <c r="K35" s="59"/>
      <c r="L35" s="59"/>
      <c r="M35" s="59"/>
      <c r="N35" s="59"/>
      <c r="O35" s="59"/>
      <c r="P35" s="59"/>
      <c r="Q35" s="59"/>
      <c r="R35" s="59"/>
      <c r="S35" s="59"/>
      <c r="T35" s="59"/>
      <c r="U35" s="59"/>
      <c r="V35" s="59"/>
      <c r="W35" s="59"/>
      <c r="X35" s="59"/>
      <c r="Y35" s="59"/>
      <c r="Z35" s="59">
        <f t="shared" si="0"/>
        <v>0</v>
      </c>
      <c r="AA35" s="60">
        <f>SUMIF('调整分录-上期'!$D:$D,$A35,'调整分录-上期'!F:F)</f>
        <v>0</v>
      </c>
      <c r="AB35" s="60">
        <f>SUMIF('调整分录-上期'!$D:$D,$A35,'调整分录-上期'!G:G)</f>
        <v>0</v>
      </c>
      <c r="AC35" s="61">
        <f t="shared" si="2"/>
        <v>0</v>
      </c>
    </row>
    <row r="36" spans="1:30" ht="15" customHeight="1">
      <c r="A36" s="129" t="s">
        <v>835</v>
      </c>
      <c r="B36" s="54" t="s">
        <v>814</v>
      </c>
      <c r="C36" s="58"/>
      <c r="D36" s="59"/>
      <c r="E36" s="59"/>
      <c r="F36" s="59"/>
      <c r="G36" s="59"/>
      <c r="H36" s="59"/>
      <c r="I36" s="59"/>
      <c r="J36" s="59"/>
      <c r="K36" s="59"/>
      <c r="L36" s="59"/>
      <c r="M36" s="59"/>
      <c r="N36" s="59"/>
      <c r="O36" s="59"/>
      <c r="P36" s="59"/>
      <c r="Q36" s="59"/>
      <c r="R36" s="59"/>
      <c r="S36" s="59"/>
      <c r="T36" s="59"/>
      <c r="U36" s="59"/>
      <c r="V36" s="59"/>
      <c r="W36" s="59"/>
      <c r="X36" s="59"/>
      <c r="Y36" s="59"/>
      <c r="Z36" s="59">
        <f t="shared" si="0"/>
        <v>0</v>
      </c>
      <c r="AA36" s="60">
        <f>SUMIF('调整分录-上期'!$D:$D,$A36,'调整分录-上期'!F:F)</f>
        <v>0</v>
      </c>
      <c r="AB36" s="60">
        <f>SUMIF('调整分录-上期'!$D:$D,$A36,'调整分录-上期'!G:G)</f>
        <v>0</v>
      </c>
      <c r="AC36" s="61">
        <f t="shared" si="2"/>
        <v>0</v>
      </c>
    </row>
    <row r="37" spans="1:30" ht="15" customHeight="1">
      <c r="A37" s="129" t="s">
        <v>142</v>
      </c>
      <c r="B37" s="54" t="s">
        <v>26</v>
      </c>
      <c r="C37" s="58"/>
      <c r="D37" s="59"/>
      <c r="E37" s="59"/>
      <c r="F37" s="59"/>
      <c r="G37" s="59"/>
      <c r="H37" s="59"/>
      <c r="I37" s="59"/>
      <c r="J37" s="59"/>
      <c r="K37" s="59"/>
      <c r="L37" s="59"/>
      <c r="M37" s="59"/>
      <c r="N37" s="59"/>
      <c r="O37" s="59"/>
      <c r="P37" s="59"/>
      <c r="Q37" s="59"/>
      <c r="R37" s="59"/>
      <c r="S37" s="59"/>
      <c r="T37" s="59"/>
      <c r="U37" s="59"/>
      <c r="V37" s="59"/>
      <c r="W37" s="59"/>
      <c r="X37" s="59"/>
      <c r="Y37" s="59"/>
      <c r="Z37" s="59">
        <f t="shared" si="0"/>
        <v>0</v>
      </c>
      <c r="AA37" s="60">
        <f>SUMIF('调整分录-上期'!$D:$D,$A37,'调整分录-上期'!F:F)</f>
        <v>0</v>
      </c>
      <c r="AB37" s="60">
        <f>SUMIF('调整分录-上期'!$D:$D,$A37,'调整分录-上期'!G:G)</f>
        <v>0</v>
      </c>
      <c r="AC37" s="61">
        <f t="shared" si="2"/>
        <v>0</v>
      </c>
    </row>
    <row r="38" spans="1:30" ht="15" customHeight="1">
      <c r="A38" s="129" t="s">
        <v>143</v>
      </c>
      <c r="B38" s="54" t="s">
        <v>28</v>
      </c>
      <c r="C38" s="58"/>
      <c r="D38" s="454">
        <v>262381063.34999999</v>
      </c>
      <c r="E38" s="59"/>
      <c r="F38" s="59"/>
      <c r="G38" s="59"/>
      <c r="H38" s="59"/>
      <c r="I38" s="59"/>
      <c r="J38" s="59"/>
      <c r="K38" s="59"/>
      <c r="L38" s="59"/>
      <c r="M38" s="59"/>
      <c r="N38" s="59"/>
      <c r="O38" s="59"/>
      <c r="P38" s="59"/>
      <c r="Q38" s="59"/>
      <c r="R38" s="59"/>
      <c r="S38" s="59"/>
      <c r="T38" s="59"/>
      <c r="U38" s="59"/>
      <c r="V38" s="59"/>
      <c r="W38" s="59"/>
      <c r="X38" s="59"/>
      <c r="Y38" s="59"/>
      <c r="Z38" s="59">
        <f t="shared" si="0"/>
        <v>262381063.34999999</v>
      </c>
      <c r="AA38" s="60">
        <f>SUMIF('调整分录-上期'!$D:$D,$A38,'调整分录-上期'!F:F)</f>
        <v>0</v>
      </c>
      <c r="AB38" s="60">
        <f>SUMIF('调整分录-上期'!$D:$D,$A38,'调整分录-上期'!G:G)</f>
        <v>0</v>
      </c>
      <c r="AC38" s="61">
        <f t="shared" si="2"/>
        <v>262381063.34999999</v>
      </c>
    </row>
    <row r="39" spans="1:30" ht="15" customHeight="1">
      <c r="A39" s="129" t="s">
        <v>878</v>
      </c>
      <c r="B39" s="54" t="s">
        <v>30</v>
      </c>
      <c r="C39" s="58"/>
      <c r="D39" s="59"/>
      <c r="E39" s="59"/>
      <c r="F39" s="59"/>
      <c r="G39" s="59"/>
      <c r="H39" s="59"/>
      <c r="I39" s="59"/>
      <c r="J39" s="59"/>
      <c r="K39" s="59"/>
      <c r="L39" s="59"/>
      <c r="M39" s="59"/>
      <c r="N39" s="59"/>
      <c r="O39" s="59"/>
      <c r="P39" s="59"/>
      <c r="Q39" s="59"/>
      <c r="R39" s="59"/>
      <c r="S39" s="59"/>
      <c r="T39" s="59"/>
      <c r="U39" s="59"/>
      <c r="V39" s="59"/>
      <c r="W39" s="59"/>
      <c r="X39" s="59"/>
      <c r="Y39" s="59"/>
      <c r="Z39" s="59">
        <f t="shared" si="0"/>
        <v>0</v>
      </c>
      <c r="AA39" s="60">
        <f>SUMIF('调整分录-上期'!$D:$D,$A39,'调整分录-上期'!F:F)</f>
        <v>0</v>
      </c>
      <c r="AB39" s="60">
        <f>SUMIF('调整分录-上期'!$D:$D,$A39,'调整分录-上期'!G:G)</f>
        <v>0</v>
      </c>
      <c r="AC39" s="61">
        <f>Z39+AB39-AA39</f>
        <v>0</v>
      </c>
    </row>
    <row r="40" spans="1:30" ht="15" customHeight="1">
      <c r="A40" s="129"/>
      <c r="B40" s="62" t="s">
        <v>31</v>
      </c>
      <c r="C40" s="66"/>
      <c r="D40" s="67">
        <f>D38-D39</f>
        <v>262381063.34999999</v>
      </c>
      <c r="E40" s="67"/>
      <c r="F40" s="67"/>
      <c r="G40" s="67">
        <f>G38-G39</f>
        <v>0</v>
      </c>
      <c r="H40" s="67">
        <f>H38-H39</f>
        <v>0</v>
      </c>
      <c r="I40" s="67">
        <f>I38-I39</f>
        <v>0</v>
      </c>
      <c r="J40" s="67">
        <f>J38-J39</f>
        <v>0</v>
      </c>
      <c r="K40" s="67">
        <f>K38-K39</f>
        <v>0</v>
      </c>
      <c r="L40" s="67"/>
      <c r="M40" s="67"/>
      <c r="N40" s="67"/>
      <c r="O40" s="67"/>
      <c r="P40" s="67"/>
      <c r="Q40" s="67"/>
      <c r="R40" s="67"/>
      <c r="S40" s="67"/>
      <c r="T40" s="67"/>
      <c r="U40" s="67"/>
      <c r="V40" s="67"/>
      <c r="W40" s="67"/>
      <c r="X40" s="67"/>
      <c r="Y40" s="67"/>
      <c r="Z40" s="63">
        <f t="shared" si="0"/>
        <v>262381063.34999999</v>
      </c>
      <c r="AA40" s="67"/>
      <c r="AB40" s="67"/>
      <c r="AC40" s="68">
        <f>AC38-AC39</f>
        <v>262381063.34999999</v>
      </c>
    </row>
    <row r="41" spans="1:30" s="131" customFormat="1" ht="15" customHeight="1">
      <c r="A41" s="135" t="s">
        <v>836</v>
      </c>
      <c r="B41" s="112" t="s">
        <v>815</v>
      </c>
      <c r="C41" s="99"/>
      <c r="D41" s="454">
        <v>3000000</v>
      </c>
      <c r="E41" s="451"/>
      <c r="F41" s="451"/>
      <c r="G41" s="451"/>
      <c r="H41" s="451"/>
      <c r="I41" s="451"/>
      <c r="J41" s="451"/>
      <c r="K41" s="451"/>
      <c r="L41" s="451"/>
      <c r="M41" s="451"/>
      <c r="N41" s="451"/>
      <c r="O41" s="451"/>
      <c r="P41" s="451"/>
      <c r="Q41" s="451"/>
      <c r="R41" s="451"/>
      <c r="S41" s="451"/>
      <c r="T41" s="451"/>
      <c r="U41" s="451"/>
      <c r="V41" s="451"/>
      <c r="W41" s="451"/>
      <c r="X41" s="451"/>
      <c r="Y41" s="451"/>
      <c r="Z41" s="59">
        <f t="shared" si="0"/>
        <v>3000000</v>
      </c>
      <c r="AA41" s="60">
        <f>SUMIF('调整分录-上期'!$D:$D,$A41,'调整分录-上期'!F:F)</f>
        <v>0</v>
      </c>
      <c r="AB41" s="60">
        <f>SUMIF('调整分录-上期'!$D:$D,$A41,'调整分录-上期'!G:G)</f>
        <v>0</v>
      </c>
      <c r="AC41" s="61">
        <f t="shared" si="2"/>
        <v>3000000</v>
      </c>
    </row>
    <row r="42" spans="1:30" s="131" customFormat="1" ht="15" customHeight="1">
      <c r="A42" s="135" t="s">
        <v>837</v>
      </c>
      <c r="B42" s="112" t="s">
        <v>816</v>
      </c>
      <c r="C42" s="99"/>
      <c r="D42" s="451"/>
      <c r="E42" s="451"/>
      <c r="F42" s="451"/>
      <c r="G42" s="451"/>
      <c r="H42" s="451"/>
      <c r="I42" s="451"/>
      <c r="J42" s="451"/>
      <c r="K42" s="451"/>
      <c r="L42" s="451"/>
      <c r="M42" s="451"/>
      <c r="N42" s="451"/>
      <c r="O42" s="451"/>
      <c r="P42" s="451"/>
      <c r="Q42" s="451"/>
      <c r="R42" s="451"/>
      <c r="S42" s="451"/>
      <c r="T42" s="451"/>
      <c r="U42" s="451"/>
      <c r="V42" s="451"/>
      <c r="W42" s="451"/>
      <c r="X42" s="451"/>
      <c r="Y42" s="451"/>
      <c r="Z42" s="59">
        <f t="shared" si="0"/>
        <v>0</v>
      </c>
      <c r="AA42" s="60">
        <f>SUMIF('调整分录-上期'!$D:$D,$A42,'调整分录-上期'!F:F)</f>
        <v>0</v>
      </c>
      <c r="AB42" s="60">
        <f>SUMIF('调整分录-上期'!$D:$D,$A42,'调整分录-上期'!G:G)</f>
        <v>0</v>
      </c>
      <c r="AC42" s="61">
        <f t="shared" si="2"/>
        <v>0</v>
      </c>
    </row>
    <row r="43" spans="1:30" ht="15" customHeight="1">
      <c r="A43" s="129" t="s">
        <v>144</v>
      </c>
      <c r="B43" s="54" t="s">
        <v>35</v>
      </c>
      <c r="C43" s="58"/>
      <c r="D43" s="59"/>
      <c r="E43" s="59"/>
      <c r="F43" s="59"/>
      <c r="G43" s="59"/>
      <c r="H43" s="59"/>
      <c r="I43" s="59"/>
      <c r="J43" s="59"/>
      <c r="K43" s="59"/>
      <c r="L43" s="59"/>
      <c r="M43" s="59"/>
      <c r="N43" s="59"/>
      <c r="O43" s="59"/>
      <c r="P43" s="59"/>
      <c r="Q43" s="59"/>
      <c r="R43" s="59"/>
      <c r="S43" s="59"/>
      <c r="T43" s="59"/>
      <c r="U43" s="59"/>
      <c r="V43" s="59"/>
      <c r="W43" s="59"/>
      <c r="X43" s="59"/>
      <c r="Y43" s="59"/>
      <c r="Z43" s="59">
        <f t="shared" ref="Z43:Z74" si="3">SUM(D43:Y43)</f>
        <v>0</v>
      </c>
      <c r="AA43" s="60">
        <f>SUMIF('调整分录-上期'!$D:$D,$A43,'调整分录-上期'!F:F)</f>
        <v>0</v>
      </c>
      <c r="AB43" s="60">
        <f>SUMIF('调整分录-上期'!$D:$D,$A43,'调整分录-上期'!G:G)</f>
        <v>0</v>
      </c>
      <c r="AC43" s="61">
        <f t="shared" si="2"/>
        <v>0</v>
      </c>
    </row>
    <row r="44" spans="1:30" ht="15" customHeight="1">
      <c r="A44" s="129" t="s">
        <v>876</v>
      </c>
      <c r="B44" s="54" t="s">
        <v>36</v>
      </c>
      <c r="C44" s="58"/>
      <c r="D44" s="59"/>
      <c r="E44" s="59"/>
      <c r="F44" s="59"/>
      <c r="G44" s="59"/>
      <c r="H44" s="59"/>
      <c r="I44" s="59"/>
      <c r="J44" s="59"/>
      <c r="K44" s="59"/>
      <c r="L44" s="59"/>
      <c r="M44" s="59"/>
      <c r="N44" s="59"/>
      <c r="O44" s="59"/>
      <c r="P44" s="59"/>
      <c r="Q44" s="59"/>
      <c r="R44" s="59"/>
      <c r="S44" s="59"/>
      <c r="T44" s="59"/>
      <c r="U44" s="59"/>
      <c r="V44" s="59"/>
      <c r="W44" s="59"/>
      <c r="X44" s="59"/>
      <c r="Y44" s="59"/>
      <c r="Z44" s="59">
        <f t="shared" si="3"/>
        <v>0</v>
      </c>
      <c r="AA44" s="60">
        <f>SUMIF('调整分录-上期'!$D:$D,$A44,'调整分录-上期'!F:F)</f>
        <v>0</v>
      </c>
      <c r="AB44" s="60">
        <f>SUMIF('调整分录-上期'!$D:$D,$A44,'调整分录-上期'!G:G)</f>
        <v>0</v>
      </c>
      <c r="AC44" s="61">
        <f>Z44+AB44-AA44</f>
        <v>0</v>
      </c>
      <c r="AD44" s="125">
        <f>AA43-AB43</f>
        <v>0</v>
      </c>
    </row>
    <row r="45" spans="1:30" ht="15" customHeight="1">
      <c r="A45" s="129" t="s">
        <v>874</v>
      </c>
      <c r="B45" s="54" t="s">
        <v>38</v>
      </c>
      <c r="C45" s="58"/>
      <c r="D45" s="59"/>
      <c r="E45" s="59"/>
      <c r="F45" s="59"/>
      <c r="G45" s="59"/>
      <c r="H45" s="59"/>
      <c r="I45" s="59"/>
      <c r="J45" s="59"/>
      <c r="K45" s="59"/>
      <c r="L45" s="59"/>
      <c r="M45" s="59"/>
      <c r="N45" s="59"/>
      <c r="O45" s="59"/>
      <c r="P45" s="59"/>
      <c r="Q45" s="59"/>
      <c r="R45" s="59"/>
      <c r="S45" s="59"/>
      <c r="T45" s="59"/>
      <c r="U45" s="59"/>
      <c r="V45" s="59"/>
      <c r="W45" s="59"/>
      <c r="X45" s="59"/>
      <c r="Y45" s="59"/>
      <c r="Z45" s="59">
        <f t="shared" si="3"/>
        <v>0</v>
      </c>
      <c r="AA45" s="60">
        <f>SUMIF('调整分录-上期'!$D:$D,$A45,'调整分录-上期'!F:F)</f>
        <v>0</v>
      </c>
      <c r="AB45" s="60">
        <f>SUMIF('调整分录-上期'!$D:$D,$A45,'调整分录-上期'!G:G)</f>
        <v>0</v>
      </c>
      <c r="AC45" s="61">
        <f>Z45+AB45-AA45</f>
        <v>0</v>
      </c>
    </row>
    <row r="46" spans="1:30" ht="15" customHeight="1">
      <c r="A46" s="129"/>
      <c r="B46" s="62" t="s">
        <v>40</v>
      </c>
      <c r="C46" s="66"/>
      <c r="D46" s="67">
        <f>D43-D44-D45</f>
        <v>0</v>
      </c>
      <c r="E46" s="67"/>
      <c r="F46" s="67"/>
      <c r="G46" s="67">
        <f>G43-G44-G45</f>
        <v>0</v>
      </c>
      <c r="H46" s="67">
        <f>H43-H44-H45</f>
        <v>0</v>
      </c>
      <c r="I46" s="67">
        <f>I43-I44-I45</f>
        <v>0</v>
      </c>
      <c r="J46" s="67">
        <f>J43-J44-J45</f>
        <v>0</v>
      </c>
      <c r="K46" s="67">
        <f>K43-K44-K45</f>
        <v>0</v>
      </c>
      <c r="L46" s="67"/>
      <c r="M46" s="67"/>
      <c r="N46" s="67"/>
      <c r="O46" s="67"/>
      <c r="P46" s="67"/>
      <c r="Q46" s="67"/>
      <c r="R46" s="67"/>
      <c r="S46" s="67"/>
      <c r="T46" s="67"/>
      <c r="U46" s="67"/>
      <c r="V46" s="67"/>
      <c r="W46" s="67"/>
      <c r="X46" s="67"/>
      <c r="Y46" s="67"/>
      <c r="Z46" s="63">
        <f t="shared" si="3"/>
        <v>0</v>
      </c>
      <c r="AA46" s="67"/>
      <c r="AB46" s="67"/>
      <c r="AC46" s="68">
        <f>AC43-AC44-AC45</f>
        <v>0</v>
      </c>
    </row>
    <row r="47" spans="1:30" ht="15" customHeight="1">
      <c r="A47" s="129" t="s">
        <v>145</v>
      </c>
      <c r="B47" s="54" t="s">
        <v>41</v>
      </c>
      <c r="C47" s="58"/>
      <c r="D47" s="454">
        <v>413545022.61000001</v>
      </c>
      <c r="E47" s="59"/>
      <c r="F47" s="59"/>
      <c r="G47" s="59"/>
      <c r="H47" s="59"/>
      <c r="I47" s="59"/>
      <c r="J47" s="59"/>
      <c r="K47" s="59"/>
      <c r="L47" s="59"/>
      <c r="M47" s="59"/>
      <c r="N47" s="59"/>
      <c r="O47" s="59"/>
      <c r="P47" s="59"/>
      <c r="Q47" s="59"/>
      <c r="R47" s="59"/>
      <c r="S47" s="59"/>
      <c r="T47" s="59"/>
      <c r="U47" s="59"/>
      <c r="V47" s="59"/>
      <c r="W47" s="59"/>
      <c r="X47" s="59"/>
      <c r="Y47" s="59"/>
      <c r="Z47" s="59">
        <f t="shared" si="3"/>
        <v>413545022.61000001</v>
      </c>
      <c r="AA47" s="60">
        <f>SUMIF('调整分录-上期'!$D:$D,$A47,'调整分录-上期'!F:F)</f>
        <v>0</v>
      </c>
      <c r="AB47" s="60">
        <f>SUMIF('调整分录-上期'!$D:$D,$A47,'调整分录-上期'!G:G)</f>
        <v>0</v>
      </c>
      <c r="AC47" s="61">
        <f t="shared" si="2"/>
        <v>413545022.61000001</v>
      </c>
    </row>
    <row r="48" spans="1:30" ht="15" customHeight="1">
      <c r="A48" s="129" t="s">
        <v>872</v>
      </c>
      <c r="B48" s="54" t="s">
        <v>42</v>
      </c>
      <c r="C48" s="58"/>
      <c r="D48" s="59"/>
      <c r="E48" s="59"/>
      <c r="F48" s="59"/>
      <c r="G48" s="59"/>
      <c r="H48" s="59"/>
      <c r="I48" s="59"/>
      <c r="J48" s="59"/>
      <c r="K48" s="59"/>
      <c r="L48" s="59"/>
      <c r="M48" s="59"/>
      <c r="N48" s="59"/>
      <c r="O48" s="59"/>
      <c r="P48" s="59"/>
      <c r="Q48" s="59"/>
      <c r="R48" s="59"/>
      <c r="S48" s="59"/>
      <c r="T48" s="59"/>
      <c r="U48" s="59"/>
      <c r="V48" s="59"/>
      <c r="W48" s="59"/>
      <c r="X48" s="59"/>
      <c r="Y48" s="59"/>
      <c r="Z48" s="59">
        <f t="shared" si="3"/>
        <v>0</v>
      </c>
      <c r="AA48" s="60">
        <f>SUMIF('调整分录-上期'!$D:$D,$A48,'调整分录-上期'!F:F)</f>
        <v>0</v>
      </c>
      <c r="AB48" s="60">
        <f>SUMIF('调整分录-上期'!$D:$D,$A48,'调整分录-上期'!G:G)</f>
        <v>0</v>
      </c>
      <c r="AC48" s="61">
        <f>Z48+AB48-AA48</f>
        <v>0</v>
      </c>
    </row>
    <row r="49" spans="1:29" ht="15" customHeight="1">
      <c r="A49" s="129" t="s">
        <v>870</v>
      </c>
      <c r="B49" s="54" t="s">
        <v>43</v>
      </c>
      <c r="C49" s="58"/>
      <c r="D49" s="59"/>
      <c r="E49" s="59"/>
      <c r="F49" s="59"/>
      <c r="G49" s="59"/>
      <c r="H49" s="59"/>
      <c r="I49" s="59"/>
      <c r="J49" s="59"/>
      <c r="K49" s="59"/>
      <c r="L49" s="59"/>
      <c r="M49" s="59"/>
      <c r="N49" s="59"/>
      <c r="O49" s="59"/>
      <c r="P49" s="59"/>
      <c r="Q49" s="59"/>
      <c r="R49" s="59"/>
      <c r="S49" s="59"/>
      <c r="T49" s="59"/>
      <c r="U49" s="59"/>
      <c r="V49" s="59"/>
      <c r="W49" s="59"/>
      <c r="X49" s="59"/>
      <c r="Y49" s="59"/>
      <c r="Z49" s="59">
        <f t="shared" si="3"/>
        <v>0</v>
      </c>
      <c r="AA49" s="60">
        <f>SUMIF('调整分录-上期'!$D:$D,$A49,'调整分录-上期'!F:F)</f>
        <v>0</v>
      </c>
      <c r="AB49" s="60">
        <f>SUMIF('调整分录-上期'!$D:$D,$A49,'调整分录-上期'!G:G)</f>
        <v>0</v>
      </c>
      <c r="AC49" s="61">
        <f>Z49+AB49-AA49</f>
        <v>0</v>
      </c>
    </row>
    <row r="50" spans="1:29" ht="15" customHeight="1">
      <c r="A50" s="129"/>
      <c r="B50" s="62" t="s">
        <v>44</v>
      </c>
      <c r="C50" s="66"/>
      <c r="D50" s="67">
        <f>D47-D48-D49</f>
        <v>413545022.61000001</v>
      </c>
      <c r="E50" s="67"/>
      <c r="F50" s="67"/>
      <c r="G50" s="67">
        <f>G47-G48-G49</f>
        <v>0</v>
      </c>
      <c r="H50" s="67">
        <f>H47-H48-H49</f>
        <v>0</v>
      </c>
      <c r="I50" s="67">
        <f>I47-I48-I49</f>
        <v>0</v>
      </c>
      <c r="J50" s="67">
        <f>J47-J48-J49</f>
        <v>0</v>
      </c>
      <c r="K50" s="67">
        <f>K47-K48-K49</f>
        <v>0</v>
      </c>
      <c r="L50" s="67"/>
      <c r="M50" s="67"/>
      <c r="N50" s="67"/>
      <c r="O50" s="67"/>
      <c r="P50" s="67"/>
      <c r="Q50" s="67"/>
      <c r="R50" s="67"/>
      <c r="S50" s="67"/>
      <c r="T50" s="67"/>
      <c r="U50" s="67"/>
      <c r="V50" s="67"/>
      <c r="W50" s="67"/>
      <c r="X50" s="67"/>
      <c r="Y50" s="67"/>
      <c r="Z50" s="63">
        <f t="shared" si="3"/>
        <v>413545022.61000001</v>
      </c>
      <c r="AA50" s="67"/>
      <c r="AB50" s="67"/>
      <c r="AC50" s="68">
        <f>AC47-AC48-AC49</f>
        <v>413545022.61000001</v>
      </c>
    </row>
    <row r="51" spans="1:29" ht="15" customHeight="1">
      <c r="A51" s="129" t="s">
        <v>146</v>
      </c>
      <c r="B51" s="54" t="s">
        <v>45</v>
      </c>
      <c r="C51" s="58"/>
      <c r="D51" s="454">
        <v>52849330.380000003</v>
      </c>
      <c r="E51" s="59"/>
      <c r="F51" s="59"/>
      <c r="G51" s="59"/>
      <c r="H51" s="59"/>
      <c r="I51" s="59"/>
      <c r="J51" s="59"/>
      <c r="K51" s="59"/>
      <c r="L51" s="59"/>
      <c r="M51" s="59"/>
      <c r="N51" s="59"/>
      <c r="O51" s="59"/>
      <c r="P51" s="59"/>
      <c r="Q51" s="59"/>
      <c r="R51" s="59"/>
      <c r="S51" s="59"/>
      <c r="T51" s="59"/>
      <c r="U51" s="59"/>
      <c r="V51" s="59"/>
      <c r="W51" s="59"/>
      <c r="X51" s="59"/>
      <c r="Y51" s="59"/>
      <c r="Z51" s="59">
        <f t="shared" si="3"/>
        <v>52849330.380000003</v>
      </c>
      <c r="AA51" s="60">
        <f>SUMIF('调整分录-上期'!$D:$D,$A51,'调整分录-上期'!F:F)</f>
        <v>0</v>
      </c>
      <c r="AB51" s="60">
        <f>SUMIF('调整分录-上期'!$D:$D,$A51,'调整分录-上期'!G:G)</f>
        <v>0</v>
      </c>
      <c r="AC51" s="61">
        <f t="shared" si="2"/>
        <v>52849330.380000003</v>
      </c>
    </row>
    <row r="52" spans="1:29" ht="15" customHeight="1">
      <c r="A52" s="129" t="s">
        <v>868</v>
      </c>
      <c r="B52" s="54" t="s">
        <v>46</v>
      </c>
      <c r="C52" s="58"/>
      <c r="D52" s="59"/>
      <c r="E52" s="59"/>
      <c r="F52" s="59"/>
      <c r="G52" s="59"/>
      <c r="H52" s="59"/>
      <c r="I52" s="59"/>
      <c r="J52" s="59"/>
      <c r="K52" s="59"/>
      <c r="L52" s="59"/>
      <c r="M52" s="59"/>
      <c r="N52" s="59"/>
      <c r="O52" s="59"/>
      <c r="P52" s="59"/>
      <c r="Q52" s="59"/>
      <c r="R52" s="59"/>
      <c r="S52" s="59"/>
      <c r="T52" s="59"/>
      <c r="U52" s="59"/>
      <c r="V52" s="59"/>
      <c r="W52" s="59"/>
      <c r="X52" s="59"/>
      <c r="Y52" s="59"/>
      <c r="Z52" s="59">
        <f t="shared" si="3"/>
        <v>0</v>
      </c>
      <c r="AA52" s="60">
        <f>SUMIF('调整分录-上期'!$D:$D,$A52,'调整分录-上期'!F:F)</f>
        <v>0</v>
      </c>
      <c r="AB52" s="60">
        <f>SUMIF('调整分录-上期'!$D:$D,$A52,'调整分录-上期'!G:G)</f>
        <v>0</v>
      </c>
      <c r="AC52" s="61">
        <f>Z52+AB52-AA52</f>
        <v>0</v>
      </c>
    </row>
    <row r="53" spans="1:29" ht="15" customHeight="1">
      <c r="A53" s="129"/>
      <c r="B53" s="62" t="s">
        <v>47</v>
      </c>
      <c r="C53" s="66"/>
      <c r="D53" s="67">
        <f>D51-D52</f>
        <v>52849330.380000003</v>
      </c>
      <c r="E53" s="67"/>
      <c r="F53" s="67"/>
      <c r="G53" s="67">
        <f>G51-G52</f>
        <v>0</v>
      </c>
      <c r="H53" s="67">
        <f>H51-H52</f>
        <v>0</v>
      </c>
      <c r="I53" s="67">
        <f>I51-I52</f>
        <v>0</v>
      </c>
      <c r="J53" s="67">
        <f>J51-J52</f>
        <v>0</v>
      </c>
      <c r="K53" s="67">
        <f>K51-K52</f>
        <v>0</v>
      </c>
      <c r="L53" s="67"/>
      <c r="M53" s="67"/>
      <c r="N53" s="67"/>
      <c r="O53" s="67"/>
      <c r="P53" s="67"/>
      <c r="Q53" s="67"/>
      <c r="R53" s="67"/>
      <c r="S53" s="67"/>
      <c r="T53" s="67"/>
      <c r="U53" s="67"/>
      <c r="V53" s="67"/>
      <c r="W53" s="67"/>
      <c r="X53" s="67"/>
      <c r="Y53" s="67"/>
      <c r="Z53" s="63">
        <f t="shared" si="3"/>
        <v>52849330.380000003</v>
      </c>
      <c r="AA53" s="67"/>
      <c r="AB53" s="67"/>
      <c r="AC53" s="68">
        <f>AC51-AC52</f>
        <v>52849330.380000003</v>
      </c>
    </row>
    <row r="54" spans="1:29" ht="15" customHeight="1">
      <c r="A54" s="129" t="s">
        <v>147</v>
      </c>
      <c r="B54" s="54" t="s">
        <v>48</v>
      </c>
      <c r="C54" s="58"/>
      <c r="D54" s="59"/>
      <c r="E54" s="59"/>
      <c r="F54" s="59"/>
      <c r="G54" s="59"/>
      <c r="H54" s="59"/>
      <c r="I54" s="59"/>
      <c r="J54" s="59"/>
      <c r="K54" s="59"/>
      <c r="L54" s="59"/>
      <c r="M54" s="59"/>
      <c r="N54" s="59"/>
      <c r="O54" s="59"/>
      <c r="P54" s="59"/>
      <c r="Q54" s="59"/>
      <c r="R54" s="59"/>
      <c r="S54" s="59"/>
      <c r="T54" s="59"/>
      <c r="U54" s="59"/>
      <c r="V54" s="59"/>
      <c r="W54" s="59"/>
      <c r="X54" s="59"/>
      <c r="Y54" s="59"/>
      <c r="Z54" s="59">
        <f t="shared" si="3"/>
        <v>0</v>
      </c>
      <c r="AA54" s="60">
        <f>SUMIF('调整分录-上期'!$D:$D,$A54,'调整分录-上期'!F:F)</f>
        <v>0</v>
      </c>
      <c r="AB54" s="60">
        <f>SUMIF('调整分录-上期'!$D:$D,$A54,'调整分录-上期'!G:G)</f>
        <v>0</v>
      </c>
      <c r="AC54" s="61">
        <f t="shared" si="2"/>
        <v>0</v>
      </c>
    </row>
    <row r="55" spans="1:29" ht="15" customHeight="1">
      <c r="A55" s="129" t="s">
        <v>148</v>
      </c>
      <c r="B55" s="54" t="s">
        <v>50</v>
      </c>
      <c r="C55" s="58"/>
      <c r="D55" s="59"/>
      <c r="E55" s="59"/>
      <c r="F55" s="59"/>
      <c r="G55" s="59"/>
      <c r="H55" s="59"/>
      <c r="I55" s="59"/>
      <c r="J55" s="59"/>
      <c r="K55" s="59"/>
      <c r="L55" s="59"/>
      <c r="M55" s="59"/>
      <c r="N55" s="59"/>
      <c r="O55" s="59"/>
      <c r="P55" s="59"/>
      <c r="Q55" s="59"/>
      <c r="R55" s="59"/>
      <c r="S55" s="59"/>
      <c r="T55" s="59"/>
      <c r="U55" s="59"/>
      <c r="V55" s="59"/>
      <c r="W55" s="59"/>
      <c r="X55" s="59"/>
      <c r="Y55" s="59"/>
      <c r="Z55" s="59">
        <f t="shared" si="3"/>
        <v>0</v>
      </c>
      <c r="AA55" s="60">
        <f>SUMIF('调整分录-上期'!$D:$D,$A55,'调整分录-上期'!F:F)</f>
        <v>0</v>
      </c>
      <c r="AB55" s="60">
        <f>SUMIF('调整分录-上期'!$D:$D,$A55,'调整分录-上期'!G:G)</f>
        <v>0</v>
      </c>
      <c r="AC55" s="61">
        <f t="shared" si="2"/>
        <v>0</v>
      </c>
    </row>
    <row r="56" spans="1:29" ht="15" customHeight="1">
      <c r="A56" s="129" t="s">
        <v>817</v>
      </c>
      <c r="B56" s="54" t="s">
        <v>818</v>
      </c>
      <c r="C56" s="58"/>
      <c r="D56" s="59"/>
      <c r="E56" s="59"/>
      <c r="F56" s="59"/>
      <c r="G56" s="59"/>
      <c r="H56" s="59"/>
      <c r="I56" s="59"/>
      <c r="J56" s="59"/>
      <c r="K56" s="59"/>
      <c r="L56" s="59"/>
      <c r="M56" s="59"/>
      <c r="N56" s="59"/>
      <c r="O56" s="59"/>
      <c r="P56" s="59"/>
      <c r="Q56" s="59"/>
      <c r="R56" s="59"/>
      <c r="S56" s="59"/>
      <c r="T56" s="59"/>
      <c r="U56" s="59"/>
      <c r="V56" s="59"/>
      <c r="W56" s="59"/>
      <c r="X56" s="59"/>
      <c r="Y56" s="59"/>
      <c r="Z56" s="59">
        <f>SUM(D56:Y56)</f>
        <v>0</v>
      </c>
      <c r="AA56" s="60">
        <f>SUMIF('调整分录-上期'!$D:$D,$A56,'调整分录-上期'!F:F)</f>
        <v>0</v>
      </c>
      <c r="AB56" s="60">
        <f>SUMIF('调整分录-上期'!$D:$D,$A56,'调整分录-上期'!G:G)</f>
        <v>0</v>
      </c>
      <c r="AC56" s="61">
        <f>Z56+AA56-AB56</f>
        <v>0</v>
      </c>
    </row>
    <row r="57" spans="1:29" ht="15" customHeight="1">
      <c r="A57" s="129" t="s">
        <v>149</v>
      </c>
      <c r="B57" s="54" t="s">
        <v>52</v>
      </c>
      <c r="C57" s="58"/>
      <c r="D57" s="454">
        <v>204450825.31</v>
      </c>
      <c r="E57" s="59"/>
      <c r="F57" s="59"/>
      <c r="G57" s="59"/>
      <c r="H57" s="59"/>
      <c r="I57" s="59"/>
      <c r="J57" s="59"/>
      <c r="K57" s="59"/>
      <c r="L57" s="59"/>
      <c r="M57" s="59"/>
      <c r="N57" s="59"/>
      <c r="O57" s="59"/>
      <c r="P57" s="59"/>
      <c r="Q57" s="59"/>
      <c r="R57" s="59"/>
      <c r="S57" s="59"/>
      <c r="T57" s="59"/>
      <c r="U57" s="59"/>
      <c r="V57" s="59"/>
      <c r="W57" s="59"/>
      <c r="X57" s="59"/>
      <c r="Y57" s="59"/>
      <c r="Z57" s="59">
        <f t="shared" si="3"/>
        <v>204450825.31</v>
      </c>
      <c r="AA57" s="60">
        <f>SUMIF('调整分录-上期'!$D:$D,$A57,'调整分录-上期'!F:F)</f>
        <v>0</v>
      </c>
      <c r="AB57" s="60">
        <f>SUMIF('调整分录-上期'!$D:$D,$A57,'调整分录-上期'!G:G)</f>
        <v>0</v>
      </c>
      <c r="AC57" s="61">
        <f t="shared" si="2"/>
        <v>204450825.31</v>
      </c>
    </row>
    <row r="58" spans="1:29" ht="15" customHeight="1">
      <c r="A58" s="129" t="s">
        <v>866</v>
      </c>
      <c r="B58" s="54" t="s">
        <v>53</v>
      </c>
      <c r="C58" s="58"/>
      <c r="D58" s="59"/>
      <c r="E58" s="59"/>
      <c r="F58" s="59"/>
      <c r="G58" s="59"/>
      <c r="H58" s="59"/>
      <c r="I58" s="59"/>
      <c r="J58" s="59"/>
      <c r="K58" s="59"/>
      <c r="L58" s="59"/>
      <c r="M58" s="59"/>
      <c r="N58" s="59"/>
      <c r="O58" s="59"/>
      <c r="P58" s="59"/>
      <c r="Q58" s="59"/>
      <c r="R58" s="59"/>
      <c r="S58" s="59"/>
      <c r="T58" s="59"/>
      <c r="U58" s="59"/>
      <c r="V58" s="59"/>
      <c r="W58" s="59"/>
      <c r="X58" s="59"/>
      <c r="Y58" s="59"/>
      <c r="Z58" s="59">
        <f t="shared" si="3"/>
        <v>0</v>
      </c>
      <c r="AA58" s="60">
        <f>SUMIF('调整分录-上期'!$D:$D,$A58,'调整分录-上期'!F:F)</f>
        <v>0</v>
      </c>
      <c r="AB58" s="60">
        <f>SUMIF('调整分录-上期'!$D:$D,$A58,'调整分录-上期'!G:G)</f>
        <v>0</v>
      </c>
      <c r="AC58" s="61">
        <f>Z58+AB58-AA58</f>
        <v>0</v>
      </c>
    </row>
    <row r="59" spans="1:29" ht="15" customHeight="1">
      <c r="A59" s="129" t="s">
        <v>864</v>
      </c>
      <c r="B59" s="54" t="s">
        <v>54</v>
      </c>
      <c r="C59" s="58"/>
      <c r="D59" s="59"/>
      <c r="E59" s="59"/>
      <c r="F59" s="59"/>
      <c r="G59" s="59"/>
      <c r="H59" s="59"/>
      <c r="I59" s="59"/>
      <c r="J59" s="59"/>
      <c r="K59" s="59"/>
      <c r="L59" s="59"/>
      <c r="M59" s="59"/>
      <c r="N59" s="59"/>
      <c r="O59" s="59"/>
      <c r="P59" s="59"/>
      <c r="Q59" s="59"/>
      <c r="R59" s="59"/>
      <c r="S59" s="59"/>
      <c r="T59" s="59"/>
      <c r="U59" s="59"/>
      <c r="V59" s="59"/>
      <c r="W59" s="59"/>
      <c r="X59" s="59"/>
      <c r="Y59" s="59"/>
      <c r="Z59" s="59">
        <f t="shared" si="3"/>
        <v>0</v>
      </c>
      <c r="AA59" s="60">
        <f>SUMIF('调整分录-上期'!$D:$D,$A59,'调整分录-上期'!F:F)</f>
        <v>0</v>
      </c>
      <c r="AB59" s="60">
        <f>SUMIF('调整分录-上期'!$D:$D,$A59,'调整分录-上期'!G:G)</f>
        <v>0</v>
      </c>
      <c r="AC59" s="61">
        <f>Z59+AB59-AA59</f>
        <v>0</v>
      </c>
    </row>
    <row r="60" spans="1:29" ht="15" customHeight="1">
      <c r="A60" s="129"/>
      <c r="B60" s="62" t="s">
        <v>56</v>
      </c>
      <c r="C60" s="66"/>
      <c r="D60" s="67">
        <f>D57-D58-D59</f>
        <v>204450825.31</v>
      </c>
      <c r="E60" s="67"/>
      <c r="F60" s="67"/>
      <c r="G60" s="67">
        <f>G57-G58-G59</f>
        <v>0</v>
      </c>
      <c r="H60" s="67">
        <f>H57-H58-H59</f>
        <v>0</v>
      </c>
      <c r="I60" s="67">
        <f>I57-I58-I59</f>
        <v>0</v>
      </c>
      <c r="J60" s="67">
        <f>J57-J58-J59</f>
        <v>0</v>
      </c>
      <c r="K60" s="67">
        <f>K57-K58-K59</f>
        <v>0</v>
      </c>
      <c r="L60" s="67"/>
      <c r="M60" s="67"/>
      <c r="N60" s="67"/>
      <c r="O60" s="67"/>
      <c r="P60" s="67"/>
      <c r="Q60" s="67"/>
      <c r="R60" s="67"/>
      <c r="S60" s="67"/>
      <c r="T60" s="67"/>
      <c r="U60" s="67"/>
      <c r="V60" s="67"/>
      <c r="W60" s="67"/>
      <c r="X60" s="67"/>
      <c r="Y60" s="67"/>
      <c r="Z60" s="63">
        <f t="shared" si="3"/>
        <v>204450825.31</v>
      </c>
      <c r="AA60" s="67"/>
      <c r="AB60" s="67"/>
      <c r="AC60" s="68">
        <f>AC57-AC58-AC59</f>
        <v>204450825.31</v>
      </c>
    </row>
    <row r="61" spans="1:29" ht="15" customHeight="1">
      <c r="A61" s="129" t="s">
        <v>150</v>
      </c>
      <c r="B61" s="54" t="s">
        <v>58</v>
      </c>
      <c r="C61" s="58"/>
      <c r="D61" s="454">
        <v>24908192.449999999</v>
      </c>
      <c r="E61" s="59"/>
      <c r="F61" s="59"/>
      <c r="G61" s="59"/>
      <c r="H61" s="59"/>
      <c r="I61" s="59"/>
      <c r="J61" s="59"/>
      <c r="K61" s="59"/>
      <c r="L61" s="59"/>
      <c r="M61" s="59"/>
      <c r="N61" s="59"/>
      <c r="O61" s="59"/>
      <c r="P61" s="59"/>
      <c r="Q61" s="59"/>
      <c r="R61" s="59"/>
      <c r="S61" s="59"/>
      <c r="T61" s="59"/>
      <c r="U61" s="59"/>
      <c r="V61" s="59"/>
      <c r="W61" s="59"/>
      <c r="X61" s="59"/>
      <c r="Y61" s="59"/>
      <c r="Z61" s="59">
        <f t="shared" si="3"/>
        <v>24908192.449999999</v>
      </c>
      <c r="AA61" s="60">
        <f>SUMIF('调整分录-上期'!$D:$D,$A61,'调整分录-上期'!F:F)</f>
        <v>0</v>
      </c>
      <c r="AB61" s="60">
        <f>SUMIF('调整分录-上期'!$D:$D,$A61,'调整分录-上期'!G:G)</f>
        <v>0</v>
      </c>
      <c r="AC61" s="61">
        <f t="shared" si="2"/>
        <v>24908192.449999999</v>
      </c>
    </row>
    <row r="62" spans="1:29" ht="15" customHeight="1">
      <c r="A62" s="129" t="s">
        <v>151</v>
      </c>
      <c r="B62" s="54" t="s">
        <v>60</v>
      </c>
      <c r="C62" s="58"/>
      <c r="D62" s="454">
        <v>877641049.99000001</v>
      </c>
      <c r="E62" s="59"/>
      <c r="F62" s="59"/>
      <c r="G62" s="59"/>
      <c r="H62" s="59"/>
      <c r="I62" s="59"/>
      <c r="J62" s="59"/>
      <c r="K62" s="59"/>
      <c r="L62" s="59"/>
      <c r="M62" s="59"/>
      <c r="N62" s="59"/>
      <c r="O62" s="59"/>
      <c r="P62" s="59"/>
      <c r="Q62" s="59"/>
      <c r="R62" s="59"/>
      <c r="S62" s="59"/>
      <c r="T62" s="59"/>
      <c r="U62" s="59"/>
      <c r="V62" s="59"/>
      <c r="W62" s="59"/>
      <c r="X62" s="59"/>
      <c r="Y62" s="59"/>
      <c r="Z62" s="59">
        <f t="shared" si="3"/>
        <v>877641049.99000001</v>
      </c>
      <c r="AA62" s="60">
        <f>SUMIF('调整分录-上期'!$D:$D,$A62,'调整分录-上期'!F:F)</f>
        <v>0</v>
      </c>
      <c r="AB62" s="60">
        <f>SUMIF('调整分录-上期'!$D:$D,$A62,'调整分录-上期'!G:G)</f>
        <v>0</v>
      </c>
      <c r="AC62" s="61">
        <f t="shared" si="2"/>
        <v>877641049.99000001</v>
      </c>
    </row>
    <row r="63" spans="1:29" ht="15" customHeight="1">
      <c r="A63" s="129" t="s">
        <v>862</v>
      </c>
      <c r="B63" s="54" t="s">
        <v>62</v>
      </c>
      <c r="C63" s="58"/>
      <c r="D63" s="59"/>
      <c r="E63" s="59"/>
      <c r="F63" s="59"/>
      <c r="G63" s="59"/>
      <c r="H63" s="59"/>
      <c r="I63" s="59"/>
      <c r="J63" s="59"/>
      <c r="K63" s="59"/>
      <c r="L63" s="59"/>
      <c r="M63" s="59"/>
      <c r="N63" s="59"/>
      <c r="O63" s="59"/>
      <c r="P63" s="59"/>
      <c r="Q63" s="59"/>
      <c r="R63" s="59"/>
      <c r="S63" s="59"/>
      <c r="T63" s="59"/>
      <c r="U63" s="59"/>
      <c r="V63" s="59"/>
      <c r="W63" s="59"/>
      <c r="X63" s="59"/>
      <c r="Y63" s="59"/>
      <c r="Z63" s="59">
        <f t="shared" si="3"/>
        <v>0</v>
      </c>
      <c r="AA63" s="60">
        <f>SUMIF('调整分录-上期'!$D:$D,$A63,'调整分录-上期'!F:F)</f>
        <v>0</v>
      </c>
      <c r="AB63" s="60">
        <f>SUMIF('调整分录-上期'!$D:$D,$A63,'调整分录-上期'!G:G)</f>
        <v>0</v>
      </c>
      <c r="AC63" s="61">
        <f>Z63+AB63-AA63</f>
        <v>0</v>
      </c>
    </row>
    <row r="64" spans="1:29" ht="15" customHeight="1">
      <c r="A64" s="129"/>
      <c r="B64" s="62" t="s">
        <v>64</v>
      </c>
      <c r="C64" s="66"/>
      <c r="D64" s="67">
        <f>D62-D63</f>
        <v>877641049.99000001</v>
      </c>
      <c r="E64" s="67"/>
      <c r="F64" s="67"/>
      <c r="G64" s="67">
        <f>G62-G63</f>
        <v>0</v>
      </c>
      <c r="H64" s="67">
        <f>H62-H63</f>
        <v>0</v>
      </c>
      <c r="I64" s="67">
        <f>I62-I63</f>
        <v>0</v>
      </c>
      <c r="J64" s="67">
        <f>J62-J63</f>
        <v>0</v>
      </c>
      <c r="K64" s="67">
        <f>K62-K63</f>
        <v>0</v>
      </c>
      <c r="L64" s="67"/>
      <c r="M64" s="67"/>
      <c r="N64" s="67"/>
      <c r="O64" s="67"/>
      <c r="P64" s="67"/>
      <c r="Q64" s="67"/>
      <c r="R64" s="67"/>
      <c r="S64" s="67"/>
      <c r="T64" s="67"/>
      <c r="U64" s="67"/>
      <c r="V64" s="67"/>
      <c r="W64" s="67"/>
      <c r="X64" s="67"/>
      <c r="Y64" s="67"/>
      <c r="Z64" s="63">
        <f t="shared" si="3"/>
        <v>877641049.99000001</v>
      </c>
      <c r="AA64" s="67"/>
      <c r="AB64" s="67"/>
      <c r="AC64" s="68">
        <f>AC62-AC63</f>
        <v>877641049.99000001</v>
      </c>
    </row>
    <row r="65" spans="1:29" ht="15" customHeight="1">
      <c r="A65" s="129" t="s">
        <v>152</v>
      </c>
      <c r="B65" s="54" t="s">
        <v>66</v>
      </c>
      <c r="C65" s="58"/>
      <c r="D65" s="454">
        <v>21513250</v>
      </c>
      <c r="E65" s="59"/>
      <c r="F65" s="59"/>
      <c r="G65" s="59"/>
      <c r="H65" s="59"/>
      <c r="I65" s="59"/>
      <c r="J65" s="59"/>
      <c r="K65" s="59"/>
      <c r="L65" s="59"/>
      <c r="M65" s="59"/>
      <c r="N65" s="59"/>
      <c r="O65" s="59"/>
      <c r="P65" s="59"/>
      <c r="Q65" s="59"/>
      <c r="R65" s="59"/>
      <c r="S65" s="59"/>
      <c r="T65" s="59"/>
      <c r="U65" s="59"/>
      <c r="V65" s="59"/>
      <c r="W65" s="59"/>
      <c r="X65" s="59"/>
      <c r="Y65" s="59"/>
      <c r="Z65" s="59">
        <f t="shared" si="3"/>
        <v>21513250</v>
      </c>
      <c r="AA65" s="60">
        <f>SUMIF('调整分录-上期'!$D:$D,$A65,'调整分录-上期'!F:F)</f>
        <v>0</v>
      </c>
      <c r="AB65" s="60">
        <f>SUMIF('调整分录-上期'!$D:$D,$A65,'调整分录-上期'!G:G)</f>
        <v>0</v>
      </c>
      <c r="AC65" s="61">
        <f t="shared" si="2"/>
        <v>21513250</v>
      </c>
    </row>
    <row r="66" spans="1:29" ht="15" customHeight="1">
      <c r="A66" s="129" t="s">
        <v>153</v>
      </c>
      <c r="B66" s="54" t="s">
        <v>68</v>
      </c>
      <c r="C66" s="58"/>
      <c r="D66" s="454">
        <v>4966532.3899999997</v>
      </c>
      <c r="E66" s="59"/>
      <c r="F66" s="59"/>
      <c r="G66" s="59"/>
      <c r="H66" s="59"/>
      <c r="I66" s="59"/>
      <c r="J66" s="59"/>
      <c r="K66" s="59"/>
      <c r="L66" s="59"/>
      <c r="M66" s="59"/>
      <c r="N66" s="59"/>
      <c r="O66" s="59"/>
      <c r="P66" s="59"/>
      <c r="Q66" s="59"/>
      <c r="R66" s="59"/>
      <c r="S66" s="59"/>
      <c r="T66" s="59"/>
      <c r="U66" s="59"/>
      <c r="V66" s="59"/>
      <c r="W66" s="59"/>
      <c r="X66" s="59"/>
      <c r="Y66" s="59"/>
      <c r="Z66" s="59">
        <f t="shared" si="3"/>
        <v>4966532.3899999997</v>
      </c>
      <c r="AA66" s="60">
        <f>SUMIF('调整分录-上期'!$D:$D,$A66,'调整分录-上期'!F:F)</f>
        <v>0</v>
      </c>
      <c r="AB66" s="60">
        <f>SUMIF('调整分录-上期'!$D:$D,$A66,'调整分录-上期'!G:G)</f>
        <v>0</v>
      </c>
      <c r="AC66" s="61">
        <f t="shared" si="2"/>
        <v>4966532.3899999997</v>
      </c>
    </row>
    <row r="67" spans="1:29" ht="15" customHeight="1">
      <c r="A67" s="129" t="s">
        <v>154</v>
      </c>
      <c r="B67" s="54" t="s">
        <v>70</v>
      </c>
      <c r="C67" s="58"/>
      <c r="D67" s="454">
        <v>11235562.02</v>
      </c>
      <c r="E67" s="59"/>
      <c r="F67" s="59"/>
      <c r="G67" s="59"/>
      <c r="H67" s="59"/>
      <c r="I67" s="59"/>
      <c r="J67" s="59"/>
      <c r="K67" s="59"/>
      <c r="L67" s="59"/>
      <c r="M67" s="59"/>
      <c r="N67" s="59"/>
      <c r="O67" s="59"/>
      <c r="P67" s="59"/>
      <c r="Q67" s="59"/>
      <c r="R67" s="59"/>
      <c r="S67" s="59"/>
      <c r="T67" s="59"/>
      <c r="U67" s="59"/>
      <c r="V67" s="59"/>
      <c r="W67" s="59"/>
      <c r="X67" s="59"/>
      <c r="Y67" s="59"/>
      <c r="Z67" s="59">
        <f t="shared" si="3"/>
        <v>11235562.02</v>
      </c>
      <c r="AA67" s="60">
        <f>SUMIF('调整分录-上期'!$D:$D,$A67,'调整分录-上期'!F:F)</f>
        <v>0</v>
      </c>
      <c r="AB67" s="60">
        <f>SUMIF('调整分录-上期'!$D:$D,$A67,'调整分录-上期'!G:G)</f>
        <v>0</v>
      </c>
      <c r="AC67" s="61">
        <f t="shared" si="2"/>
        <v>11235562.02</v>
      </c>
    </row>
    <row r="68" spans="1:29" ht="15" customHeight="1">
      <c r="A68" s="129"/>
      <c r="B68" s="62" t="s">
        <v>72</v>
      </c>
      <c r="C68" s="66"/>
      <c r="D68" s="67">
        <f>SUM(D34:D67)-SUM(D38:D39)-SUM(D43:D45)-SUM(D47:D49)-SUM(D51:D52)-SUM(D57:D59)-SUM(D62:D63)</f>
        <v>1876490828.5000002</v>
      </c>
      <c r="E68" s="67"/>
      <c r="F68" s="67"/>
      <c r="G68" s="67">
        <f>SUM(G34:G67)-SUM(G38:G39)-SUM(G43:G45)-SUM(G47:G49)-SUM(G51:G52)-SUM(G57:G59)-SUM(G62:G63)</f>
        <v>0</v>
      </c>
      <c r="H68" s="67">
        <f>SUM(H34:H67)-SUM(H38:H39)-SUM(H43:H45)-SUM(H47:H49)-SUM(H51:H52)-SUM(H57:H59)-SUM(H62:H63)</f>
        <v>0</v>
      </c>
      <c r="I68" s="67">
        <f>SUM(I34:I67)-SUM(I38:I39)-SUM(I43:I45)-SUM(I47:I49)-SUM(I51:I52)-SUM(I57:I59)-SUM(I62:I63)</f>
        <v>0</v>
      </c>
      <c r="J68" s="67">
        <f>SUM(J34:J67)-SUM(J38:J39)-SUM(J43:J45)-SUM(J47:J49)-SUM(J51:J52)-SUM(J57:J59)-SUM(J62:J63)</f>
        <v>0</v>
      </c>
      <c r="K68" s="67">
        <f>SUM(K34:K67)-SUM(K38:K39)-SUM(K43:K45)-SUM(K47:K49)-SUM(K51:K52)-SUM(K57:K59)-SUM(K62:K63)</f>
        <v>0</v>
      </c>
      <c r="L68" s="67"/>
      <c r="M68" s="67"/>
      <c r="N68" s="67"/>
      <c r="O68" s="67"/>
      <c r="P68" s="67"/>
      <c r="Q68" s="67"/>
      <c r="R68" s="67"/>
      <c r="S68" s="67"/>
      <c r="T68" s="67"/>
      <c r="U68" s="67"/>
      <c r="V68" s="67"/>
      <c r="W68" s="67"/>
      <c r="X68" s="67"/>
      <c r="Y68" s="67"/>
      <c r="Z68" s="63">
        <f t="shared" si="3"/>
        <v>1876490828.5000002</v>
      </c>
      <c r="AA68" s="67">
        <f>SUM(AA34:AA67)</f>
        <v>0</v>
      </c>
      <c r="AB68" s="67">
        <f>SUM(AB34:AB67)</f>
        <v>0</v>
      </c>
      <c r="AC68" s="68">
        <f>SUM(AC34:AC67)-SUM(AC38:AC39)-SUM(AC43:AC45)-SUM(AC47:AC49)-SUM(AC51:AC52)-SUM(AC57:AC59)-SUM(AC62:AC63)</f>
        <v>1876490828.5000002</v>
      </c>
    </row>
    <row r="69" spans="1:29" ht="15" customHeight="1">
      <c r="A69" s="129"/>
      <c r="B69" s="62" t="s">
        <v>74</v>
      </c>
      <c r="C69" s="66"/>
      <c r="D69" s="67">
        <f>D32+D68</f>
        <v>3960556469.7699995</v>
      </c>
      <c r="E69" s="67"/>
      <c r="F69" s="67"/>
      <c r="G69" s="67">
        <f>G32+G68</f>
        <v>0</v>
      </c>
      <c r="H69" s="67">
        <f>H32+H68</f>
        <v>0</v>
      </c>
      <c r="I69" s="67">
        <f>I32+I68</f>
        <v>0</v>
      </c>
      <c r="J69" s="67">
        <f>J32+J68</f>
        <v>0</v>
      </c>
      <c r="K69" s="67">
        <f>K32+K68</f>
        <v>0</v>
      </c>
      <c r="L69" s="67"/>
      <c r="M69" s="67"/>
      <c r="N69" s="67"/>
      <c r="O69" s="67"/>
      <c r="P69" s="67"/>
      <c r="Q69" s="67"/>
      <c r="R69" s="67"/>
      <c r="S69" s="67"/>
      <c r="T69" s="67"/>
      <c r="U69" s="67"/>
      <c r="V69" s="67"/>
      <c r="W69" s="67"/>
      <c r="X69" s="67"/>
      <c r="Y69" s="67"/>
      <c r="Z69" s="63">
        <f t="shared" si="3"/>
        <v>3960556469.7699995</v>
      </c>
      <c r="AA69" s="67">
        <f>AA32+AA68</f>
        <v>0</v>
      </c>
      <c r="AB69" s="67">
        <f>AB32+AB68</f>
        <v>0</v>
      </c>
      <c r="AC69" s="68">
        <f>AC32+AC68</f>
        <v>3960556469.7699995</v>
      </c>
    </row>
    <row r="70" spans="1:29" ht="15" customHeight="1">
      <c r="A70" s="129"/>
      <c r="B70" s="54" t="s">
        <v>1</v>
      </c>
      <c r="C70" s="69"/>
      <c r="D70" s="59"/>
      <c r="E70" s="59"/>
      <c r="F70" s="59"/>
      <c r="G70" s="59"/>
      <c r="H70" s="59"/>
      <c r="I70" s="59"/>
      <c r="J70" s="59"/>
      <c r="K70" s="59"/>
      <c r="L70" s="59"/>
      <c r="M70" s="59"/>
      <c r="N70" s="59"/>
      <c r="O70" s="59"/>
      <c r="P70" s="59"/>
      <c r="Q70" s="59"/>
      <c r="R70" s="59"/>
      <c r="S70" s="59"/>
      <c r="T70" s="59"/>
      <c r="U70" s="59"/>
      <c r="V70" s="59"/>
      <c r="W70" s="59"/>
      <c r="X70" s="59"/>
      <c r="Y70" s="59"/>
      <c r="Z70" s="59">
        <f t="shared" si="3"/>
        <v>0</v>
      </c>
      <c r="AA70" s="60">
        <f>SUMIF('调整分录-上期'!$D:$D,$A70,'调整分录-上期'!F:F)</f>
        <v>0</v>
      </c>
      <c r="AB70" s="60">
        <f>SUMIF('调整分录-上期'!$D:$D,$A70,'调整分录-上期'!G:G)</f>
        <v>0</v>
      </c>
      <c r="AC70" s="61"/>
    </row>
    <row r="71" spans="1:29" ht="15" customHeight="1">
      <c r="A71" s="129" t="s">
        <v>155</v>
      </c>
      <c r="B71" s="54" t="s">
        <v>3</v>
      </c>
      <c r="C71" s="58"/>
      <c r="D71" s="59"/>
      <c r="E71" s="59"/>
      <c r="F71" s="59"/>
      <c r="G71" s="59"/>
      <c r="H71" s="59"/>
      <c r="I71" s="59"/>
      <c r="J71" s="59"/>
      <c r="K71" s="59"/>
      <c r="L71" s="59"/>
      <c r="M71" s="59"/>
      <c r="N71" s="59"/>
      <c r="O71" s="59"/>
      <c r="P71" s="59"/>
      <c r="Q71" s="59"/>
      <c r="R71" s="59"/>
      <c r="S71" s="59"/>
      <c r="T71" s="59"/>
      <c r="U71" s="59"/>
      <c r="V71" s="59"/>
      <c r="W71" s="59"/>
      <c r="X71" s="59"/>
      <c r="Y71" s="59"/>
      <c r="Z71" s="59">
        <f t="shared" si="3"/>
        <v>0</v>
      </c>
      <c r="AA71" s="60">
        <f>SUMIF('调整分录-上期'!$D:$D,$A71,'调整分录-上期'!F:F)</f>
        <v>0</v>
      </c>
      <c r="AB71" s="60">
        <f>SUMIF('调整分录-上期'!$D:$D,$A71,'调整分录-上期'!G:G)</f>
        <v>0</v>
      </c>
      <c r="AC71" s="61">
        <f t="shared" ref="AC71:AC120" si="4">Z71+AB71-AA71</f>
        <v>0</v>
      </c>
    </row>
    <row r="72" spans="1:29" ht="15" customHeight="1">
      <c r="A72" s="129" t="s">
        <v>470</v>
      </c>
      <c r="B72" s="54" t="s">
        <v>455</v>
      </c>
      <c r="C72" s="58"/>
      <c r="D72" s="59"/>
      <c r="E72" s="59"/>
      <c r="F72" s="59"/>
      <c r="G72" s="59"/>
      <c r="H72" s="59"/>
      <c r="I72" s="59"/>
      <c r="J72" s="59"/>
      <c r="K72" s="59"/>
      <c r="L72" s="59"/>
      <c r="M72" s="59"/>
      <c r="N72" s="59"/>
      <c r="O72" s="59"/>
      <c r="P72" s="59"/>
      <c r="Q72" s="59"/>
      <c r="R72" s="59"/>
      <c r="S72" s="59"/>
      <c r="T72" s="59"/>
      <c r="U72" s="59"/>
      <c r="V72" s="59"/>
      <c r="W72" s="59"/>
      <c r="X72" s="59"/>
      <c r="Y72" s="59"/>
      <c r="Z72" s="59">
        <f t="shared" si="3"/>
        <v>0</v>
      </c>
      <c r="AA72" s="60">
        <f>SUMIF('调整分录-上期'!$D:$D,$A72,'调整分录-上期'!F:F)</f>
        <v>0</v>
      </c>
      <c r="AB72" s="60">
        <f>SUMIF('调整分录-上期'!$D:$D,$A72,'调整分录-上期'!G:G)</f>
        <v>0</v>
      </c>
      <c r="AC72" s="61">
        <f t="shared" si="4"/>
        <v>0</v>
      </c>
    </row>
    <row r="73" spans="1:29" ht="15" customHeight="1">
      <c r="A73" s="129" t="s">
        <v>472</v>
      </c>
      <c r="B73" s="54" t="s">
        <v>457</v>
      </c>
      <c r="C73" s="58"/>
      <c r="D73" s="59"/>
      <c r="E73" s="59"/>
      <c r="F73" s="59"/>
      <c r="G73" s="59"/>
      <c r="H73" s="59"/>
      <c r="I73" s="59"/>
      <c r="J73" s="59"/>
      <c r="K73" s="59"/>
      <c r="L73" s="59"/>
      <c r="M73" s="59"/>
      <c r="N73" s="59"/>
      <c r="O73" s="59"/>
      <c r="P73" s="59"/>
      <c r="Q73" s="59"/>
      <c r="R73" s="59"/>
      <c r="S73" s="59"/>
      <c r="T73" s="59"/>
      <c r="U73" s="59"/>
      <c r="V73" s="59"/>
      <c r="W73" s="59"/>
      <c r="X73" s="59"/>
      <c r="Y73" s="59"/>
      <c r="Z73" s="59">
        <f t="shared" si="3"/>
        <v>0</v>
      </c>
      <c r="AA73" s="60">
        <f>SUMIF('调整分录-上期'!$D:$D,$A73,'调整分录-上期'!F:F)</f>
        <v>0</v>
      </c>
      <c r="AB73" s="60">
        <f>SUMIF('调整分录-上期'!$D:$D,$A73,'调整分录-上期'!G:G)</f>
        <v>0</v>
      </c>
      <c r="AC73" s="61">
        <f t="shared" si="4"/>
        <v>0</v>
      </c>
    </row>
    <row r="74" spans="1:29" ht="15" customHeight="1">
      <c r="A74" s="129" t="s">
        <v>838</v>
      </c>
      <c r="B74" s="54" t="s">
        <v>819</v>
      </c>
      <c r="C74" s="58"/>
      <c r="D74" s="59"/>
      <c r="E74" s="59"/>
      <c r="F74" s="59"/>
      <c r="G74" s="59"/>
      <c r="H74" s="59"/>
      <c r="I74" s="59"/>
      <c r="J74" s="59"/>
      <c r="K74" s="59"/>
      <c r="L74" s="59"/>
      <c r="M74" s="59"/>
      <c r="N74" s="59"/>
      <c r="O74" s="59"/>
      <c r="P74" s="59"/>
      <c r="Q74" s="59"/>
      <c r="R74" s="59"/>
      <c r="S74" s="59"/>
      <c r="T74" s="59"/>
      <c r="U74" s="59"/>
      <c r="V74" s="59"/>
      <c r="W74" s="59"/>
      <c r="X74" s="59"/>
      <c r="Y74" s="59"/>
      <c r="Z74" s="59">
        <f t="shared" si="3"/>
        <v>0</v>
      </c>
      <c r="AA74" s="60">
        <f>SUMIF('调整分录-上期'!$D:$D,$A74,'调整分录-上期'!F:F)</f>
        <v>0</v>
      </c>
      <c r="AB74" s="60">
        <f>SUMIF('调整分录-上期'!$D:$D,$A74,'调整分录-上期'!G:G)</f>
        <v>0</v>
      </c>
      <c r="AC74" s="61">
        <f t="shared" si="4"/>
        <v>0</v>
      </c>
    </row>
    <row r="75" spans="1:29" ht="15" customHeight="1">
      <c r="A75" s="129" t="s">
        <v>473</v>
      </c>
      <c r="B75" s="54" t="s">
        <v>458</v>
      </c>
      <c r="C75" s="58"/>
      <c r="D75" s="59"/>
      <c r="E75" s="59"/>
      <c r="F75" s="59"/>
      <c r="G75" s="59"/>
      <c r="H75" s="59"/>
      <c r="I75" s="59"/>
      <c r="J75" s="59"/>
      <c r="K75" s="59"/>
      <c r="L75" s="59"/>
      <c r="M75" s="59"/>
      <c r="N75" s="59"/>
      <c r="O75" s="59"/>
      <c r="P75" s="59"/>
      <c r="Q75" s="59"/>
      <c r="R75" s="59"/>
      <c r="S75" s="59"/>
      <c r="T75" s="59"/>
      <c r="U75" s="59"/>
      <c r="V75" s="59"/>
      <c r="W75" s="59"/>
      <c r="X75" s="59"/>
      <c r="Y75" s="59"/>
      <c r="Z75" s="59">
        <f t="shared" ref="Z75:Z108" si="5">SUM(D75:Y75)</f>
        <v>0</v>
      </c>
      <c r="AA75" s="60">
        <f>SUMIF('调整分录-上期'!$D:$D,$A75,'调整分录-上期'!F:F)</f>
        <v>0</v>
      </c>
      <c r="AB75" s="60">
        <f>SUMIF('调整分录-上期'!$D:$D,$A75,'调整分录-上期'!G:G)</f>
        <v>0</v>
      </c>
      <c r="AC75" s="61">
        <f t="shared" si="4"/>
        <v>0</v>
      </c>
    </row>
    <row r="76" spans="1:29" ht="15" customHeight="1">
      <c r="A76" s="129" t="s">
        <v>800</v>
      </c>
      <c r="B76" s="54" t="s">
        <v>511</v>
      </c>
      <c r="C76" s="58"/>
      <c r="D76" s="59"/>
      <c r="E76" s="59"/>
      <c r="F76" s="59"/>
      <c r="G76" s="59"/>
      <c r="H76" s="59"/>
      <c r="I76" s="59"/>
      <c r="J76" s="59"/>
      <c r="K76" s="59"/>
      <c r="L76" s="59"/>
      <c r="M76" s="59"/>
      <c r="N76" s="59"/>
      <c r="O76" s="59"/>
      <c r="P76" s="59"/>
      <c r="Q76" s="59"/>
      <c r="R76" s="59"/>
      <c r="S76" s="59"/>
      <c r="T76" s="59"/>
      <c r="U76" s="59"/>
      <c r="V76" s="59"/>
      <c r="W76" s="59"/>
      <c r="X76" s="59"/>
      <c r="Y76" s="59"/>
      <c r="Z76" s="59">
        <f t="shared" si="5"/>
        <v>0</v>
      </c>
      <c r="AA76" s="60">
        <f>SUMIF('调整分录-上期'!$D:$D,$A76,'调整分录-上期'!F:F)</f>
        <v>0</v>
      </c>
      <c r="AB76" s="60">
        <f>SUMIF('调整分录-上期'!$D:$D,$A76,'调整分录-上期'!G:G)</f>
        <v>0</v>
      </c>
      <c r="AC76" s="61">
        <f t="shared" si="4"/>
        <v>0</v>
      </c>
    </row>
    <row r="77" spans="1:29" ht="15" customHeight="1">
      <c r="A77" s="129" t="s">
        <v>801</v>
      </c>
      <c r="B77" s="54" t="s">
        <v>512</v>
      </c>
      <c r="C77" s="58"/>
      <c r="D77" s="454">
        <v>104417897.8</v>
      </c>
      <c r="E77" s="59"/>
      <c r="F77" s="59"/>
      <c r="G77" s="59"/>
      <c r="H77" s="59"/>
      <c r="I77" s="59"/>
      <c r="J77" s="59"/>
      <c r="K77" s="59"/>
      <c r="L77" s="59"/>
      <c r="M77" s="59"/>
      <c r="N77" s="59"/>
      <c r="O77" s="59"/>
      <c r="P77" s="59"/>
      <c r="Q77" s="59"/>
      <c r="R77" s="59"/>
      <c r="S77" s="59"/>
      <c r="T77" s="59"/>
      <c r="U77" s="59"/>
      <c r="V77" s="59"/>
      <c r="W77" s="59"/>
      <c r="X77" s="59"/>
      <c r="Y77" s="59"/>
      <c r="Z77" s="59">
        <f t="shared" si="5"/>
        <v>104417897.8</v>
      </c>
      <c r="AA77" s="60">
        <f>SUMIF('调整分录-上期'!$D:$D,$A77,'调整分录-上期'!F:F)</f>
        <v>0</v>
      </c>
      <c r="AB77" s="60">
        <f>SUMIF('调整分录-上期'!$D:$D,$A77,'调整分录-上期'!G:G)</f>
        <v>0</v>
      </c>
      <c r="AC77" s="61">
        <f t="shared" si="4"/>
        <v>104417897.8</v>
      </c>
    </row>
    <row r="78" spans="1:29" ht="15" customHeight="1">
      <c r="A78" s="129" t="s">
        <v>156</v>
      </c>
      <c r="B78" s="54" t="s">
        <v>4</v>
      </c>
      <c r="C78" s="58"/>
      <c r="D78" s="454">
        <v>7089017.25</v>
      </c>
      <c r="E78" s="59"/>
      <c r="F78" s="59"/>
      <c r="G78" s="59"/>
      <c r="H78" s="59"/>
      <c r="I78" s="59"/>
      <c r="J78" s="59"/>
      <c r="K78" s="59"/>
      <c r="L78" s="59"/>
      <c r="M78" s="59"/>
      <c r="N78" s="59"/>
      <c r="O78" s="59"/>
      <c r="P78" s="59"/>
      <c r="Q78" s="59"/>
      <c r="R78" s="59"/>
      <c r="S78" s="59"/>
      <c r="T78" s="59"/>
      <c r="U78" s="59"/>
      <c r="V78" s="59"/>
      <c r="W78" s="59"/>
      <c r="X78" s="59"/>
      <c r="Y78" s="59"/>
      <c r="Z78" s="59">
        <f>SUM(D78:Y78)</f>
        <v>7089017.25</v>
      </c>
      <c r="AA78" s="60">
        <f>SUMIF('调整分录-上期'!$D:$D,$A78,'调整分录-上期'!F:F)</f>
        <v>0</v>
      </c>
      <c r="AB78" s="60">
        <f>SUMIF('调整分录-上期'!$D:$D,$A78,'调整分录-上期'!G:G)</f>
        <v>0</v>
      </c>
      <c r="AC78" s="61">
        <f t="shared" si="4"/>
        <v>7089017.25</v>
      </c>
    </row>
    <row r="79" spans="1:29" ht="15" customHeight="1">
      <c r="A79" s="129" t="s">
        <v>839</v>
      </c>
      <c r="B79" s="54" t="s">
        <v>820</v>
      </c>
      <c r="C79" s="58"/>
      <c r="D79" s="59"/>
      <c r="E79" s="59"/>
      <c r="F79" s="59"/>
      <c r="G79" s="59"/>
      <c r="H79" s="59"/>
      <c r="I79" s="59"/>
      <c r="J79" s="59"/>
      <c r="K79" s="59"/>
      <c r="L79" s="59"/>
      <c r="M79" s="59"/>
      <c r="N79" s="59"/>
      <c r="O79" s="59"/>
      <c r="P79" s="59"/>
      <c r="Q79" s="59"/>
      <c r="R79" s="59"/>
      <c r="S79" s="59"/>
      <c r="T79" s="59"/>
      <c r="U79" s="59"/>
      <c r="V79" s="59"/>
      <c r="W79" s="59"/>
      <c r="X79" s="59"/>
      <c r="Y79" s="59"/>
      <c r="Z79" s="59">
        <f>SUM(D79:Y79)</f>
        <v>0</v>
      </c>
      <c r="AA79" s="60">
        <f>SUMIF('调整分录-上期'!$D:$D,$A79,'调整分录-上期'!F:F)</f>
        <v>0</v>
      </c>
      <c r="AB79" s="60">
        <f>SUMIF('调整分录-上期'!$D:$D,$A79,'调整分录-上期'!G:G)</f>
        <v>0</v>
      </c>
      <c r="AC79" s="61">
        <f t="shared" si="4"/>
        <v>0</v>
      </c>
    </row>
    <row r="80" spans="1:29" ht="15" customHeight="1">
      <c r="A80" s="129" t="s">
        <v>474</v>
      </c>
      <c r="B80" s="54" t="s">
        <v>459</v>
      </c>
      <c r="C80" s="58"/>
      <c r="D80" s="59"/>
      <c r="E80" s="59"/>
      <c r="F80" s="59"/>
      <c r="G80" s="59"/>
      <c r="H80" s="59"/>
      <c r="I80" s="59"/>
      <c r="J80" s="59"/>
      <c r="K80" s="59"/>
      <c r="L80" s="59"/>
      <c r="M80" s="59"/>
      <c r="N80" s="59"/>
      <c r="O80" s="59"/>
      <c r="P80" s="59"/>
      <c r="Q80" s="59"/>
      <c r="R80" s="59"/>
      <c r="S80" s="59"/>
      <c r="T80" s="59"/>
      <c r="U80" s="59"/>
      <c r="V80" s="59"/>
      <c r="W80" s="59"/>
      <c r="X80" s="59"/>
      <c r="Y80" s="59"/>
      <c r="Z80" s="59">
        <f>SUM(D80:Y80)</f>
        <v>0</v>
      </c>
      <c r="AA80" s="60">
        <f>SUMIF('调整分录-上期'!$D:$D,$A80,'调整分录-上期'!F:F)</f>
        <v>0</v>
      </c>
      <c r="AB80" s="60">
        <f>SUMIF('调整分录-上期'!$D:$D,$A80,'调整分录-上期'!G:G)</f>
        <v>0</v>
      </c>
      <c r="AC80" s="61">
        <f t="shared" si="4"/>
        <v>0</v>
      </c>
    </row>
    <row r="81" spans="1:29" ht="15" customHeight="1">
      <c r="A81" s="129" t="s">
        <v>471</v>
      </c>
      <c r="B81" s="54" t="s">
        <v>456</v>
      </c>
      <c r="C81" s="58"/>
      <c r="D81" s="59"/>
      <c r="E81" s="59"/>
      <c r="F81" s="59"/>
      <c r="G81" s="59"/>
      <c r="H81" s="59"/>
      <c r="I81" s="59"/>
      <c r="J81" s="59"/>
      <c r="K81" s="59"/>
      <c r="L81" s="59"/>
      <c r="M81" s="59"/>
      <c r="N81" s="59"/>
      <c r="O81" s="59"/>
      <c r="P81" s="59"/>
      <c r="Q81" s="59"/>
      <c r="R81" s="59"/>
      <c r="S81" s="59"/>
      <c r="T81" s="59"/>
      <c r="U81" s="59"/>
      <c r="V81" s="59"/>
      <c r="W81" s="59"/>
      <c r="X81" s="59"/>
      <c r="Y81" s="59"/>
      <c r="Z81" s="59">
        <f>SUM(D81:Y81)</f>
        <v>0</v>
      </c>
      <c r="AA81" s="60">
        <f>SUMIF('调整分录-上期'!$D:$D,$A81,'调整分录-上期'!F:F)</f>
        <v>0</v>
      </c>
      <c r="AB81" s="60">
        <f>SUMIF('调整分录-上期'!$D:$D,$A81,'调整分录-上期'!G:G)</f>
        <v>0</v>
      </c>
      <c r="AC81" s="61">
        <f>Z81+AB81-AA81</f>
        <v>0</v>
      </c>
    </row>
    <row r="82" spans="1:29" ht="15" customHeight="1">
      <c r="A82" s="129" t="s">
        <v>478</v>
      </c>
      <c r="B82" s="54" t="s">
        <v>461</v>
      </c>
      <c r="C82" s="58"/>
      <c r="D82" s="59"/>
      <c r="E82" s="59"/>
      <c r="F82" s="59"/>
      <c r="G82" s="59"/>
      <c r="H82" s="59"/>
      <c r="I82" s="59"/>
      <c r="J82" s="59"/>
      <c r="K82" s="59"/>
      <c r="L82" s="59"/>
      <c r="M82" s="59"/>
      <c r="N82" s="59"/>
      <c r="O82" s="59"/>
      <c r="P82" s="59"/>
      <c r="Q82" s="59"/>
      <c r="R82" s="59"/>
      <c r="S82" s="59"/>
      <c r="T82" s="59"/>
      <c r="U82" s="59"/>
      <c r="V82" s="59"/>
      <c r="W82" s="59"/>
      <c r="X82" s="59"/>
      <c r="Y82" s="59"/>
      <c r="Z82" s="59">
        <f t="shared" si="5"/>
        <v>0</v>
      </c>
      <c r="AA82" s="60">
        <f>SUMIF('调整分录-上期'!$D:$D,$A82,'调整分录-上期'!F:F)</f>
        <v>0</v>
      </c>
      <c r="AB82" s="60">
        <f>SUMIF('调整分录-上期'!$D:$D,$A82,'调整分录-上期'!G:G)</f>
        <v>0</v>
      </c>
      <c r="AC82" s="61">
        <f t="shared" si="4"/>
        <v>0</v>
      </c>
    </row>
    <row r="83" spans="1:29" ht="15" customHeight="1">
      <c r="A83" s="129" t="s">
        <v>479</v>
      </c>
      <c r="B83" s="54" t="s">
        <v>462</v>
      </c>
      <c r="C83" s="58"/>
      <c r="D83" s="59"/>
      <c r="E83" s="59"/>
      <c r="F83" s="59"/>
      <c r="G83" s="59"/>
      <c r="H83" s="59"/>
      <c r="I83" s="59"/>
      <c r="J83" s="59"/>
      <c r="K83" s="59"/>
      <c r="L83" s="59"/>
      <c r="M83" s="59"/>
      <c r="N83" s="59"/>
      <c r="O83" s="59"/>
      <c r="P83" s="59"/>
      <c r="Q83" s="59"/>
      <c r="R83" s="59"/>
      <c r="S83" s="59"/>
      <c r="T83" s="59"/>
      <c r="U83" s="59"/>
      <c r="V83" s="59"/>
      <c r="W83" s="59"/>
      <c r="X83" s="59"/>
      <c r="Y83" s="59"/>
      <c r="Z83" s="59">
        <f>SUM(D83:Y83)</f>
        <v>0</v>
      </c>
      <c r="AA83" s="60">
        <f>SUMIF('调整分录-上期'!$D:$D,$A83,'调整分录-上期'!F:F)</f>
        <v>0</v>
      </c>
      <c r="AB83" s="60">
        <f>SUMIF('调整分录-上期'!$D:$D,$A83,'调整分录-上期'!G:G)</f>
        <v>0</v>
      </c>
      <c r="AC83" s="61">
        <f t="shared" si="4"/>
        <v>0</v>
      </c>
    </row>
    <row r="84" spans="1:29" ht="15" customHeight="1">
      <c r="A84" s="129" t="s">
        <v>157</v>
      </c>
      <c r="B84" s="54" t="s">
        <v>6</v>
      </c>
      <c r="C84" s="58"/>
      <c r="D84" s="454">
        <v>31385412.620000001</v>
      </c>
      <c r="E84" s="59"/>
      <c r="F84" s="59"/>
      <c r="G84" s="59"/>
      <c r="H84" s="59"/>
      <c r="I84" s="59"/>
      <c r="J84" s="59"/>
      <c r="K84" s="59"/>
      <c r="L84" s="59"/>
      <c r="M84" s="59"/>
      <c r="N84" s="59"/>
      <c r="O84" s="59"/>
      <c r="P84" s="59"/>
      <c r="Q84" s="59"/>
      <c r="R84" s="59"/>
      <c r="S84" s="59"/>
      <c r="T84" s="59"/>
      <c r="U84" s="59"/>
      <c r="V84" s="59"/>
      <c r="W84" s="59"/>
      <c r="X84" s="59"/>
      <c r="Y84" s="59"/>
      <c r="Z84" s="59">
        <f t="shared" si="5"/>
        <v>31385412.620000001</v>
      </c>
      <c r="AA84" s="60">
        <f>SUMIF('调整分录-上期'!$D:$D,$A84,'调整分录-上期'!F:F)</f>
        <v>0</v>
      </c>
      <c r="AB84" s="60">
        <f>SUMIF('调整分录-上期'!$D:$D,$A84,'调整分录-上期'!G:G)</f>
        <v>0</v>
      </c>
      <c r="AC84" s="61">
        <f t="shared" si="4"/>
        <v>31385412.620000001</v>
      </c>
    </row>
    <row r="85" spans="1:29" ht="15" customHeight="1">
      <c r="A85" s="129" t="s">
        <v>158</v>
      </c>
      <c r="B85" s="54" t="s">
        <v>8</v>
      </c>
      <c r="C85" s="58"/>
      <c r="D85" s="454">
        <v>25772040.710000001</v>
      </c>
      <c r="E85" s="59"/>
      <c r="F85" s="59"/>
      <c r="G85" s="59"/>
      <c r="H85" s="59"/>
      <c r="I85" s="59"/>
      <c r="J85" s="59"/>
      <c r="K85" s="59"/>
      <c r="L85" s="59"/>
      <c r="M85" s="59"/>
      <c r="N85" s="59"/>
      <c r="O85" s="59"/>
      <c r="P85" s="59"/>
      <c r="Q85" s="59"/>
      <c r="R85" s="59"/>
      <c r="S85" s="59"/>
      <c r="T85" s="59"/>
      <c r="U85" s="59"/>
      <c r="V85" s="59"/>
      <c r="W85" s="59"/>
      <c r="X85" s="59"/>
      <c r="Y85" s="59"/>
      <c r="Z85" s="59">
        <f t="shared" si="5"/>
        <v>25772040.710000001</v>
      </c>
      <c r="AA85" s="60">
        <f>SUMIF('调整分录-上期'!$D:$D,$A85,'调整分录-上期'!F:F)</f>
        <v>0</v>
      </c>
      <c r="AB85" s="60">
        <f>SUMIF('调整分录-上期'!$D:$D,$A85,'调整分录-上期'!G:G)</f>
        <v>0</v>
      </c>
      <c r="AC85" s="61">
        <f t="shared" si="4"/>
        <v>25772040.710000001</v>
      </c>
    </row>
    <row r="86" spans="1:29" ht="15" customHeight="1">
      <c r="A86" s="129" t="s">
        <v>159</v>
      </c>
      <c r="B86" s="54" t="s">
        <v>10</v>
      </c>
      <c r="C86" s="58"/>
      <c r="D86" s="454">
        <v>16295279.380000001</v>
      </c>
      <c r="E86" s="59"/>
      <c r="F86" s="59"/>
      <c r="G86" s="59"/>
      <c r="H86" s="59"/>
      <c r="I86" s="59"/>
      <c r="J86" s="59"/>
      <c r="K86" s="59"/>
      <c r="L86" s="59"/>
      <c r="M86" s="59"/>
      <c r="N86" s="59"/>
      <c r="O86" s="59"/>
      <c r="P86" s="59"/>
      <c r="Q86" s="59"/>
      <c r="R86" s="59"/>
      <c r="S86" s="59"/>
      <c r="T86" s="59"/>
      <c r="U86" s="59"/>
      <c r="V86" s="59"/>
      <c r="W86" s="59"/>
      <c r="X86" s="59"/>
      <c r="Y86" s="59"/>
      <c r="Z86" s="59">
        <f t="shared" si="5"/>
        <v>16295279.380000001</v>
      </c>
      <c r="AA86" s="60">
        <f>SUMIF('调整分录-上期'!$D:$D,$A86,'调整分录-上期'!F:F)</f>
        <v>0</v>
      </c>
      <c r="AB86" s="60">
        <f>SUMIF('调整分录-上期'!$D:$D,$A86,'调整分录-上期'!G:G)</f>
        <v>0</v>
      </c>
      <c r="AC86" s="61">
        <f t="shared" si="4"/>
        <v>16295279.380000001</v>
      </c>
    </row>
    <row r="87" spans="1:29" ht="15" customHeight="1">
      <c r="A87" s="129" t="s">
        <v>475</v>
      </c>
      <c r="B87" s="54" t="s">
        <v>821</v>
      </c>
      <c r="C87" s="58"/>
      <c r="D87" s="59"/>
      <c r="E87" s="59"/>
      <c r="F87" s="59"/>
      <c r="G87" s="59"/>
      <c r="H87" s="59"/>
      <c r="I87" s="59"/>
      <c r="J87" s="59"/>
      <c r="K87" s="59"/>
      <c r="L87" s="59"/>
      <c r="M87" s="59"/>
      <c r="N87" s="59"/>
      <c r="O87" s="59"/>
      <c r="P87" s="59"/>
      <c r="Q87" s="59"/>
      <c r="R87" s="59"/>
      <c r="S87" s="59"/>
      <c r="T87" s="59"/>
      <c r="U87" s="59"/>
      <c r="V87" s="59"/>
      <c r="W87" s="59"/>
      <c r="X87" s="59"/>
      <c r="Y87" s="59"/>
      <c r="Z87" s="59">
        <f>SUM(D87:Y87)</f>
        <v>0</v>
      </c>
      <c r="AA87" s="60">
        <f>SUMIF('调整分录-上期'!$D:$D,$A87,'调整分录-上期'!F:F)</f>
        <v>0</v>
      </c>
      <c r="AB87" s="60">
        <f>SUMIF('调整分录-上期'!$D:$D,$A87,'调整分录-上期'!G:G)</f>
        <v>0</v>
      </c>
      <c r="AC87" s="61">
        <f t="shared" si="4"/>
        <v>0</v>
      </c>
    </row>
    <row r="88" spans="1:29" ht="15" customHeight="1">
      <c r="A88" s="129" t="s">
        <v>476</v>
      </c>
      <c r="B88" s="54" t="s">
        <v>460</v>
      </c>
      <c r="C88" s="58"/>
      <c r="D88" s="59"/>
      <c r="E88" s="59"/>
      <c r="F88" s="59"/>
      <c r="G88" s="59"/>
      <c r="H88" s="59"/>
      <c r="I88" s="59"/>
      <c r="J88" s="59"/>
      <c r="K88" s="59"/>
      <c r="L88" s="59"/>
      <c r="M88" s="59"/>
      <c r="N88" s="59"/>
      <c r="O88" s="59"/>
      <c r="P88" s="59"/>
      <c r="Q88" s="59"/>
      <c r="R88" s="59"/>
      <c r="S88" s="59"/>
      <c r="T88" s="59"/>
      <c r="U88" s="59"/>
      <c r="V88" s="59"/>
      <c r="W88" s="59"/>
      <c r="X88" s="59"/>
      <c r="Y88" s="59"/>
      <c r="Z88" s="59">
        <f t="shared" si="5"/>
        <v>0</v>
      </c>
      <c r="AA88" s="60">
        <f>SUMIF('调整分录-上期'!$D:$D,$A88,'调整分录-上期'!F:F)</f>
        <v>0</v>
      </c>
      <c r="AB88" s="60">
        <f>SUMIF('调整分录-上期'!$D:$D,$A88,'调整分录-上期'!G:G)</f>
        <v>0</v>
      </c>
      <c r="AC88" s="61">
        <f t="shared" si="4"/>
        <v>0</v>
      </c>
    </row>
    <row r="89" spans="1:29" ht="15" customHeight="1">
      <c r="A89" s="129" t="s">
        <v>480</v>
      </c>
      <c r="B89" s="54" t="s">
        <v>463</v>
      </c>
      <c r="C89" s="58"/>
      <c r="D89" s="59"/>
      <c r="E89" s="59"/>
      <c r="F89" s="59"/>
      <c r="G89" s="59"/>
      <c r="H89" s="59"/>
      <c r="I89" s="59"/>
      <c r="J89" s="59"/>
      <c r="K89" s="59"/>
      <c r="L89" s="59"/>
      <c r="M89" s="59"/>
      <c r="N89" s="59"/>
      <c r="O89" s="59"/>
      <c r="P89" s="59"/>
      <c r="Q89" s="59"/>
      <c r="R89" s="59"/>
      <c r="S89" s="59"/>
      <c r="T89" s="59"/>
      <c r="U89" s="59"/>
      <c r="V89" s="59"/>
      <c r="W89" s="59"/>
      <c r="X89" s="59"/>
      <c r="Y89" s="59"/>
      <c r="Z89" s="59">
        <f t="shared" si="5"/>
        <v>0</v>
      </c>
      <c r="AA89" s="60">
        <f>SUMIF('调整分录-上期'!$D:$D,$A89,'调整分录-上期'!F:F)</f>
        <v>0</v>
      </c>
      <c r="AB89" s="60">
        <f>SUMIF('调整分录-上期'!$D:$D,$A89,'调整分录-上期'!G:G)</f>
        <v>0</v>
      </c>
      <c r="AC89" s="61">
        <f t="shared" si="4"/>
        <v>0</v>
      </c>
    </row>
    <row r="90" spans="1:29" ht="15" customHeight="1">
      <c r="A90" s="129" t="s">
        <v>160</v>
      </c>
      <c r="B90" s="54" t="s">
        <v>15</v>
      </c>
      <c r="C90" s="58"/>
      <c r="D90" s="59"/>
      <c r="E90" s="59"/>
      <c r="F90" s="59"/>
      <c r="G90" s="59"/>
      <c r="H90" s="59"/>
      <c r="I90" s="59"/>
      <c r="J90" s="59"/>
      <c r="K90" s="59"/>
      <c r="L90" s="59"/>
      <c r="M90" s="59"/>
      <c r="N90" s="59"/>
      <c r="O90" s="59"/>
      <c r="P90" s="59"/>
      <c r="Q90" s="59"/>
      <c r="R90" s="59"/>
      <c r="S90" s="59"/>
      <c r="T90" s="59"/>
      <c r="U90" s="59"/>
      <c r="V90" s="59"/>
      <c r="W90" s="59"/>
      <c r="X90" s="59"/>
      <c r="Y90" s="59"/>
      <c r="Z90" s="59">
        <f t="shared" si="5"/>
        <v>0</v>
      </c>
      <c r="AA90" s="60">
        <f>SUMIF('调整分录-上期'!$D:$D,$A90,'调整分录-上期'!F:F)</f>
        <v>0</v>
      </c>
      <c r="AB90" s="60">
        <f>SUMIF('调整分录-上期'!$D:$D,$A90,'调整分录-上期'!G:G)</f>
        <v>0</v>
      </c>
      <c r="AC90" s="61">
        <f t="shared" si="4"/>
        <v>0</v>
      </c>
    </row>
    <row r="91" spans="1:29" ht="15" customHeight="1">
      <c r="A91" s="129" t="s">
        <v>161</v>
      </c>
      <c r="B91" s="54" t="s">
        <v>17</v>
      </c>
      <c r="C91" s="58"/>
      <c r="D91" s="59"/>
      <c r="E91" s="59"/>
      <c r="F91" s="59"/>
      <c r="G91" s="59"/>
      <c r="H91" s="59"/>
      <c r="I91" s="59"/>
      <c r="J91" s="59"/>
      <c r="K91" s="59"/>
      <c r="L91" s="59"/>
      <c r="M91" s="59"/>
      <c r="N91" s="59"/>
      <c r="O91" s="59"/>
      <c r="P91" s="59"/>
      <c r="Q91" s="59"/>
      <c r="R91" s="59"/>
      <c r="S91" s="59"/>
      <c r="T91" s="59"/>
      <c r="U91" s="59"/>
      <c r="V91" s="59"/>
      <c r="W91" s="59"/>
      <c r="X91" s="59"/>
      <c r="Y91" s="59"/>
      <c r="Z91" s="59">
        <f t="shared" si="5"/>
        <v>0</v>
      </c>
      <c r="AA91" s="60">
        <f>SUMIF('调整分录-上期'!$D:$D,$A91,'调整分录-上期'!F:F)</f>
        <v>0</v>
      </c>
      <c r="AB91" s="60">
        <f>SUMIF('调整分录-上期'!$D:$D,$A91,'调整分录-上期'!G:G)</f>
        <v>0</v>
      </c>
      <c r="AC91" s="61">
        <f t="shared" si="4"/>
        <v>0</v>
      </c>
    </row>
    <row r="92" spans="1:29" ht="15" customHeight="1">
      <c r="B92" s="62" t="s">
        <v>20</v>
      </c>
      <c r="C92" s="66"/>
      <c r="D92" s="67">
        <f>SUM(D71:D91)</f>
        <v>184959647.75999999</v>
      </c>
      <c r="E92" s="67"/>
      <c r="F92" s="67"/>
      <c r="G92" s="67">
        <f>SUM(G71:G91)</f>
        <v>0</v>
      </c>
      <c r="H92" s="67">
        <f>SUM(H71:H91)</f>
        <v>0</v>
      </c>
      <c r="I92" s="67">
        <f>SUM(I71:I91)</f>
        <v>0</v>
      </c>
      <c r="J92" s="67">
        <f>SUM(J71:J91)</f>
        <v>0</v>
      </c>
      <c r="K92" s="67">
        <f>SUM(K71:K91)</f>
        <v>0</v>
      </c>
      <c r="L92" s="67"/>
      <c r="M92" s="67"/>
      <c r="N92" s="67"/>
      <c r="O92" s="67"/>
      <c r="P92" s="67"/>
      <c r="Q92" s="67"/>
      <c r="R92" s="67"/>
      <c r="S92" s="67"/>
      <c r="T92" s="67"/>
      <c r="U92" s="67"/>
      <c r="V92" s="67"/>
      <c r="W92" s="67"/>
      <c r="X92" s="67"/>
      <c r="Y92" s="67"/>
      <c r="Z92" s="63">
        <f t="shared" si="5"/>
        <v>184959647.75999999</v>
      </c>
      <c r="AA92" s="67">
        <f>SUM(AA71:AA91)</f>
        <v>0</v>
      </c>
      <c r="AB92" s="67">
        <f>SUM(AB71:AB91)</f>
        <v>0</v>
      </c>
      <c r="AC92" s="68">
        <f>SUM(AC71:AC91)</f>
        <v>184959647.75999999</v>
      </c>
    </row>
    <row r="93" spans="1:29" ht="15" customHeight="1">
      <c r="B93" s="2"/>
      <c r="C93" s="58"/>
      <c r="D93" s="59"/>
      <c r="E93" s="59"/>
      <c r="F93" s="59"/>
      <c r="G93" s="59"/>
      <c r="H93" s="59"/>
      <c r="I93" s="59"/>
      <c r="J93" s="59"/>
      <c r="K93" s="59"/>
      <c r="L93" s="59"/>
      <c r="M93" s="59"/>
      <c r="N93" s="59"/>
      <c r="O93" s="59"/>
      <c r="P93" s="59"/>
      <c r="Q93" s="59"/>
      <c r="R93" s="59"/>
      <c r="S93" s="59"/>
      <c r="T93" s="59"/>
      <c r="U93" s="59"/>
      <c r="V93" s="59"/>
      <c r="W93" s="59"/>
      <c r="X93" s="59"/>
      <c r="Y93" s="59"/>
      <c r="Z93" s="59"/>
      <c r="AA93" s="60"/>
      <c r="AB93" s="60"/>
      <c r="AC93" s="61"/>
    </row>
    <row r="94" spans="1:29" ht="15" customHeight="1">
      <c r="B94" s="54" t="s">
        <v>22</v>
      </c>
      <c r="C94" s="58"/>
      <c r="D94" s="59"/>
      <c r="E94" s="59"/>
      <c r="F94" s="59"/>
      <c r="G94" s="59"/>
      <c r="H94" s="59"/>
      <c r="I94" s="59"/>
      <c r="J94" s="59"/>
      <c r="K94" s="59"/>
      <c r="L94" s="59"/>
      <c r="M94" s="59"/>
      <c r="N94" s="59"/>
      <c r="O94" s="59"/>
      <c r="P94" s="59"/>
      <c r="Q94" s="59"/>
      <c r="R94" s="59"/>
      <c r="S94" s="59"/>
      <c r="T94" s="59"/>
      <c r="U94" s="59"/>
      <c r="V94" s="59"/>
      <c r="W94" s="59"/>
      <c r="X94" s="59"/>
      <c r="Y94" s="59"/>
      <c r="Z94" s="59"/>
      <c r="AA94" s="60"/>
      <c r="AB94" s="60"/>
      <c r="AC94" s="61"/>
    </row>
    <row r="95" spans="1:29" ht="15" customHeight="1">
      <c r="A95" s="124" t="s">
        <v>896</v>
      </c>
      <c r="B95" s="54" t="s">
        <v>895</v>
      </c>
      <c r="C95" s="58"/>
      <c r="D95" s="59"/>
      <c r="E95" s="59"/>
      <c r="F95" s="59"/>
      <c r="G95" s="59"/>
      <c r="H95" s="59"/>
      <c r="I95" s="59"/>
      <c r="J95" s="59"/>
      <c r="K95" s="59"/>
      <c r="L95" s="59"/>
      <c r="M95" s="59"/>
      <c r="N95" s="59"/>
      <c r="O95" s="59"/>
      <c r="P95" s="59"/>
      <c r="Q95" s="59"/>
      <c r="R95" s="59"/>
      <c r="S95" s="59"/>
      <c r="T95" s="59"/>
      <c r="U95" s="59"/>
      <c r="V95" s="59"/>
      <c r="W95" s="59"/>
      <c r="X95" s="59"/>
      <c r="Y95" s="59"/>
      <c r="Z95" s="59">
        <f>SUM(D95:Y95)</f>
        <v>0</v>
      </c>
      <c r="AA95" s="60">
        <f>SUMIF('调整分录-上期'!$D:$D,$A95,'调整分录-上期'!F:F)</f>
        <v>0</v>
      </c>
      <c r="AB95" s="60">
        <f>SUMIF('调整分录-上期'!$D:$D,$A95,'调整分录-上期'!G:G)</f>
        <v>0</v>
      </c>
      <c r="AC95" s="61">
        <f>Z95+AB95-AA95</f>
        <v>0</v>
      </c>
    </row>
    <row r="96" spans="1:29" ht="15" customHeight="1">
      <c r="A96" s="124" t="s">
        <v>162</v>
      </c>
      <c r="B96" s="54" t="s">
        <v>23</v>
      </c>
      <c r="C96" s="58"/>
      <c r="D96" s="59"/>
      <c r="E96" s="59"/>
      <c r="F96" s="59"/>
      <c r="G96" s="59"/>
      <c r="H96" s="59"/>
      <c r="I96" s="59"/>
      <c r="J96" s="59"/>
      <c r="K96" s="59"/>
      <c r="L96" s="59"/>
      <c r="M96" s="59"/>
      <c r="N96" s="59"/>
      <c r="O96" s="59"/>
      <c r="P96" s="59"/>
      <c r="Q96" s="59"/>
      <c r="R96" s="59"/>
      <c r="S96" s="59"/>
      <c r="T96" s="59"/>
      <c r="U96" s="59"/>
      <c r="V96" s="59"/>
      <c r="W96" s="59"/>
      <c r="X96" s="59"/>
      <c r="Y96" s="59"/>
      <c r="Z96" s="59">
        <f>SUM(D96:Y96)</f>
        <v>0</v>
      </c>
      <c r="AA96" s="60">
        <f>SUMIF('调整分录-上期'!$D:$D,$A96,'调整分录-上期'!F:F)</f>
        <v>0</v>
      </c>
      <c r="AB96" s="60">
        <f>SUMIF('调整分录-上期'!$D:$D,$A96,'调整分录-上期'!G:G)</f>
        <v>0</v>
      </c>
      <c r="AC96" s="61">
        <f>Z96+AB96-AA96</f>
        <v>0</v>
      </c>
    </row>
    <row r="97" spans="1:29" ht="15" customHeight="1">
      <c r="A97" s="124" t="s">
        <v>163</v>
      </c>
      <c r="B97" s="54" t="s">
        <v>24</v>
      </c>
      <c r="C97" s="58"/>
      <c r="D97" s="59"/>
      <c r="E97" s="59"/>
      <c r="F97" s="59"/>
      <c r="G97" s="59"/>
      <c r="H97" s="59"/>
      <c r="I97" s="59"/>
      <c r="J97" s="59"/>
      <c r="K97" s="59"/>
      <c r="L97" s="59"/>
      <c r="M97" s="59"/>
      <c r="N97" s="59"/>
      <c r="O97" s="59"/>
      <c r="P97" s="59"/>
      <c r="Q97" s="59"/>
      <c r="R97" s="59"/>
      <c r="S97" s="59"/>
      <c r="T97" s="59"/>
      <c r="U97" s="59"/>
      <c r="V97" s="59"/>
      <c r="W97" s="59"/>
      <c r="X97" s="59"/>
      <c r="Y97" s="59"/>
      <c r="Z97" s="59">
        <f t="shared" si="5"/>
        <v>0</v>
      </c>
      <c r="AA97" s="60">
        <f>SUMIF('调整分录-上期'!$D:$D,$A97,'调整分录-上期'!F:F)</f>
        <v>0</v>
      </c>
      <c r="AB97" s="60">
        <f>SUMIF('调整分录-上期'!$D:$D,$A97,'调整分录-上期'!G:G)</f>
        <v>0</v>
      </c>
      <c r="AC97" s="61">
        <f t="shared" si="4"/>
        <v>0</v>
      </c>
    </row>
    <row r="98" spans="1:29" ht="15" customHeight="1">
      <c r="B98" s="54" t="s">
        <v>25</v>
      </c>
      <c r="C98" s="58"/>
      <c r="D98" s="59"/>
      <c r="E98" s="59"/>
      <c r="F98" s="59"/>
      <c r="G98" s="59"/>
      <c r="H98" s="59"/>
      <c r="I98" s="59"/>
      <c r="J98" s="59"/>
      <c r="K98" s="59"/>
      <c r="L98" s="59"/>
      <c r="M98" s="59"/>
      <c r="N98" s="59"/>
      <c r="O98" s="59"/>
      <c r="P98" s="59"/>
      <c r="Q98" s="59"/>
      <c r="R98" s="59"/>
      <c r="S98" s="59"/>
      <c r="T98" s="59"/>
      <c r="U98" s="59"/>
      <c r="V98" s="59"/>
      <c r="W98" s="59"/>
      <c r="X98" s="59"/>
      <c r="Y98" s="59"/>
      <c r="Z98" s="59">
        <f t="shared" si="5"/>
        <v>0</v>
      </c>
      <c r="AA98" s="60">
        <f>SUMIF('调整分录-上期'!$D:$D,$A98,'调整分录-上期'!F:F)</f>
        <v>0</v>
      </c>
      <c r="AB98" s="60">
        <f>SUMIF('调整分录-上期'!$D:$D,$A98,'调整分录-上期'!G:G)</f>
        <v>0</v>
      </c>
      <c r="AC98" s="61">
        <f t="shared" si="4"/>
        <v>0</v>
      </c>
    </row>
    <row r="99" spans="1:29" ht="15" customHeight="1">
      <c r="B99" s="54" t="s">
        <v>27</v>
      </c>
      <c r="C99" s="58"/>
      <c r="D99" s="59"/>
      <c r="E99" s="59"/>
      <c r="F99" s="59"/>
      <c r="G99" s="59"/>
      <c r="H99" s="59"/>
      <c r="I99" s="59"/>
      <c r="J99" s="59"/>
      <c r="K99" s="59"/>
      <c r="L99" s="59"/>
      <c r="M99" s="59"/>
      <c r="N99" s="59"/>
      <c r="O99" s="59"/>
      <c r="P99" s="59"/>
      <c r="Q99" s="59"/>
      <c r="R99" s="59"/>
      <c r="S99" s="59"/>
      <c r="T99" s="59"/>
      <c r="U99" s="59"/>
      <c r="V99" s="59"/>
      <c r="W99" s="59"/>
      <c r="X99" s="59"/>
      <c r="Y99" s="59"/>
      <c r="Z99" s="59">
        <f t="shared" si="5"/>
        <v>0</v>
      </c>
      <c r="AA99" s="60">
        <f>SUMIF('调整分录-上期'!$D:$D,$A99,'调整分录-上期'!F:F)</f>
        <v>0</v>
      </c>
      <c r="AB99" s="60">
        <f>SUMIF('调整分录-上期'!$D:$D,$A99,'调整分录-上期'!G:G)</f>
        <v>0</v>
      </c>
      <c r="AC99" s="61">
        <f t="shared" si="4"/>
        <v>0</v>
      </c>
    </row>
    <row r="100" spans="1:29" ht="15" customHeight="1">
      <c r="A100" s="124" t="s">
        <v>840</v>
      </c>
      <c r="B100" s="54" t="s">
        <v>822</v>
      </c>
      <c r="C100" s="58"/>
      <c r="D100" s="59"/>
      <c r="E100" s="59"/>
      <c r="F100" s="59"/>
      <c r="G100" s="59"/>
      <c r="H100" s="59"/>
      <c r="I100" s="59"/>
      <c r="J100" s="59"/>
      <c r="K100" s="59"/>
      <c r="L100" s="59"/>
      <c r="M100" s="59"/>
      <c r="N100" s="59"/>
      <c r="O100" s="59"/>
      <c r="P100" s="59"/>
      <c r="Q100" s="59"/>
      <c r="R100" s="59"/>
      <c r="S100" s="59"/>
      <c r="T100" s="59"/>
      <c r="U100" s="59"/>
      <c r="V100" s="59"/>
      <c r="W100" s="59"/>
      <c r="X100" s="59"/>
      <c r="Y100" s="59"/>
      <c r="Z100" s="59">
        <f>SUM(D100:Y100)</f>
        <v>0</v>
      </c>
      <c r="AA100" s="60"/>
      <c r="AB100" s="60"/>
      <c r="AC100" s="61">
        <f t="shared" si="4"/>
        <v>0</v>
      </c>
    </row>
    <row r="101" spans="1:29" ht="15" customHeight="1">
      <c r="A101" s="124" t="s">
        <v>164</v>
      </c>
      <c r="B101" s="54" t="s">
        <v>29</v>
      </c>
      <c r="C101" s="58"/>
      <c r="D101" s="59"/>
      <c r="E101" s="59"/>
      <c r="F101" s="59"/>
      <c r="G101" s="59"/>
      <c r="H101" s="59"/>
      <c r="I101" s="59"/>
      <c r="J101" s="59"/>
      <c r="K101" s="59"/>
      <c r="L101" s="59"/>
      <c r="M101" s="59"/>
      <c r="N101" s="59"/>
      <c r="O101" s="59"/>
      <c r="P101" s="59"/>
      <c r="Q101" s="59"/>
      <c r="R101" s="59"/>
      <c r="S101" s="59"/>
      <c r="T101" s="59"/>
      <c r="U101" s="59"/>
      <c r="V101" s="59"/>
      <c r="W101" s="59"/>
      <c r="X101" s="59"/>
      <c r="Y101" s="59"/>
      <c r="Z101" s="59">
        <f t="shared" si="5"/>
        <v>0</v>
      </c>
      <c r="AA101" s="60">
        <f>SUMIF('调整分录-上期'!$D:$D,$A101,'调整分录-上期'!F:F)</f>
        <v>0</v>
      </c>
      <c r="AB101" s="60">
        <f>SUMIF('调整分录-上期'!$D:$D,$A101,'调整分录-上期'!G:G)</f>
        <v>0</v>
      </c>
      <c r="AC101" s="61">
        <f t="shared" si="4"/>
        <v>0</v>
      </c>
    </row>
    <row r="102" spans="1:29" ht="15" customHeight="1">
      <c r="A102" s="124" t="s">
        <v>165</v>
      </c>
      <c r="B102" s="54" t="s">
        <v>32</v>
      </c>
      <c r="C102" s="58"/>
      <c r="D102" s="59"/>
      <c r="E102" s="59"/>
      <c r="F102" s="59"/>
      <c r="G102" s="59"/>
      <c r="H102" s="59"/>
      <c r="I102" s="59"/>
      <c r="J102" s="59"/>
      <c r="K102" s="59"/>
      <c r="L102" s="59"/>
      <c r="M102" s="59"/>
      <c r="N102" s="59"/>
      <c r="O102" s="59"/>
      <c r="P102" s="59"/>
      <c r="Q102" s="59"/>
      <c r="R102" s="59"/>
      <c r="S102" s="59"/>
      <c r="T102" s="59"/>
      <c r="U102" s="59"/>
      <c r="V102" s="59"/>
      <c r="W102" s="59"/>
      <c r="X102" s="59"/>
      <c r="Y102" s="59"/>
      <c r="Z102" s="59">
        <f t="shared" si="5"/>
        <v>0</v>
      </c>
      <c r="AA102" s="60">
        <f>SUMIF('调整分录-上期'!$D:$D,$A102,'调整分录-上期'!F:F)</f>
        <v>0</v>
      </c>
      <c r="AB102" s="60">
        <f>SUMIF('调整分录-上期'!$D:$D,$A102,'调整分录-上期'!G:G)</f>
        <v>0</v>
      </c>
      <c r="AC102" s="61">
        <f t="shared" si="4"/>
        <v>0</v>
      </c>
    </row>
    <row r="103" spans="1:29" ht="15" customHeight="1">
      <c r="A103" s="124" t="s">
        <v>166</v>
      </c>
      <c r="B103" s="54" t="s">
        <v>33</v>
      </c>
      <c r="C103" s="58"/>
      <c r="D103" s="454">
        <v>23321434.84</v>
      </c>
      <c r="E103" s="59"/>
      <c r="F103" s="59"/>
      <c r="G103" s="59"/>
      <c r="H103" s="59"/>
      <c r="I103" s="59"/>
      <c r="J103" s="59"/>
      <c r="K103" s="59"/>
      <c r="L103" s="59"/>
      <c r="M103" s="59"/>
      <c r="N103" s="59"/>
      <c r="O103" s="59"/>
      <c r="P103" s="59"/>
      <c r="Q103" s="59"/>
      <c r="R103" s="59"/>
      <c r="S103" s="59"/>
      <c r="T103" s="59"/>
      <c r="U103" s="59"/>
      <c r="V103" s="59"/>
      <c r="W103" s="59"/>
      <c r="X103" s="59"/>
      <c r="Y103" s="59"/>
      <c r="Z103" s="59">
        <f t="shared" si="5"/>
        <v>23321434.84</v>
      </c>
      <c r="AA103" s="60">
        <f>SUMIF('调整分录-上期'!$D:$D,$A103,'调整分录-上期'!F:F)</f>
        <v>0</v>
      </c>
      <c r="AB103" s="60">
        <f>SUMIF('调整分录-上期'!$D:$D,$A103,'调整分录-上期'!G:G)</f>
        <v>0</v>
      </c>
      <c r="AC103" s="61">
        <f t="shared" si="4"/>
        <v>23321434.84</v>
      </c>
    </row>
    <row r="104" spans="1:29" ht="15" customHeight="1">
      <c r="A104" s="124" t="s">
        <v>167</v>
      </c>
      <c r="B104" s="54" t="s">
        <v>34</v>
      </c>
      <c r="C104" s="58"/>
      <c r="D104" s="454">
        <v>27140669.379999999</v>
      </c>
      <c r="E104" s="59"/>
      <c r="F104" s="59"/>
      <c r="G104" s="59"/>
      <c r="H104" s="59"/>
      <c r="I104" s="59"/>
      <c r="J104" s="59"/>
      <c r="K104" s="59"/>
      <c r="L104" s="59"/>
      <c r="M104" s="59"/>
      <c r="N104" s="59"/>
      <c r="O104" s="59"/>
      <c r="P104" s="59"/>
      <c r="Q104" s="59"/>
      <c r="R104" s="59"/>
      <c r="S104" s="59"/>
      <c r="T104" s="59"/>
      <c r="U104" s="59"/>
      <c r="V104" s="59"/>
      <c r="W104" s="59"/>
      <c r="X104" s="59"/>
      <c r="Y104" s="59"/>
      <c r="Z104" s="59">
        <f t="shared" si="5"/>
        <v>27140669.379999999</v>
      </c>
      <c r="AA104" s="60">
        <f>SUMIF('调整分录-上期'!$D:$D,$A104,'调整分录-上期'!F:F)</f>
        <v>0</v>
      </c>
      <c r="AB104" s="60">
        <f>SUMIF('调整分录-上期'!$D:$D,$A104,'调整分录-上期'!G:G)</f>
        <v>0</v>
      </c>
      <c r="AC104" s="61">
        <f t="shared" si="4"/>
        <v>27140669.379999999</v>
      </c>
    </row>
    <row r="105" spans="1:29" ht="15" customHeight="1">
      <c r="A105" s="124" t="s">
        <v>168</v>
      </c>
      <c r="B105" s="54" t="s">
        <v>823</v>
      </c>
      <c r="C105" s="58"/>
      <c r="D105" s="59"/>
      <c r="E105" s="59"/>
      <c r="F105" s="59"/>
      <c r="G105" s="59"/>
      <c r="H105" s="59"/>
      <c r="I105" s="59"/>
      <c r="J105" s="59"/>
      <c r="K105" s="59"/>
      <c r="L105" s="59"/>
      <c r="M105" s="59"/>
      <c r="N105" s="59"/>
      <c r="O105" s="59"/>
      <c r="P105" s="59"/>
      <c r="Q105" s="59"/>
      <c r="R105" s="59"/>
      <c r="S105" s="59"/>
      <c r="T105" s="59"/>
      <c r="U105" s="59"/>
      <c r="V105" s="59"/>
      <c r="W105" s="59"/>
      <c r="X105" s="59"/>
      <c r="Y105" s="59"/>
      <c r="Z105" s="59">
        <f t="shared" si="5"/>
        <v>0</v>
      </c>
      <c r="AA105" s="60">
        <f>SUMIF('调整分录-上期'!$D:$D,$A105,'调整分录-上期'!F:F)</f>
        <v>0</v>
      </c>
      <c r="AB105" s="60">
        <f>SUMIF('调整分录-上期'!$D:$D,$A105,'调整分录-上期'!G:G)</f>
        <v>0</v>
      </c>
      <c r="AC105" s="61">
        <f t="shared" si="4"/>
        <v>0</v>
      </c>
    </row>
    <row r="106" spans="1:29" ht="15" customHeight="1">
      <c r="B106" s="62" t="s">
        <v>37</v>
      </c>
      <c r="C106" s="66"/>
      <c r="D106" s="67">
        <f>SUM(D95:D105)-SUM(D98:D99)</f>
        <v>50462104.219999999</v>
      </c>
      <c r="E106" s="67"/>
      <c r="F106" s="67"/>
      <c r="G106" s="67">
        <f>SUM(G95:G105)-SUM(G98:G99)</f>
        <v>0</v>
      </c>
      <c r="H106" s="67">
        <f>SUM(H95:H105)-SUM(H98:H99)</f>
        <v>0</v>
      </c>
      <c r="I106" s="67">
        <f>SUM(I95:I105)-SUM(I98:I99)</f>
        <v>0</v>
      </c>
      <c r="J106" s="67">
        <f>SUM(J95:J105)-SUM(J98:J99)</f>
        <v>0</v>
      </c>
      <c r="K106" s="67">
        <f>SUM(K95:K105)-SUM(K98:K99)</f>
        <v>0</v>
      </c>
      <c r="L106" s="67"/>
      <c r="M106" s="67"/>
      <c r="N106" s="67"/>
      <c r="O106" s="67"/>
      <c r="P106" s="67"/>
      <c r="Q106" s="67"/>
      <c r="R106" s="67"/>
      <c r="S106" s="67"/>
      <c r="T106" s="67"/>
      <c r="U106" s="67"/>
      <c r="V106" s="67"/>
      <c r="W106" s="67"/>
      <c r="X106" s="67"/>
      <c r="Y106" s="67"/>
      <c r="Z106" s="63">
        <f t="shared" si="5"/>
        <v>50462104.219999999</v>
      </c>
      <c r="AA106" s="67">
        <f>SUM(AA95:AA105)-SUM(AA98:AA99)</f>
        <v>0</v>
      </c>
      <c r="AB106" s="67">
        <f>SUM(AB95:AB105)-SUM(AB98:AB99)</f>
        <v>0</v>
      </c>
      <c r="AC106" s="68">
        <f>SUM(AC95:AC105)-SUM(AC98:AC99)</f>
        <v>50462104.219999999</v>
      </c>
    </row>
    <row r="107" spans="1:29" ht="15" customHeight="1">
      <c r="B107" s="62" t="s">
        <v>39</v>
      </c>
      <c r="C107" s="66"/>
      <c r="D107" s="70">
        <f>D92+D106</f>
        <v>235421751.97999999</v>
      </c>
      <c r="E107" s="70"/>
      <c r="F107" s="70"/>
      <c r="G107" s="70">
        <f>G92+G106</f>
        <v>0</v>
      </c>
      <c r="H107" s="70">
        <f>H92+H106</f>
        <v>0</v>
      </c>
      <c r="I107" s="70">
        <f>I92+I106</f>
        <v>0</v>
      </c>
      <c r="J107" s="70">
        <f>J92+J106</f>
        <v>0</v>
      </c>
      <c r="K107" s="70">
        <f>K92+K106</f>
        <v>0</v>
      </c>
      <c r="L107" s="70"/>
      <c r="M107" s="70"/>
      <c r="N107" s="70"/>
      <c r="O107" s="70"/>
      <c r="P107" s="70"/>
      <c r="Q107" s="70"/>
      <c r="R107" s="70"/>
      <c r="S107" s="70"/>
      <c r="T107" s="70"/>
      <c r="U107" s="70"/>
      <c r="V107" s="70"/>
      <c r="W107" s="70"/>
      <c r="X107" s="70"/>
      <c r="Y107" s="70"/>
      <c r="Z107" s="63">
        <f t="shared" si="5"/>
        <v>235421751.97999999</v>
      </c>
      <c r="AA107" s="70">
        <f>AA92+AA106</f>
        <v>0</v>
      </c>
      <c r="AB107" s="70">
        <f>AB92+AB106</f>
        <v>0</v>
      </c>
      <c r="AC107" s="71">
        <f>AC92+AC106</f>
        <v>235421751.97999999</v>
      </c>
    </row>
    <row r="108" spans="1:29" ht="15" customHeight="1">
      <c r="B108" s="54"/>
      <c r="C108" s="58"/>
      <c r="D108" s="59"/>
      <c r="E108" s="59"/>
      <c r="F108" s="59"/>
      <c r="G108" s="59"/>
      <c r="H108" s="59"/>
      <c r="I108" s="59"/>
      <c r="J108" s="59"/>
      <c r="K108" s="59"/>
      <c r="L108" s="59"/>
      <c r="M108" s="59"/>
      <c r="N108" s="59"/>
      <c r="O108" s="59"/>
      <c r="P108" s="59"/>
      <c r="Q108" s="59"/>
      <c r="R108" s="59"/>
      <c r="S108" s="59"/>
      <c r="T108" s="59"/>
      <c r="U108" s="59"/>
      <c r="V108" s="59"/>
      <c r="W108" s="59"/>
      <c r="X108" s="59"/>
      <c r="Y108" s="59"/>
      <c r="Z108" s="59">
        <f t="shared" si="5"/>
        <v>0</v>
      </c>
      <c r="AA108" s="60">
        <f>SUMIF('调整分录-上期'!$D:$D,$A108,'调整分录-上期'!F:F)</f>
        <v>0</v>
      </c>
      <c r="AB108" s="60">
        <f>SUMIF('调整分录-上期'!$D:$D,$A108,'调整分录-上期'!G:G)</f>
        <v>0</v>
      </c>
      <c r="AC108" s="61">
        <f t="shared" si="4"/>
        <v>0</v>
      </c>
    </row>
    <row r="109" spans="1:29" ht="15" customHeight="1">
      <c r="B109" s="54" t="s">
        <v>125</v>
      </c>
      <c r="C109" s="58"/>
      <c r="D109" s="59"/>
      <c r="E109" s="59"/>
      <c r="F109" s="59"/>
      <c r="G109" s="59"/>
      <c r="H109" s="59"/>
      <c r="I109" s="59"/>
      <c r="J109" s="59"/>
      <c r="K109" s="59"/>
      <c r="L109" s="59"/>
      <c r="M109" s="59"/>
      <c r="N109" s="59"/>
      <c r="O109" s="59"/>
      <c r="P109" s="59"/>
      <c r="Q109" s="59"/>
      <c r="R109" s="59"/>
      <c r="S109" s="59"/>
      <c r="T109" s="59"/>
      <c r="U109" s="59"/>
      <c r="V109" s="59"/>
      <c r="W109" s="59"/>
      <c r="X109" s="59"/>
      <c r="Y109" s="59"/>
      <c r="Z109" s="59">
        <f t="shared" ref="Z109:Z139" si="6">SUM(D109:Y109)</f>
        <v>0</v>
      </c>
      <c r="AA109" s="60">
        <f>SUMIF('调整分录-上期'!$D:$D,$A109,'调整分录-上期'!F:F)</f>
        <v>0</v>
      </c>
      <c r="AB109" s="60">
        <f>SUMIF('调整分录-上期'!$D:$D,$A109,'调整分录-上期'!G:G)</f>
        <v>0</v>
      </c>
      <c r="AC109" s="61">
        <f t="shared" si="4"/>
        <v>0</v>
      </c>
    </row>
    <row r="110" spans="1:29" ht="15" customHeight="1">
      <c r="A110" s="124" t="s">
        <v>860</v>
      </c>
      <c r="B110" s="54" t="s">
        <v>49</v>
      </c>
      <c r="C110" s="58"/>
      <c r="D110" s="454">
        <v>960137844</v>
      </c>
      <c r="E110" s="59"/>
      <c r="F110" s="59"/>
      <c r="G110" s="59"/>
      <c r="H110" s="59"/>
      <c r="I110" s="59"/>
      <c r="J110" s="59"/>
      <c r="K110" s="59"/>
      <c r="L110" s="59"/>
      <c r="M110" s="59"/>
      <c r="N110" s="59"/>
      <c r="O110" s="59"/>
      <c r="P110" s="59"/>
      <c r="Q110" s="59"/>
      <c r="R110" s="59"/>
      <c r="S110" s="59"/>
      <c r="T110" s="59"/>
      <c r="U110" s="59"/>
      <c r="V110" s="59"/>
      <c r="W110" s="59"/>
      <c r="X110" s="59"/>
      <c r="Y110" s="59"/>
      <c r="Z110" s="59">
        <f t="shared" si="6"/>
        <v>960137844</v>
      </c>
      <c r="AA110" s="60">
        <f>SUMIF('调整分录-上期'!$D:$D,$A110,'调整分录-上期'!F:F)</f>
        <v>0</v>
      </c>
      <c r="AB110" s="60">
        <f>SUMIF('调整分录-上期'!$D:$D,$A110,'调整分录-上期'!G:G)</f>
        <v>0</v>
      </c>
      <c r="AC110" s="61">
        <f t="shared" si="4"/>
        <v>960137844</v>
      </c>
    </row>
    <row r="111" spans="1:29" ht="15" customHeight="1">
      <c r="A111" s="124" t="s">
        <v>169</v>
      </c>
      <c r="B111" s="54" t="s">
        <v>51</v>
      </c>
      <c r="C111" s="58"/>
      <c r="D111" s="59"/>
      <c r="E111" s="59"/>
      <c r="F111" s="59"/>
      <c r="G111" s="59"/>
      <c r="H111" s="59"/>
      <c r="I111" s="59"/>
      <c r="J111" s="59"/>
      <c r="K111" s="59"/>
      <c r="L111" s="59"/>
      <c r="M111" s="59"/>
      <c r="N111" s="59"/>
      <c r="O111" s="59"/>
      <c r="P111" s="59"/>
      <c r="Q111" s="59"/>
      <c r="R111" s="59"/>
      <c r="S111" s="59"/>
      <c r="T111" s="59"/>
      <c r="U111" s="59"/>
      <c r="V111" s="59"/>
      <c r="W111" s="59"/>
      <c r="X111" s="59"/>
      <c r="Y111" s="59"/>
      <c r="Z111" s="59">
        <f t="shared" si="6"/>
        <v>0</v>
      </c>
      <c r="AA111" s="60">
        <f>SUMIF('调整分录-上期'!$D:$D,$A111,'调整分录-上期'!F:F)</f>
        <v>0</v>
      </c>
      <c r="AB111" s="60">
        <f>SUMIF('调整分录-上期'!$D:$D,$A111,'调整分录-上期'!G:G)</f>
        <v>0</v>
      </c>
      <c r="AC111" s="61">
        <f t="shared" si="4"/>
        <v>0</v>
      </c>
    </row>
    <row r="112" spans="1:29" ht="15" customHeight="1">
      <c r="B112" s="54" t="s">
        <v>25</v>
      </c>
      <c r="C112" s="58"/>
      <c r="D112" s="59"/>
      <c r="E112" s="59"/>
      <c r="F112" s="59"/>
      <c r="G112" s="59"/>
      <c r="H112" s="59"/>
      <c r="I112" s="59"/>
      <c r="J112" s="59"/>
      <c r="K112" s="59"/>
      <c r="L112" s="59"/>
      <c r="M112" s="59"/>
      <c r="N112" s="59"/>
      <c r="O112" s="59"/>
      <c r="P112" s="59"/>
      <c r="Q112" s="59"/>
      <c r="R112" s="59"/>
      <c r="S112" s="59"/>
      <c r="T112" s="59"/>
      <c r="U112" s="59"/>
      <c r="V112" s="59"/>
      <c r="W112" s="59"/>
      <c r="X112" s="59"/>
      <c r="Y112" s="59"/>
      <c r="Z112" s="59">
        <f t="shared" si="6"/>
        <v>0</v>
      </c>
      <c r="AA112" s="60">
        <f>SUMIF('调整分录-上期'!$D:$D,$A112,'调整分录-上期'!F:F)</f>
        <v>0</v>
      </c>
      <c r="AB112" s="60">
        <f>SUMIF('调整分录-上期'!$D:$D,$A112,'调整分录-上期'!G:G)</f>
        <v>0</v>
      </c>
      <c r="AC112" s="61">
        <f t="shared" si="4"/>
        <v>0</v>
      </c>
    </row>
    <row r="113" spans="1:30" ht="15" customHeight="1">
      <c r="B113" s="54" t="s">
        <v>27</v>
      </c>
      <c r="C113" s="58"/>
      <c r="D113" s="59"/>
      <c r="E113" s="59"/>
      <c r="F113" s="59"/>
      <c r="G113" s="59"/>
      <c r="H113" s="59"/>
      <c r="I113" s="59"/>
      <c r="J113" s="59"/>
      <c r="K113" s="59"/>
      <c r="L113" s="59"/>
      <c r="M113" s="59"/>
      <c r="N113" s="59"/>
      <c r="O113" s="59"/>
      <c r="P113" s="59"/>
      <c r="Q113" s="59"/>
      <c r="R113" s="59"/>
      <c r="S113" s="59"/>
      <c r="T113" s="59"/>
      <c r="U113" s="59"/>
      <c r="V113" s="59"/>
      <c r="W113" s="59"/>
      <c r="X113" s="59"/>
      <c r="Y113" s="59"/>
      <c r="Z113" s="59">
        <f t="shared" si="6"/>
        <v>0</v>
      </c>
      <c r="AA113" s="60">
        <f>SUMIF('调整分录-上期'!$D:$D,$A113,'调整分录-上期'!F:F)</f>
        <v>0</v>
      </c>
      <c r="AB113" s="60">
        <f>SUMIF('调整分录-上期'!$D:$D,$A113,'调整分录-上期'!G:G)</f>
        <v>0</v>
      </c>
      <c r="AC113" s="61">
        <f t="shared" si="4"/>
        <v>0</v>
      </c>
    </row>
    <row r="114" spans="1:30" ht="15" customHeight="1">
      <c r="A114" s="124" t="s">
        <v>170</v>
      </c>
      <c r="B114" s="54" t="s">
        <v>55</v>
      </c>
      <c r="C114" s="58"/>
      <c r="D114" s="454">
        <v>1713948432.5</v>
      </c>
      <c r="E114" s="59"/>
      <c r="F114" s="59"/>
      <c r="G114" s="59"/>
      <c r="H114" s="59"/>
      <c r="I114" s="59"/>
      <c r="J114" s="59"/>
      <c r="K114" s="59"/>
      <c r="L114" s="59"/>
      <c r="M114" s="59"/>
      <c r="N114" s="59"/>
      <c r="O114" s="59"/>
      <c r="P114" s="59"/>
      <c r="Q114" s="59"/>
      <c r="R114" s="59"/>
      <c r="S114" s="59"/>
      <c r="T114" s="59"/>
      <c r="U114" s="59"/>
      <c r="V114" s="59"/>
      <c r="W114" s="59"/>
      <c r="X114" s="59"/>
      <c r="Y114" s="59"/>
      <c r="Z114" s="59">
        <f t="shared" si="6"/>
        <v>1713948432.5</v>
      </c>
      <c r="AA114" s="60">
        <f>SUMIF('调整分录-上期'!$D:$D,$A114,'调整分录-上期'!F:F)</f>
        <v>0</v>
      </c>
      <c r="AB114" s="60">
        <f>SUMIF('调整分录-上期'!$D:$D,$A114,'调整分录-上期'!G:G)</f>
        <v>0</v>
      </c>
      <c r="AC114" s="61">
        <f t="shared" si="4"/>
        <v>1713948432.5</v>
      </c>
    </row>
    <row r="115" spans="1:30" ht="15" customHeight="1">
      <c r="A115" s="124" t="s">
        <v>858</v>
      </c>
      <c r="B115" s="54" t="s">
        <v>57</v>
      </c>
      <c r="C115" s="58"/>
      <c r="D115" s="454">
        <v>202085486.72</v>
      </c>
      <c r="E115" s="59"/>
      <c r="F115" s="59"/>
      <c r="G115" s="59"/>
      <c r="H115" s="59"/>
      <c r="I115" s="59"/>
      <c r="J115" s="59"/>
      <c r="K115" s="59"/>
      <c r="L115" s="59"/>
      <c r="M115" s="59"/>
      <c r="N115" s="59"/>
      <c r="O115" s="59"/>
      <c r="P115" s="59"/>
      <c r="Q115" s="59"/>
      <c r="R115" s="59"/>
      <c r="S115" s="59"/>
      <c r="T115" s="59"/>
      <c r="U115" s="59"/>
      <c r="V115" s="59"/>
      <c r="W115" s="59"/>
      <c r="X115" s="59"/>
      <c r="Y115" s="59"/>
      <c r="Z115" s="59">
        <f t="shared" si="6"/>
        <v>202085486.72</v>
      </c>
      <c r="AA115" s="60">
        <f>SUMIF('调整分录-上期'!$D:$D,$A115,'调整分录-上期'!F:F)</f>
        <v>0</v>
      </c>
      <c r="AB115" s="60">
        <f>SUMIF('调整分录-上期'!$D:$D,$A115,'调整分录-上期'!G:G)</f>
        <v>0</v>
      </c>
      <c r="AC115" s="61">
        <f>Z115+AA115-AB115</f>
        <v>202085486.72</v>
      </c>
    </row>
    <row r="116" spans="1:30" ht="15" customHeight="1">
      <c r="A116" s="124" t="s">
        <v>171</v>
      </c>
      <c r="B116" s="54" t="s">
        <v>59</v>
      </c>
      <c r="C116" s="58"/>
      <c r="D116" s="59"/>
      <c r="E116" s="59"/>
      <c r="F116" s="59"/>
      <c r="G116" s="59"/>
      <c r="H116" s="59"/>
      <c r="I116" s="59"/>
      <c r="J116" s="59"/>
      <c r="K116" s="59"/>
      <c r="L116" s="59"/>
      <c r="M116" s="59"/>
      <c r="N116" s="59"/>
      <c r="O116" s="59"/>
      <c r="P116" s="59"/>
      <c r="Q116" s="59"/>
      <c r="R116" s="59"/>
      <c r="S116" s="59"/>
      <c r="T116" s="59"/>
      <c r="U116" s="59"/>
      <c r="V116" s="59"/>
      <c r="W116" s="59"/>
      <c r="X116" s="59"/>
      <c r="Y116" s="59"/>
      <c r="Z116" s="59">
        <f t="shared" si="6"/>
        <v>0</v>
      </c>
      <c r="AA116" s="60">
        <f>SUMIF('调整分录-上期'!$D:$D,$A116,'调整分录-上期'!F:F)</f>
        <v>0</v>
      </c>
      <c r="AB116" s="60">
        <f>SUMIF('调整分录-上期'!$D:$D,$A116,'调整分录-上期'!G:G)</f>
        <v>0</v>
      </c>
      <c r="AC116" s="61">
        <f t="shared" si="4"/>
        <v>0</v>
      </c>
    </row>
    <row r="117" spans="1:30" ht="15" customHeight="1">
      <c r="A117" s="124" t="s">
        <v>172</v>
      </c>
      <c r="B117" s="54" t="s">
        <v>61</v>
      </c>
      <c r="C117" s="58"/>
      <c r="D117" s="59"/>
      <c r="E117" s="59"/>
      <c r="F117" s="59"/>
      <c r="G117" s="59"/>
      <c r="H117" s="59"/>
      <c r="I117" s="59"/>
      <c r="J117" s="59"/>
      <c r="K117" s="59"/>
      <c r="L117" s="59"/>
      <c r="M117" s="59"/>
      <c r="N117" s="59"/>
      <c r="O117" s="59"/>
      <c r="P117" s="59"/>
      <c r="Q117" s="59"/>
      <c r="R117" s="59"/>
      <c r="S117" s="59"/>
      <c r="T117" s="59"/>
      <c r="U117" s="59"/>
      <c r="V117" s="59"/>
      <c r="W117" s="59"/>
      <c r="X117" s="59"/>
      <c r="Y117" s="59"/>
      <c r="Z117" s="59">
        <f t="shared" si="6"/>
        <v>0</v>
      </c>
      <c r="AA117" s="60">
        <f>SUMIF('调整分录-上期'!$D:$D,$A117,'调整分录-上期'!F:F)</f>
        <v>0</v>
      </c>
      <c r="AB117" s="60">
        <f>SUMIF('调整分录-上期'!$D:$D,$A117,'调整分录-上期'!G:G)</f>
        <v>0</v>
      </c>
      <c r="AC117" s="61">
        <f t="shared" si="4"/>
        <v>0</v>
      </c>
    </row>
    <row r="118" spans="1:30" ht="15" customHeight="1">
      <c r="A118" s="124" t="s">
        <v>173</v>
      </c>
      <c r="B118" s="54" t="s">
        <v>63</v>
      </c>
      <c r="C118" s="58"/>
      <c r="D118" s="454">
        <v>112457490.59</v>
      </c>
      <c r="E118" s="59"/>
      <c r="F118" s="59"/>
      <c r="G118" s="59"/>
      <c r="H118" s="59"/>
      <c r="I118" s="59"/>
      <c r="J118" s="59"/>
      <c r="K118" s="59"/>
      <c r="L118" s="59"/>
      <c r="M118" s="59"/>
      <c r="N118" s="59"/>
      <c r="O118" s="59"/>
      <c r="P118" s="59"/>
      <c r="Q118" s="59"/>
      <c r="R118" s="59"/>
      <c r="S118" s="59"/>
      <c r="T118" s="59"/>
      <c r="U118" s="59"/>
      <c r="V118" s="59"/>
      <c r="W118" s="59"/>
      <c r="X118" s="59"/>
      <c r="Y118" s="59"/>
      <c r="Z118" s="59">
        <f t="shared" si="6"/>
        <v>112457490.59</v>
      </c>
      <c r="AA118" s="60">
        <f>SUMIF('调整分录-上期'!$D:$D,$A118,'调整分录-上期'!F:F)</f>
        <v>0</v>
      </c>
      <c r="AB118" s="60">
        <f>SUMIF('调整分录-上期'!$D:$D,$A118,'调整分录-上期'!G:G)</f>
        <v>0</v>
      </c>
      <c r="AC118" s="61">
        <f t="shared" si="4"/>
        <v>112457490.59</v>
      </c>
    </row>
    <row r="119" spans="1:30" ht="15" customHeight="1">
      <c r="A119" s="124" t="s">
        <v>174</v>
      </c>
      <c r="B119" s="54" t="s">
        <v>65</v>
      </c>
      <c r="C119" s="58"/>
      <c r="D119" s="59"/>
      <c r="E119" s="59"/>
      <c r="F119" s="59"/>
      <c r="G119" s="59"/>
      <c r="H119" s="59"/>
      <c r="I119" s="59"/>
      <c r="J119" s="59"/>
      <c r="K119" s="59"/>
      <c r="L119" s="59"/>
      <c r="M119" s="59"/>
      <c r="N119" s="59"/>
      <c r="O119" s="59"/>
      <c r="P119" s="59"/>
      <c r="Q119" s="59"/>
      <c r="R119" s="59"/>
      <c r="S119" s="59"/>
      <c r="T119" s="59"/>
      <c r="U119" s="59"/>
      <c r="V119" s="59"/>
      <c r="W119" s="59"/>
      <c r="X119" s="59"/>
      <c r="Y119" s="59"/>
      <c r="Z119" s="59">
        <f t="shared" si="6"/>
        <v>0</v>
      </c>
      <c r="AA119" s="60">
        <f>SUMIF('调整分录-上期'!$D:$D,$A119,'调整分录-上期'!F:F)</f>
        <v>0</v>
      </c>
      <c r="AB119" s="60">
        <f>SUMIF('调整分录-上期'!$D:$D,$A119,'调整分录-上期'!G:G)</f>
        <v>0</v>
      </c>
      <c r="AC119" s="61">
        <f t="shared" si="4"/>
        <v>0</v>
      </c>
    </row>
    <row r="120" spans="1:30" ht="15" customHeight="1">
      <c r="A120" s="124" t="s">
        <v>175</v>
      </c>
      <c r="B120" s="54" t="s">
        <v>67</v>
      </c>
      <c r="C120" s="58"/>
      <c r="D120" s="454">
        <v>1104084726.0599999</v>
      </c>
      <c r="E120" s="59"/>
      <c r="F120" s="59"/>
      <c r="G120" s="59"/>
      <c r="H120" s="59"/>
      <c r="I120" s="59"/>
      <c r="J120" s="59"/>
      <c r="K120" s="59"/>
      <c r="L120" s="59"/>
      <c r="M120" s="59"/>
      <c r="N120" s="59"/>
      <c r="O120" s="59"/>
      <c r="P120" s="59"/>
      <c r="Q120" s="59"/>
      <c r="R120" s="59"/>
      <c r="S120" s="59"/>
      <c r="T120" s="59"/>
      <c r="U120" s="59"/>
      <c r="V120" s="59"/>
      <c r="W120" s="59"/>
      <c r="X120" s="59"/>
      <c r="Y120" s="59"/>
      <c r="Z120" s="59">
        <f t="shared" si="6"/>
        <v>1104084726.0599999</v>
      </c>
      <c r="AA120" s="60">
        <f>AA187</f>
        <v>0</v>
      </c>
      <c r="AB120" s="60">
        <f>AB187</f>
        <v>0</v>
      </c>
      <c r="AC120" s="61">
        <f t="shared" si="4"/>
        <v>1104084726.0599999</v>
      </c>
    </row>
    <row r="121" spans="1:30" ht="15" customHeight="1">
      <c r="B121" s="62" t="s">
        <v>69</v>
      </c>
      <c r="C121" s="66"/>
      <c r="D121" s="67">
        <f>SUM(D110:D120)-SUM(D112:D113)-2*D115</f>
        <v>3688543006.4299998</v>
      </c>
      <c r="E121" s="67"/>
      <c r="F121" s="67"/>
      <c r="G121" s="67">
        <f>SUM(G110:G120)-SUM(G112:G113)-G115</f>
        <v>0</v>
      </c>
      <c r="H121" s="67">
        <f>SUM(H110:H120)-SUM(H112:H113)-H115</f>
        <v>0</v>
      </c>
      <c r="I121" s="67">
        <f>SUM(I110:I120)-SUM(I112:I113)-I115</f>
        <v>0</v>
      </c>
      <c r="J121" s="67">
        <f>SUM(J110:J120)-SUM(J112:J113)-J115</f>
        <v>0</v>
      </c>
      <c r="K121" s="67">
        <f>SUM(K110:K120)-SUM(K112:K113)-K115</f>
        <v>0</v>
      </c>
      <c r="L121" s="67"/>
      <c r="M121" s="67"/>
      <c r="N121" s="67"/>
      <c r="O121" s="67"/>
      <c r="P121" s="67"/>
      <c r="Q121" s="67"/>
      <c r="R121" s="67"/>
      <c r="S121" s="67"/>
      <c r="T121" s="67"/>
      <c r="U121" s="67"/>
      <c r="V121" s="67"/>
      <c r="W121" s="67"/>
      <c r="X121" s="67"/>
      <c r="Y121" s="67"/>
      <c r="Z121" s="63">
        <f t="shared" si="6"/>
        <v>3688543006.4299998</v>
      </c>
      <c r="AA121" s="67">
        <f>SUM(AA110:AA120)</f>
        <v>0</v>
      </c>
      <c r="AB121" s="67">
        <f>SUM(AB110:AB120)</f>
        <v>0</v>
      </c>
      <c r="AC121" s="68">
        <f>SUM(AC110:AC120)-SUM(AC112:AC113)-2*AC115</f>
        <v>3688543006.4299998</v>
      </c>
    </row>
    <row r="122" spans="1:30" ht="15" customHeight="1">
      <c r="A122" s="124" t="s">
        <v>176</v>
      </c>
      <c r="B122" s="54" t="s">
        <v>71</v>
      </c>
      <c r="C122" s="58"/>
      <c r="D122" s="454">
        <v>36591711.359999999</v>
      </c>
      <c r="E122" s="59"/>
      <c r="F122" s="59"/>
      <c r="G122" s="59"/>
      <c r="H122" s="59"/>
      <c r="I122" s="59"/>
      <c r="J122" s="59"/>
      <c r="K122" s="59"/>
      <c r="L122" s="59"/>
      <c r="M122" s="59"/>
      <c r="N122" s="59"/>
      <c r="O122" s="59"/>
      <c r="P122" s="59"/>
      <c r="Q122" s="59"/>
      <c r="R122" s="59"/>
      <c r="S122" s="59"/>
      <c r="T122" s="59"/>
      <c r="U122" s="59"/>
      <c r="V122" s="59"/>
      <c r="W122" s="59"/>
      <c r="X122" s="59"/>
      <c r="Y122" s="59"/>
      <c r="Z122" s="59">
        <f t="shared" si="6"/>
        <v>36591711.359999999</v>
      </c>
      <c r="AA122" s="60">
        <f>SUMIF('调整分录-上期'!$D:$D,$A122,'调整分录-上期'!F:F)</f>
        <v>0</v>
      </c>
      <c r="AB122" s="60">
        <f>SUMIF('调整分录-上期'!$D:$D,$A122,'调整分录-上期'!G:G)</f>
        <v>0</v>
      </c>
      <c r="AC122" s="61">
        <f>Z122+AB122-AA122</f>
        <v>36591711.359999999</v>
      </c>
      <c r="AD122" s="125">
        <f>AC122-AC167</f>
        <v>36591711.359999999</v>
      </c>
    </row>
    <row r="123" spans="1:30" ht="15" customHeight="1">
      <c r="B123" s="62" t="s">
        <v>73</v>
      </c>
      <c r="C123" s="66"/>
      <c r="D123" s="67">
        <f>D121+D122</f>
        <v>3725134717.79</v>
      </c>
      <c r="E123" s="67"/>
      <c r="F123" s="67"/>
      <c r="G123" s="67">
        <f>G121+G122</f>
        <v>0</v>
      </c>
      <c r="H123" s="67">
        <f>H121+H122</f>
        <v>0</v>
      </c>
      <c r="I123" s="67">
        <f>I121+I122</f>
        <v>0</v>
      </c>
      <c r="J123" s="67">
        <f>J121+J122</f>
        <v>0</v>
      </c>
      <c r="K123" s="67">
        <f>K121+K122</f>
        <v>0</v>
      </c>
      <c r="L123" s="67"/>
      <c r="M123" s="67"/>
      <c r="N123" s="67"/>
      <c r="O123" s="67"/>
      <c r="P123" s="67"/>
      <c r="Q123" s="67"/>
      <c r="R123" s="67"/>
      <c r="S123" s="67"/>
      <c r="T123" s="67"/>
      <c r="U123" s="67"/>
      <c r="V123" s="67"/>
      <c r="W123" s="67"/>
      <c r="X123" s="67"/>
      <c r="Y123" s="67"/>
      <c r="Z123" s="63">
        <f t="shared" si="6"/>
        <v>3725134717.79</v>
      </c>
      <c r="AA123" s="67">
        <f>AA121+AA122</f>
        <v>0</v>
      </c>
      <c r="AB123" s="67">
        <f>AB121+AB122</f>
        <v>0</v>
      </c>
      <c r="AC123" s="68">
        <f>AC121+AC122</f>
        <v>3725134717.79</v>
      </c>
    </row>
    <row r="124" spans="1:30" ht="15" customHeight="1">
      <c r="B124" s="72" t="s">
        <v>75</v>
      </c>
      <c r="C124" s="66"/>
      <c r="D124" s="67">
        <f>D107+D123</f>
        <v>3960556469.77</v>
      </c>
      <c r="E124" s="67"/>
      <c r="F124" s="67"/>
      <c r="G124" s="67">
        <f>G107+G123</f>
        <v>0</v>
      </c>
      <c r="H124" s="67">
        <f>H107+H123</f>
        <v>0</v>
      </c>
      <c r="I124" s="67">
        <f>I107+I123</f>
        <v>0</v>
      </c>
      <c r="J124" s="67">
        <f>J107+J123</f>
        <v>0</v>
      </c>
      <c r="K124" s="67">
        <f>K107+K123</f>
        <v>0</v>
      </c>
      <c r="L124" s="67"/>
      <c r="M124" s="67"/>
      <c r="N124" s="67"/>
      <c r="O124" s="67"/>
      <c r="P124" s="67"/>
      <c r="Q124" s="67"/>
      <c r="R124" s="67"/>
      <c r="S124" s="67"/>
      <c r="T124" s="67"/>
      <c r="U124" s="67"/>
      <c r="V124" s="67"/>
      <c r="W124" s="67"/>
      <c r="X124" s="67"/>
      <c r="Y124" s="67"/>
      <c r="Z124" s="63">
        <f t="shared" si="6"/>
        <v>3960556469.77</v>
      </c>
      <c r="AA124" s="67">
        <f>AA107+AA123</f>
        <v>0</v>
      </c>
      <c r="AB124" s="67">
        <f>AB107+AB123</f>
        <v>0</v>
      </c>
      <c r="AC124" s="68">
        <f>AC107+AC123</f>
        <v>3960556469.77</v>
      </c>
    </row>
    <row r="125" spans="1:30" ht="15" customHeight="1">
      <c r="B125" s="73"/>
      <c r="C125" s="58"/>
      <c r="D125" s="59"/>
      <c r="E125" s="59"/>
      <c r="F125" s="59"/>
      <c r="G125" s="59"/>
      <c r="H125" s="59"/>
      <c r="I125" s="59"/>
      <c r="J125" s="59"/>
      <c r="K125" s="59"/>
      <c r="L125" s="59"/>
      <c r="M125" s="59"/>
      <c r="N125" s="59"/>
      <c r="O125" s="59"/>
      <c r="P125" s="59"/>
      <c r="Q125" s="59"/>
      <c r="R125" s="59"/>
      <c r="S125" s="59"/>
      <c r="T125" s="59"/>
      <c r="U125" s="59"/>
      <c r="V125" s="59"/>
      <c r="W125" s="59"/>
      <c r="X125" s="59"/>
      <c r="Y125" s="59"/>
      <c r="Z125" s="59">
        <f t="shared" si="6"/>
        <v>0</v>
      </c>
      <c r="AA125" s="60">
        <f>SUMIF('调整分录-上期'!$D:$D,$A125,'调整分录-上期'!F:F)</f>
        <v>0</v>
      </c>
      <c r="AB125" s="60">
        <f>SUMIF('调整分录-上期'!$D:$D,$A125,'调整分录-上期'!G:G)</f>
        <v>0</v>
      </c>
      <c r="AC125" s="61"/>
    </row>
    <row r="126" spans="1:30" ht="15" customHeight="1">
      <c r="B126" s="62" t="s">
        <v>76</v>
      </c>
      <c r="C126" s="66"/>
      <c r="D126" s="67">
        <f>SUM(D127:D130)</f>
        <v>0</v>
      </c>
      <c r="E126" s="67"/>
      <c r="F126" s="67"/>
      <c r="G126" s="67">
        <f>SUM(G127:G130)</f>
        <v>0</v>
      </c>
      <c r="H126" s="67">
        <f>SUM(H127:H130)</f>
        <v>0</v>
      </c>
      <c r="I126" s="67">
        <f>SUM(I127:I130)</f>
        <v>0</v>
      </c>
      <c r="J126" s="67">
        <f>SUM(J127:J130)</f>
        <v>0</v>
      </c>
      <c r="K126" s="67">
        <f>SUM(K127:K130)</f>
        <v>0</v>
      </c>
      <c r="L126" s="67"/>
      <c r="M126" s="67"/>
      <c r="N126" s="67"/>
      <c r="O126" s="67"/>
      <c r="P126" s="67"/>
      <c r="Q126" s="67"/>
      <c r="R126" s="67"/>
      <c r="S126" s="67"/>
      <c r="T126" s="67"/>
      <c r="U126" s="67"/>
      <c r="V126" s="67"/>
      <c r="W126" s="67"/>
      <c r="X126" s="67"/>
      <c r="Y126" s="67"/>
      <c r="Z126" s="63">
        <f t="shared" si="6"/>
        <v>0</v>
      </c>
      <c r="AA126" s="67"/>
      <c r="AB126" s="67"/>
      <c r="AC126" s="68">
        <f>SUM(AC127:AC130)</f>
        <v>0</v>
      </c>
      <c r="AD126" s="125"/>
    </row>
    <row r="127" spans="1:30" ht="15" customHeight="1">
      <c r="A127" s="124" t="s">
        <v>854</v>
      </c>
      <c r="B127" s="54" t="s">
        <v>481</v>
      </c>
      <c r="C127" s="58"/>
      <c r="D127" s="59"/>
      <c r="E127" s="59"/>
      <c r="F127" s="59"/>
      <c r="G127" s="59"/>
      <c r="H127" s="59"/>
      <c r="I127" s="59"/>
      <c r="J127" s="59"/>
      <c r="K127" s="59"/>
      <c r="L127" s="59"/>
      <c r="M127" s="59"/>
      <c r="N127" s="59"/>
      <c r="O127" s="59"/>
      <c r="P127" s="59"/>
      <c r="Q127" s="59"/>
      <c r="R127" s="59"/>
      <c r="S127" s="59"/>
      <c r="T127" s="59"/>
      <c r="U127" s="59"/>
      <c r="V127" s="59"/>
      <c r="W127" s="59"/>
      <c r="X127" s="59"/>
      <c r="Y127" s="59"/>
      <c r="Z127" s="59">
        <f t="shared" si="6"/>
        <v>0</v>
      </c>
      <c r="AA127" s="60">
        <f>SUMIF('调整分录-上期'!$D:$D,$A127,'调整分录-上期'!F:F)</f>
        <v>0</v>
      </c>
      <c r="AB127" s="60">
        <f>SUMIF('调整分录-上期'!$D:$D,$A127,'调整分录-上期'!G:G)</f>
        <v>0</v>
      </c>
      <c r="AC127" s="61">
        <f>Z127+AB127-AA127</f>
        <v>0</v>
      </c>
    </row>
    <row r="128" spans="1:30" ht="15" customHeight="1">
      <c r="A128" s="124" t="s">
        <v>177</v>
      </c>
      <c r="B128" s="54" t="s">
        <v>80</v>
      </c>
      <c r="C128" s="58"/>
      <c r="D128" s="59"/>
      <c r="E128" s="59"/>
      <c r="F128" s="59"/>
      <c r="G128" s="59"/>
      <c r="H128" s="59"/>
      <c r="I128" s="59"/>
      <c r="J128" s="59"/>
      <c r="K128" s="59"/>
      <c r="L128" s="59"/>
      <c r="M128" s="59"/>
      <c r="N128" s="59"/>
      <c r="O128" s="59"/>
      <c r="P128" s="59"/>
      <c r="Q128" s="59"/>
      <c r="R128" s="59"/>
      <c r="S128" s="59"/>
      <c r="T128" s="59"/>
      <c r="U128" s="59"/>
      <c r="V128" s="59"/>
      <c r="W128" s="59"/>
      <c r="X128" s="59"/>
      <c r="Y128" s="59"/>
      <c r="Z128" s="59">
        <f t="shared" si="6"/>
        <v>0</v>
      </c>
      <c r="AA128" s="60">
        <f>SUMIF('调整分录-上期'!$D:$D,$A128,'调整分录-上期'!F:F)</f>
        <v>0</v>
      </c>
      <c r="AB128" s="60">
        <f>SUMIF('调整分录-上期'!$D:$D,$A128,'调整分录-上期'!G:G)</f>
        <v>0</v>
      </c>
      <c r="AC128" s="61">
        <f>Z128+AB128-AA128</f>
        <v>0</v>
      </c>
      <c r="AD128" s="130"/>
    </row>
    <row r="129" spans="1:30" ht="15" customHeight="1">
      <c r="A129" s="124" t="s">
        <v>178</v>
      </c>
      <c r="B129" s="54" t="s">
        <v>82</v>
      </c>
      <c r="C129" s="58"/>
      <c r="D129" s="59"/>
      <c r="E129" s="59"/>
      <c r="F129" s="59"/>
      <c r="G129" s="59"/>
      <c r="H129" s="59"/>
      <c r="I129" s="59"/>
      <c r="J129" s="59"/>
      <c r="K129" s="59"/>
      <c r="L129" s="59"/>
      <c r="M129" s="59"/>
      <c r="N129" s="59"/>
      <c r="O129" s="59"/>
      <c r="P129" s="59"/>
      <c r="Q129" s="59"/>
      <c r="R129" s="59"/>
      <c r="S129" s="59"/>
      <c r="T129" s="59"/>
      <c r="U129" s="59"/>
      <c r="V129" s="59"/>
      <c r="W129" s="59"/>
      <c r="X129" s="59"/>
      <c r="Y129" s="59"/>
      <c r="Z129" s="59">
        <f t="shared" si="6"/>
        <v>0</v>
      </c>
      <c r="AA129" s="60">
        <f>SUMIF('调整分录-上期'!$D:$D,$A129,'调整分录-上期'!F:F)</f>
        <v>0</v>
      </c>
      <c r="AB129" s="60">
        <f>SUMIF('调整分录-上期'!$D:$D,$A129,'调整分录-上期'!G:G)</f>
        <v>0</v>
      </c>
      <c r="AC129" s="61">
        <f>Z129+AB129-AA129</f>
        <v>0</v>
      </c>
    </row>
    <row r="130" spans="1:30" ht="15" customHeight="1">
      <c r="A130" s="124" t="s">
        <v>179</v>
      </c>
      <c r="B130" s="54" t="s">
        <v>84</v>
      </c>
      <c r="C130" s="58"/>
      <c r="D130" s="59"/>
      <c r="E130" s="59"/>
      <c r="F130" s="59"/>
      <c r="G130" s="59"/>
      <c r="H130" s="59"/>
      <c r="I130" s="59"/>
      <c r="J130" s="59"/>
      <c r="K130" s="59"/>
      <c r="L130" s="59"/>
      <c r="M130" s="59"/>
      <c r="N130" s="59"/>
      <c r="O130" s="59"/>
      <c r="P130" s="59"/>
      <c r="Q130" s="59"/>
      <c r="R130" s="59"/>
      <c r="S130" s="59"/>
      <c r="T130" s="59"/>
      <c r="U130" s="59"/>
      <c r="V130" s="59"/>
      <c r="W130" s="59"/>
      <c r="X130" s="59"/>
      <c r="Y130" s="59"/>
      <c r="Z130" s="59">
        <f t="shared" si="6"/>
        <v>0</v>
      </c>
      <c r="AA130" s="60">
        <f>SUMIF('调整分录-上期'!$D:$D,$A130,'调整分录-上期'!F:F)</f>
        <v>0</v>
      </c>
      <c r="AB130" s="60">
        <f>SUMIF('调整分录-上期'!$D:$D,$A130,'调整分录-上期'!G:G)</f>
        <v>0</v>
      </c>
      <c r="AC130" s="61">
        <f>Z130+AB130-AA130</f>
        <v>0</v>
      </c>
      <c r="AD130" s="125"/>
    </row>
    <row r="131" spans="1:30" ht="15" customHeight="1">
      <c r="B131" s="62" t="s">
        <v>86</v>
      </c>
      <c r="C131" s="66"/>
      <c r="D131" s="67">
        <f>SUM(D132:D146)-SUM(D145:D146)</f>
        <v>0</v>
      </c>
      <c r="E131" s="67"/>
      <c r="F131" s="67"/>
      <c r="G131" s="67">
        <f>SUM(G132:G154)-SUM(G145:G146)</f>
        <v>0</v>
      </c>
      <c r="H131" s="67">
        <f>SUM(H132:H154)-SUM(H145:H146)</f>
        <v>0</v>
      </c>
      <c r="I131" s="67">
        <f>SUM(I132:I154)-SUM(I145:I146)</f>
        <v>0</v>
      </c>
      <c r="J131" s="67">
        <f>SUM(J132:J154)-SUM(J145:J146)</f>
        <v>0</v>
      </c>
      <c r="K131" s="67">
        <f>SUM(K132:K154)-SUM(K145:K146)</f>
        <v>0</v>
      </c>
      <c r="L131" s="67"/>
      <c r="M131" s="67"/>
      <c r="N131" s="67"/>
      <c r="O131" s="67"/>
      <c r="P131" s="67"/>
      <c r="Q131" s="67"/>
      <c r="R131" s="67"/>
      <c r="S131" s="67"/>
      <c r="T131" s="67"/>
      <c r="U131" s="67"/>
      <c r="V131" s="67"/>
      <c r="W131" s="67"/>
      <c r="X131" s="67"/>
      <c r="Y131" s="67"/>
      <c r="Z131" s="63">
        <f>SUM(D131:Y131)</f>
        <v>0</v>
      </c>
      <c r="AA131" s="67"/>
      <c r="AB131" s="67"/>
      <c r="AC131" s="68">
        <f>SUM(AC132:AC146)-SUM(AC145:AC146)</f>
        <v>0</v>
      </c>
    </row>
    <row r="132" spans="1:30" ht="15" customHeight="1">
      <c r="A132" s="124" t="s">
        <v>855</v>
      </c>
      <c r="B132" s="54" t="s">
        <v>482</v>
      </c>
      <c r="C132" s="58"/>
      <c r="D132" s="74"/>
      <c r="E132" s="74"/>
      <c r="F132" s="74"/>
      <c r="G132" s="74"/>
      <c r="H132" s="74"/>
      <c r="I132" s="74"/>
      <c r="J132" s="74"/>
      <c r="K132" s="74"/>
      <c r="L132" s="74"/>
      <c r="M132" s="74"/>
      <c r="N132" s="74"/>
      <c r="O132" s="74"/>
      <c r="P132" s="74"/>
      <c r="Q132" s="74"/>
      <c r="R132" s="74"/>
      <c r="S132" s="74"/>
      <c r="T132" s="74"/>
      <c r="U132" s="74"/>
      <c r="V132" s="74"/>
      <c r="W132" s="74"/>
      <c r="X132" s="74"/>
      <c r="Y132" s="74"/>
      <c r="Z132" s="59">
        <f t="shared" si="6"/>
        <v>0</v>
      </c>
      <c r="AA132" s="60">
        <f>SUMIF('调整分录-上期'!$D:$D,$A132,'调整分录-上期'!F:F)</f>
        <v>0</v>
      </c>
      <c r="AB132" s="60">
        <f>SUMIF('调整分录-上期'!$D:$D,$A132,'调整分录-上期'!G:G)</f>
        <v>0</v>
      </c>
      <c r="AC132" s="75">
        <f t="shared" ref="AC132:AC146" si="7">Z132+AA132-AB132</f>
        <v>0</v>
      </c>
    </row>
    <row r="133" spans="1:30" ht="15" customHeight="1">
      <c r="A133" s="124" t="s">
        <v>180</v>
      </c>
      <c r="B133" s="54" t="s">
        <v>90</v>
      </c>
      <c r="C133" s="58"/>
      <c r="D133" s="59"/>
      <c r="E133" s="59"/>
      <c r="F133" s="59"/>
      <c r="G133" s="59"/>
      <c r="H133" s="59"/>
      <c r="I133" s="59"/>
      <c r="J133" s="59"/>
      <c r="K133" s="59"/>
      <c r="L133" s="59"/>
      <c r="M133" s="59"/>
      <c r="N133" s="59"/>
      <c r="O133" s="59"/>
      <c r="P133" s="59"/>
      <c r="Q133" s="59"/>
      <c r="R133" s="59"/>
      <c r="S133" s="59"/>
      <c r="T133" s="59"/>
      <c r="U133" s="59"/>
      <c r="V133" s="59"/>
      <c r="W133" s="59"/>
      <c r="X133" s="59"/>
      <c r="Y133" s="59"/>
      <c r="Z133" s="59">
        <f t="shared" si="6"/>
        <v>0</v>
      </c>
      <c r="AA133" s="60">
        <f>SUMIF('调整分录-上期'!$D:$D,$A133,'调整分录-上期'!F:F)</f>
        <v>0</v>
      </c>
      <c r="AB133" s="60">
        <f>SUMIF('调整分录-上期'!$D:$D,$A133,'调整分录-上期'!G:G)</f>
        <v>0</v>
      </c>
      <c r="AC133" s="75">
        <f t="shared" si="7"/>
        <v>0</v>
      </c>
    </row>
    <row r="134" spans="1:30" ht="15" customHeight="1">
      <c r="A134" s="124" t="s">
        <v>181</v>
      </c>
      <c r="B134" s="54" t="s">
        <v>92</v>
      </c>
      <c r="C134" s="58"/>
      <c r="D134" s="59"/>
      <c r="E134" s="59"/>
      <c r="F134" s="59"/>
      <c r="G134" s="59"/>
      <c r="H134" s="59"/>
      <c r="I134" s="59"/>
      <c r="J134" s="59"/>
      <c r="K134" s="59"/>
      <c r="L134" s="59"/>
      <c r="M134" s="59"/>
      <c r="N134" s="59"/>
      <c r="O134" s="59"/>
      <c r="P134" s="59"/>
      <c r="Q134" s="59"/>
      <c r="R134" s="59"/>
      <c r="S134" s="59"/>
      <c r="T134" s="59"/>
      <c r="U134" s="59"/>
      <c r="V134" s="59"/>
      <c r="W134" s="59"/>
      <c r="X134" s="59"/>
      <c r="Y134" s="59"/>
      <c r="Z134" s="59">
        <f t="shared" si="6"/>
        <v>0</v>
      </c>
      <c r="AA134" s="60">
        <f>SUMIF('调整分录-上期'!$D:$D,$A134,'调整分录-上期'!F:F)</f>
        <v>0</v>
      </c>
      <c r="AB134" s="60">
        <f>SUMIF('调整分录-上期'!$D:$D,$A134,'调整分录-上期'!G:G)</f>
        <v>0</v>
      </c>
      <c r="AC134" s="75">
        <f t="shared" si="7"/>
        <v>0</v>
      </c>
    </row>
    <row r="135" spans="1:30" ht="15" customHeight="1">
      <c r="A135" s="124" t="s">
        <v>182</v>
      </c>
      <c r="B135" s="54" t="s">
        <v>94</v>
      </c>
      <c r="C135" s="58"/>
      <c r="D135" s="59"/>
      <c r="E135" s="59"/>
      <c r="F135" s="59"/>
      <c r="G135" s="59"/>
      <c r="H135" s="59"/>
      <c r="I135" s="59"/>
      <c r="J135" s="59"/>
      <c r="K135" s="59"/>
      <c r="L135" s="59"/>
      <c r="M135" s="59"/>
      <c r="N135" s="59"/>
      <c r="O135" s="59"/>
      <c r="P135" s="59"/>
      <c r="Q135" s="59"/>
      <c r="R135" s="59"/>
      <c r="S135" s="59"/>
      <c r="T135" s="59"/>
      <c r="U135" s="59"/>
      <c r="V135" s="59"/>
      <c r="W135" s="59"/>
      <c r="X135" s="59"/>
      <c r="Y135" s="59"/>
      <c r="Z135" s="59">
        <f t="shared" si="6"/>
        <v>0</v>
      </c>
      <c r="AA135" s="60">
        <f>SUMIF('调整分录-上期'!$D:$D,$A135,'调整分录-上期'!F:F)</f>
        <v>0</v>
      </c>
      <c r="AB135" s="60">
        <f>SUMIF('调整分录-上期'!$D:$D,$A135,'调整分录-上期'!G:G)</f>
        <v>0</v>
      </c>
      <c r="AC135" s="75">
        <f t="shared" si="7"/>
        <v>0</v>
      </c>
    </row>
    <row r="136" spans="1:30" ht="15" customHeight="1">
      <c r="A136" s="124" t="s">
        <v>183</v>
      </c>
      <c r="B136" s="54" t="s">
        <v>96</v>
      </c>
      <c r="C136" s="58"/>
      <c r="D136" s="59"/>
      <c r="E136" s="59"/>
      <c r="F136" s="59"/>
      <c r="G136" s="59"/>
      <c r="H136" s="59"/>
      <c r="I136" s="59"/>
      <c r="J136" s="59"/>
      <c r="K136" s="59"/>
      <c r="L136" s="59"/>
      <c r="M136" s="59"/>
      <c r="N136" s="59"/>
      <c r="O136" s="59"/>
      <c r="P136" s="59"/>
      <c r="Q136" s="59"/>
      <c r="R136" s="59"/>
      <c r="S136" s="59"/>
      <c r="T136" s="59"/>
      <c r="U136" s="59"/>
      <c r="V136" s="59"/>
      <c r="W136" s="59"/>
      <c r="X136" s="59"/>
      <c r="Y136" s="59"/>
      <c r="Z136" s="59">
        <f t="shared" si="6"/>
        <v>0</v>
      </c>
      <c r="AA136" s="60">
        <f>SUMIF('调整分录-上期'!$D:$D,$A136,'调整分录-上期'!F:F)</f>
        <v>0</v>
      </c>
      <c r="AB136" s="60">
        <f>SUMIF('调整分录-上期'!$D:$D,$A136,'调整分录-上期'!G:G)</f>
        <v>0</v>
      </c>
      <c r="AC136" s="75">
        <f t="shared" si="7"/>
        <v>0</v>
      </c>
    </row>
    <row r="137" spans="1:30" ht="15" customHeight="1">
      <c r="A137" s="124" t="s">
        <v>184</v>
      </c>
      <c r="B137" s="54" t="s">
        <v>98</v>
      </c>
      <c r="C137" s="58"/>
      <c r="D137" s="59"/>
      <c r="E137" s="59"/>
      <c r="F137" s="59"/>
      <c r="G137" s="59"/>
      <c r="H137" s="59"/>
      <c r="I137" s="59"/>
      <c r="J137" s="59"/>
      <c r="K137" s="59"/>
      <c r="L137" s="59"/>
      <c r="M137" s="59"/>
      <c r="N137" s="59"/>
      <c r="O137" s="59"/>
      <c r="P137" s="59"/>
      <c r="Q137" s="59"/>
      <c r="R137" s="59"/>
      <c r="S137" s="59"/>
      <c r="T137" s="59"/>
      <c r="U137" s="59"/>
      <c r="V137" s="59"/>
      <c r="W137" s="59"/>
      <c r="X137" s="59"/>
      <c r="Y137" s="59"/>
      <c r="Z137" s="59">
        <f t="shared" si="6"/>
        <v>0</v>
      </c>
      <c r="AA137" s="60">
        <f>SUMIF('调整分录-上期'!$D:$D,$A137,'调整分录-上期'!F:F)</f>
        <v>0</v>
      </c>
      <c r="AB137" s="60">
        <f>SUMIF('调整分录-上期'!$D:$D,$A137,'调整分录-上期'!G:G)</f>
        <v>0</v>
      </c>
      <c r="AC137" s="75">
        <f t="shared" si="7"/>
        <v>0</v>
      </c>
    </row>
    <row r="138" spans="1:30" ht="15" customHeight="1">
      <c r="A138" s="124" t="s">
        <v>185</v>
      </c>
      <c r="B138" s="54" t="s">
        <v>100</v>
      </c>
      <c r="C138" s="58"/>
      <c r="D138" s="59"/>
      <c r="E138" s="59"/>
      <c r="F138" s="59"/>
      <c r="G138" s="59"/>
      <c r="H138" s="59"/>
      <c r="I138" s="59"/>
      <c r="J138" s="59"/>
      <c r="K138" s="59"/>
      <c r="L138" s="59"/>
      <c r="M138" s="59"/>
      <c r="N138" s="59"/>
      <c r="O138" s="59"/>
      <c r="P138" s="59"/>
      <c r="Q138" s="59"/>
      <c r="R138" s="59"/>
      <c r="S138" s="59"/>
      <c r="T138" s="59"/>
      <c r="U138" s="59"/>
      <c r="V138" s="59"/>
      <c r="W138" s="59"/>
      <c r="X138" s="59"/>
      <c r="Y138" s="59"/>
      <c r="Z138" s="59">
        <f t="shared" si="6"/>
        <v>0</v>
      </c>
      <c r="AA138" s="60">
        <f>SUMIF('调整分录-上期'!$D:$D,$A138,'调整分录-上期'!F:F)</f>
        <v>0</v>
      </c>
      <c r="AB138" s="60">
        <f>SUMIF('调整分录-上期'!$D:$D,$A138,'调整分录-上期'!G:G)</f>
        <v>0</v>
      </c>
      <c r="AC138" s="75">
        <f t="shared" si="7"/>
        <v>0</v>
      </c>
    </row>
    <row r="139" spans="1:30" ht="15" customHeight="1">
      <c r="A139" s="124" t="s">
        <v>186</v>
      </c>
      <c r="B139" s="54" t="s">
        <v>102</v>
      </c>
      <c r="C139" s="58"/>
      <c r="D139" s="59"/>
      <c r="E139" s="59"/>
      <c r="F139" s="59"/>
      <c r="G139" s="59"/>
      <c r="H139" s="59"/>
      <c r="I139" s="59"/>
      <c r="J139" s="59"/>
      <c r="K139" s="59"/>
      <c r="L139" s="59"/>
      <c r="M139" s="59"/>
      <c r="N139" s="59"/>
      <c r="O139" s="59"/>
      <c r="P139" s="59"/>
      <c r="Q139" s="59"/>
      <c r="R139" s="59"/>
      <c r="S139" s="59"/>
      <c r="T139" s="59"/>
      <c r="U139" s="59"/>
      <c r="V139" s="59"/>
      <c r="W139" s="59"/>
      <c r="X139" s="59"/>
      <c r="Y139" s="59"/>
      <c r="Z139" s="59">
        <f t="shared" si="6"/>
        <v>0</v>
      </c>
      <c r="AA139" s="60">
        <f>SUMIF('调整分录-上期'!$D:$D,$A139,'调整分录-上期'!F:F)</f>
        <v>0</v>
      </c>
      <c r="AB139" s="60">
        <f>SUMIF('调整分录-上期'!$D:$D,$A139,'调整分录-上期'!G:G)</f>
        <v>0</v>
      </c>
      <c r="AC139" s="75">
        <f t="shared" si="7"/>
        <v>0</v>
      </c>
    </row>
    <row r="140" spans="1:30" ht="15" customHeight="1">
      <c r="A140" s="124" t="s">
        <v>187</v>
      </c>
      <c r="B140" s="54" t="s">
        <v>104</v>
      </c>
      <c r="C140" s="58"/>
      <c r="D140" s="59"/>
      <c r="E140" s="59"/>
      <c r="F140" s="59"/>
      <c r="G140" s="59"/>
      <c r="H140" s="59"/>
      <c r="I140" s="59"/>
      <c r="J140" s="59"/>
      <c r="K140" s="59"/>
      <c r="L140" s="59"/>
      <c r="M140" s="59"/>
      <c r="N140" s="59"/>
      <c r="O140" s="59"/>
      <c r="P140" s="59"/>
      <c r="Q140" s="59"/>
      <c r="R140" s="59"/>
      <c r="S140" s="59"/>
      <c r="T140" s="59"/>
      <c r="U140" s="59"/>
      <c r="V140" s="59"/>
      <c r="W140" s="59"/>
      <c r="X140" s="59"/>
      <c r="Y140" s="59"/>
      <c r="Z140" s="59">
        <f t="shared" ref="Z140:Z173" si="8">SUM(D140:Y140)</f>
        <v>0</v>
      </c>
      <c r="AA140" s="60">
        <f>SUMIF('调整分录-上期'!$D:$D,$A140,'调整分录-上期'!F:F)</f>
        <v>0</v>
      </c>
      <c r="AB140" s="60">
        <f>SUMIF('调整分录-上期'!$D:$D,$A140,'调整分录-上期'!G:G)</f>
        <v>0</v>
      </c>
      <c r="AC140" s="75">
        <f t="shared" si="7"/>
        <v>0</v>
      </c>
    </row>
    <row r="141" spans="1:30" ht="15" customHeight="1">
      <c r="A141" s="124" t="s">
        <v>188</v>
      </c>
      <c r="B141" s="54" t="s">
        <v>105</v>
      </c>
      <c r="C141" s="58"/>
      <c r="D141" s="59"/>
      <c r="E141" s="59"/>
      <c r="F141" s="59"/>
      <c r="G141" s="59"/>
      <c r="H141" s="59"/>
      <c r="I141" s="59"/>
      <c r="J141" s="59"/>
      <c r="K141" s="59"/>
      <c r="L141" s="59"/>
      <c r="M141" s="59"/>
      <c r="N141" s="59"/>
      <c r="O141" s="59"/>
      <c r="P141" s="59"/>
      <c r="Q141" s="59"/>
      <c r="R141" s="59"/>
      <c r="S141" s="59"/>
      <c r="T141" s="59"/>
      <c r="U141" s="59"/>
      <c r="V141" s="59"/>
      <c r="W141" s="59"/>
      <c r="X141" s="59"/>
      <c r="Y141" s="59"/>
      <c r="Z141" s="59">
        <f t="shared" si="8"/>
        <v>0</v>
      </c>
      <c r="AA141" s="60">
        <f>SUMIF('调整分录-上期'!$D:$D,$A141,'调整分录-上期'!F:F)</f>
        <v>0</v>
      </c>
      <c r="AB141" s="60">
        <f>SUMIF('调整分录-上期'!$D:$D,$A141,'调整分录-上期'!G:G)</f>
        <v>0</v>
      </c>
      <c r="AC141" s="75">
        <f t="shared" si="7"/>
        <v>0</v>
      </c>
    </row>
    <row r="142" spans="1:30" ht="15" customHeight="1">
      <c r="A142" s="124" t="s">
        <v>189</v>
      </c>
      <c r="B142" s="54" t="s">
        <v>107</v>
      </c>
      <c r="C142" s="58"/>
      <c r="D142" s="59"/>
      <c r="E142" s="59"/>
      <c r="F142" s="59"/>
      <c r="G142" s="59"/>
      <c r="H142" s="59"/>
      <c r="I142" s="59"/>
      <c r="J142" s="59"/>
      <c r="K142" s="59"/>
      <c r="L142" s="59"/>
      <c r="M142" s="59"/>
      <c r="N142" s="59"/>
      <c r="O142" s="59"/>
      <c r="P142" s="59"/>
      <c r="Q142" s="59"/>
      <c r="R142" s="59"/>
      <c r="S142" s="59"/>
      <c r="T142" s="59"/>
      <c r="U142" s="59"/>
      <c r="V142" s="59"/>
      <c r="W142" s="59"/>
      <c r="X142" s="59"/>
      <c r="Y142" s="59"/>
      <c r="Z142" s="59">
        <f t="shared" si="8"/>
        <v>0</v>
      </c>
      <c r="AA142" s="60">
        <f>SUMIF('调整分录-上期'!$D:$D,$A142,'调整分录-上期'!F:F)</f>
        <v>0</v>
      </c>
      <c r="AB142" s="60">
        <f>SUMIF('调整分录-上期'!$D:$D,$A142,'调整分录-上期'!G:G)</f>
        <v>0</v>
      </c>
      <c r="AC142" s="75">
        <f t="shared" si="7"/>
        <v>0</v>
      </c>
    </row>
    <row r="143" spans="1:30" ht="15" customHeight="1">
      <c r="A143" s="124" t="s">
        <v>190</v>
      </c>
      <c r="B143" s="54" t="s">
        <v>108</v>
      </c>
      <c r="C143" s="58"/>
      <c r="D143" s="59"/>
      <c r="E143" s="59"/>
      <c r="F143" s="59"/>
      <c r="G143" s="59"/>
      <c r="H143" s="59"/>
      <c r="I143" s="59"/>
      <c r="J143" s="59"/>
      <c r="K143" s="59"/>
      <c r="L143" s="59"/>
      <c r="M143" s="59"/>
      <c r="N143" s="59"/>
      <c r="O143" s="59"/>
      <c r="P143" s="59"/>
      <c r="Q143" s="59"/>
      <c r="R143" s="59"/>
      <c r="S143" s="59"/>
      <c r="T143" s="59"/>
      <c r="U143" s="59"/>
      <c r="V143" s="59"/>
      <c r="W143" s="59"/>
      <c r="X143" s="59"/>
      <c r="Y143" s="59"/>
      <c r="Z143" s="59">
        <f t="shared" si="8"/>
        <v>0</v>
      </c>
      <c r="AA143" s="60">
        <f>SUMIF('调整分录-上期'!$D:$D,$A143,'调整分录-上期'!F:F)</f>
        <v>0</v>
      </c>
      <c r="AB143" s="60">
        <f>SUMIF('调整分录-上期'!$D:$D,$A143,'调整分录-上期'!G:G)</f>
        <v>0</v>
      </c>
      <c r="AC143" s="75">
        <f t="shared" si="7"/>
        <v>0</v>
      </c>
    </row>
    <row r="144" spans="1:30" ht="15" customHeight="1">
      <c r="A144" s="124" t="s">
        <v>191</v>
      </c>
      <c r="B144" s="54" t="s">
        <v>109</v>
      </c>
      <c r="C144" s="58"/>
      <c r="D144" s="59"/>
      <c r="E144" s="59"/>
      <c r="F144" s="59"/>
      <c r="G144" s="59"/>
      <c r="H144" s="59"/>
      <c r="I144" s="59"/>
      <c r="J144" s="59"/>
      <c r="K144" s="59"/>
      <c r="L144" s="59"/>
      <c r="M144" s="59"/>
      <c r="N144" s="59"/>
      <c r="O144" s="59"/>
      <c r="P144" s="59"/>
      <c r="Q144" s="59"/>
      <c r="R144" s="59"/>
      <c r="S144" s="59"/>
      <c r="T144" s="59"/>
      <c r="U144" s="59"/>
      <c r="V144" s="59"/>
      <c r="W144" s="59"/>
      <c r="X144" s="59"/>
      <c r="Y144" s="59"/>
      <c r="Z144" s="59">
        <f t="shared" si="8"/>
        <v>0</v>
      </c>
      <c r="AA144" s="60">
        <f>SUMIF('调整分录-上期'!$D:$D,$A144,'调整分录-上期'!F:F)</f>
        <v>0</v>
      </c>
      <c r="AB144" s="60">
        <f>SUMIF('调整分录-上期'!$D:$D,$A144,'调整分录-上期'!G:G)</f>
        <v>0</v>
      </c>
      <c r="AC144" s="75">
        <f t="shared" si="7"/>
        <v>0</v>
      </c>
    </row>
    <row r="145" spans="1:31" ht="15" customHeight="1">
      <c r="B145" s="54" t="s">
        <v>110</v>
      </c>
      <c r="C145" s="58"/>
      <c r="D145" s="59"/>
      <c r="E145" s="59"/>
      <c r="F145" s="59"/>
      <c r="G145" s="59"/>
      <c r="H145" s="59"/>
      <c r="I145" s="59"/>
      <c r="J145" s="59"/>
      <c r="K145" s="59"/>
      <c r="L145" s="59"/>
      <c r="M145" s="59"/>
      <c r="N145" s="59"/>
      <c r="O145" s="59"/>
      <c r="P145" s="59"/>
      <c r="Q145" s="59"/>
      <c r="R145" s="59"/>
      <c r="S145" s="59"/>
      <c r="T145" s="59"/>
      <c r="U145" s="59"/>
      <c r="V145" s="59"/>
      <c r="W145" s="59"/>
      <c r="X145" s="59"/>
      <c r="Y145" s="59"/>
      <c r="Z145" s="59">
        <f t="shared" si="8"/>
        <v>0</v>
      </c>
      <c r="AA145" s="60">
        <f>SUMIF('调整分录-上期'!$D:$D,$A145,'调整分录-上期'!F:F)</f>
        <v>0</v>
      </c>
      <c r="AB145" s="60">
        <f>SUMIF('调整分录-上期'!$D:$D,$A145,'调整分录-上期'!G:G)</f>
        <v>0</v>
      </c>
      <c r="AC145" s="75">
        <f t="shared" si="7"/>
        <v>0</v>
      </c>
      <c r="AE145" s="125"/>
    </row>
    <row r="146" spans="1:31" ht="15" customHeight="1">
      <c r="B146" s="54" t="s">
        <v>483</v>
      </c>
      <c r="C146" s="58"/>
      <c r="D146" s="59"/>
      <c r="E146" s="59"/>
      <c r="F146" s="59"/>
      <c r="G146" s="59"/>
      <c r="H146" s="59"/>
      <c r="I146" s="59"/>
      <c r="J146" s="59"/>
      <c r="K146" s="59"/>
      <c r="L146" s="59"/>
      <c r="M146" s="59"/>
      <c r="N146" s="59"/>
      <c r="O146" s="59"/>
      <c r="P146" s="59"/>
      <c r="Q146" s="59"/>
      <c r="R146" s="59"/>
      <c r="S146" s="59"/>
      <c r="T146" s="59"/>
      <c r="U146" s="59"/>
      <c r="V146" s="59"/>
      <c r="W146" s="59"/>
      <c r="X146" s="59"/>
      <c r="Y146" s="59"/>
      <c r="Z146" s="59">
        <f t="shared" si="8"/>
        <v>0</v>
      </c>
      <c r="AA146" s="60">
        <f>SUMIF('调整分录-上期'!$D:$D,$A146,'调整分录-上期'!F:F)</f>
        <v>0</v>
      </c>
      <c r="AB146" s="60">
        <f>SUMIF('调整分录-上期'!$D:$D,$A146,'调整分录-上期'!G:G)</f>
        <v>0</v>
      </c>
      <c r="AC146" s="75">
        <f t="shared" si="7"/>
        <v>0</v>
      </c>
    </row>
    <row r="147" spans="1:31" ht="15" customHeight="1">
      <c r="A147" s="124" t="s">
        <v>857</v>
      </c>
      <c r="B147" s="54" t="s">
        <v>111</v>
      </c>
      <c r="C147" s="58"/>
      <c r="D147" s="59"/>
      <c r="E147" s="59"/>
      <c r="F147" s="59"/>
      <c r="G147" s="59"/>
      <c r="H147" s="59"/>
      <c r="I147" s="59"/>
      <c r="J147" s="59"/>
      <c r="K147" s="59"/>
      <c r="L147" s="59"/>
      <c r="M147" s="59"/>
      <c r="N147" s="59"/>
      <c r="O147" s="59"/>
      <c r="P147" s="59"/>
      <c r="Q147" s="59"/>
      <c r="R147" s="59"/>
      <c r="S147" s="59"/>
      <c r="T147" s="59"/>
      <c r="U147" s="59"/>
      <c r="V147" s="59"/>
      <c r="W147" s="59"/>
      <c r="X147" s="59"/>
      <c r="Y147" s="59"/>
      <c r="Z147" s="59">
        <f t="shared" si="8"/>
        <v>0</v>
      </c>
      <c r="AA147" s="60">
        <f>SUMIF('调整分录-上期'!$D:$D,$A147,'调整分录-上期'!F:F)</f>
        <v>0</v>
      </c>
      <c r="AB147" s="60">
        <f>SUMIF('调整分录-上期'!$D:$D,$A147,'调整分录-上期'!G:G)</f>
        <v>0</v>
      </c>
      <c r="AC147" s="61">
        <f>Z147+AB147-AA147</f>
        <v>0</v>
      </c>
    </row>
    <row r="148" spans="1:31" ht="15" customHeight="1">
      <c r="A148" s="124" t="s">
        <v>841</v>
      </c>
      <c r="B148" s="54" t="s">
        <v>824</v>
      </c>
      <c r="C148" s="58"/>
      <c r="D148" s="59"/>
      <c r="E148" s="59"/>
      <c r="F148" s="59"/>
      <c r="G148" s="59"/>
      <c r="H148" s="59"/>
      <c r="I148" s="59"/>
      <c r="J148" s="59"/>
      <c r="K148" s="59"/>
      <c r="L148" s="59"/>
      <c r="M148" s="59"/>
      <c r="N148" s="59"/>
      <c r="O148" s="59"/>
      <c r="P148" s="59"/>
      <c r="Q148" s="59"/>
      <c r="R148" s="59"/>
      <c r="S148" s="59"/>
      <c r="T148" s="59"/>
      <c r="U148" s="59"/>
      <c r="V148" s="59"/>
      <c r="W148" s="59"/>
      <c r="X148" s="59"/>
      <c r="Y148" s="59"/>
      <c r="Z148" s="59">
        <f t="shared" si="8"/>
        <v>0</v>
      </c>
      <c r="AA148" s="60">
        <f>SUMIF('调整分录-上期'!$D:$D,$A148,'调整分录-上期'!F:F)</f>
        <v>0</v>
      </c>
      <c r="AB148" s="60">
        <f>SUMIF('调整分录-上期'!$D:$D,$A148,'调整分录-上期'!G:G)</f>
        <v>0</v>
      </c>
      <c r="AC148" s="61">
        <f t="shared" ref="AC148:AC155" si="9">Z148+AB148-AA148</f>
        <v>0</v>
      </c>
    </row>
    <row r="149" spans="1:31" ht="15" customHeight="1">
      <c r="B149" s="76" t="s">
        <v>112</v>
      </c>
      <c r="C149" s="58"/>
      <c r="D149" s="59"/>
      <c r="E149" s="59"/>
      <c r="F149" s="59"/>
      <c r="G149" s="59"/>
      <c r="H149" s="59"/>
      <c r="I149" s="59"/>
      <c r="J149" s="59"/>
      <c r="K149" s="59"/>
      <c r="L149" s="59"/>
      <c r="M149" s="59"/>
      <c r="N149" s="59"/>
      <c r="O149" s="59"/>
      <c r="P149" s="59"/>
      <c r="Q149" s="59"/>
      <c r="R149" s="59"/>
      <c r="S149" s="59"/>
      <c r="T149" s="59"/>
      <c r="U149" s="59"/>
      <c r="V149" s="59"/>
      <c r="W149" s="59"/>
      <c r="X149" s="59"/>
      <c r="Y149" s="59"/>
      <c r="Z149" s="59">
        <f t="shared" si="8"/>
        <v>0</v>
      </c>
      <c r="AA149" s="60"/>
      <c r="AB149" s="60"/>
      <c r="AC149" s="61">
        <f t="shared" si="9"/>
        <v>0</v>
      </c>
    </row>
    <row r="150" spans="1:31" ht="15" customHeight="1">
      <c r="A150" s="124" t="s">
        <v>195</v>
      </c>
      <c r="B150" s="54" t="s">
        <v>825</v>
      </c>
      <c r="C150" s="58"/>
      <c r="D150" s="59"/>
      <c r="E150" s="59"/>
      <c r="F150" s="59"/>
      <c r="G150" s="59"/>
      <c r="H150" s="59"/>
      <c r="I150" s="59"/>
      <c r="J150" s="59"/>
      <c r="K150" s="59"/>
      <c r="L150" s="59"/>
      <c r="M150" s="59"/>
      <c r="N150" s="59"/>
      <c r="O150" s="59"/>
      <c r="P150" s="59"/>
      <c r="Q150" s="59"/>
      <c r="R150" s="59"/>
      <c r="S150" s="59"/>
      <c r="T150" s="59"/>
      <c r="U150" s="59"/>
      <c r="V150" s="59"/>
      <c r="W150" s="59"/>
      <c r="X150" s="59"/>
      <c r="Y150" s="59"/>
      <c r="Z150" s="59">
        <f t="shared" si="8"/>
        <v>0</v>
      </c>
      <c r="AA150" s="60">
        <f>SUMIF('调整分录-上期'!$D:$D,$A150,'调整分录-上期'!F:F)</f>
        <v>0</v>
      </c>
      <c r="AB150" s="60">
        <f>SUMIF('调整分录-上期'!$D:$D,$A150,'调整分录-上期'!G:G)</f>
        <v>0</v>
      </c>
      <c r="AC150" s="61">
        <f t="shared" si="9"/>
        <v>0</v>
      </c>
    </row>
    <row r="151" spans="1:31" ht="15" customHeight="1">
      <c r="A151" s="124" t="s">
        <v>852</v>
      </c>
      <c r="B151" s="54" t="s">
        <v>826</v>
      </c>
      <c r="C151" s="58"/>
      <c r="D151" s="59"/>
      <c r="E151" s="59"/>
      <c r="F151" s="59"/>
      <c r="G151" s="59"/>
      <c r="H151" s="59"/>
      <c r="I151" s="59"/>
      <c r="J151" s="59"/>
      <c r="K151" s="59"/>
      <c r="L151" s="59"/>
      <c r="M151" s="59"/>
      <c r="N151" s="59"/>
      <c r="O151" s="59"/>
      <c r="P151" s="59"/>
      <c r="Q151" s="59"/>
      <c r="R151" s="59"/>
      <c r="S151" s="59"/>
      <c r="T151" s="59"/>
      <c r="U151" s="59"/>
      <c r="V151" s="59"/>
      <c r="W151" s="59"/>
      <c r="X151" s="59"/>
      <c r="Y151" s="59"/>
      <c r="Z151" s="59">
        <f t="shared" si="8"/>
        <v>0</v>
      </c>
      <c r="AA151" s="60">
        <f>SUMIF('调整分录-上期'!$D:$D,$A151,'调整分录-上期'!F:F)</f>
        <v>0</v>
      </c>
      <c r="AB151" s="60">
        <f>SUMIF('调整分录-上期'!$D:$D,$A151,'调整分录-上期'!G:G)</f>
        <v>0</v>
      </c>
      <c r="AC151" s="61">
        <f t="shared" si="9"/>
        <v>0</v>
      </c>
    </row>
    <row r="152" spans="1:31" ht="15" customHeight="1">
      <c r="A152" s="124" t="s">
        <v>193</v>
      </c>
      <c r="B152" s="54" t="s">
        <v>827</v>
      </c>
      <c r="C152" s="58"/>
      <c r="D152" s="59"/>
      <c r="E152" s="59"/>
      <c r="F152" s="59"/>
      <c r="G152" s="59"/>
      <c r="H152" s="59"/>
      <c r="I152" s="59"/>
      <c r="J152" s="59"/>
      <c r="K152" s="59"/>
      <c r="L152" s="59"/>
      <c r="M152" s="59"/>
      <c r="N152" s="59"/>
      <c r="O152" s="59"/>
      <c r="P152" s="59"/>
      <c r="Q152" s="59"/>
      <c r="R152" s="59"/>
      <c r="S152" s="59"/>
      <c r="T152" s="59"/>
      <c r="U152" s="59"/>
      <c r="V152" s="59"/>
      <c r="W152" s="59"/>
      <c r="X152" s="59"/>
      <c r="Y152" s="59"/>
      <c r="Z152" s="59">
        <f t="shared" si="8"/>
        <v>0</v>
      </c>
      <c r="AA152" s="60">
        <f>SUMIF('调整分录-上期'!$D:$D,$A152,'调整分录-上期'!F:F)</f>
        <v>0</v>
      </c>
      <c r="AB152" s="60">
        <f>SUMIF('调整分录-上期'!$D:$D,$A152,'调整分录-上期'!G:G)</f>
        <v>0</v>
      </c>
      <c r="AC152" s="61">
        <f t="shared" si="9"/>
        <v>0</v>
      </c>
    </row>
    <row r="153" spans="1:31" ht="15" customHeight="1">
      <c r="A153" s="124" t="s">
        <v>853</v>
      </c>
      <c r="B153" s="54" t="s">
        <v>828</v>
      </c>
      <c r="C153" s="58"/>
      <c r="D153" s="59"/>
      <c r="E153" s="59"/>
      <c r="F153" s="59"/>
      <c r="G153" s="59"/>
      <c r="H153" s="59"/>
      <c r="I153" s="59"/>
      <c r="J153" s="59"/>
      <c r="K153" s="59"/>
      <c r="L153" s="59"/>
      <c r="M153" s="59"/>
      <c r="N153" s="59"/>
      <c r="O153" s="59"/>
      <c r="P153" s="59"/>
      <c r="Q153" s="59"/>
      <c r="R153" s="59"/>
      <c r="S153" s="59"/>
      <c r="T153" s="59"/>
      <c r="U153" s="59"/>
      <c r="V153" s="59"/>
      <c r="W153" s="59"/>
      <c r="X153" s="59"/>
      <c r="Y153" s="59"/>
      <c r="Z153" s="59">
        <f>SUM(D153:Y153)</f>
        <v>0</v>
      </c>
      <c r="AA153" s="60">
        <f>SUMIF('调整分录-上期'!$D:$D,$A153,'调整分录-上期'!F:F)</f>
        <v>0</v>
      </c>
      <c r="AB153" s="60">
        <f>SUMIF('调整分录-上期'!$D:$D,$A153,'调整分录-上期'!G:G)</f>
        <v>0</v>
      </c>
      <c r="AC153" s="61">
        <f t="shared" si="9"/>
        <v>0</v>
      </c>
    </row>
    <row r="154" spans="1:31" ht="15" customHeight="1">
      <c r="A154" s="124" t="s">
        <v>192</v>
      </c>
      <c r="B154" s="54" t="s">
        <v>829</v>
      </c>
      <c r="C154" s="58"/>
      <c r="D154" s="59"/>
      <c r="E154" s="59"/>
      <c r="F154" s="59"/>
      <c r="G154" s="59"/>
      <c r="H154" s="59"/>
      <c r="I154" s="59"/>
      <c r="J154" s="59"/>
      <c r="K154" s="59"/>
      <c r="L154" s="59"/>
      <c r="M154" s="59"/>
      <c r="N154" s="59"/>
      <c r="O154" s="59"/>
      <c r="P154" s="59"/>
      <c r="Q154" s="59"/>
      <c r="R154" s="59"/>
      <c r="S154" s="59"/>
      <c r="T154" s="59"/>
      <c r="U154" s="59"/>
      <c r="V154" s="59"/>
      <c r="W154" s="59"/>
      <c r="X154" s="59"/>
      <c r="Y154" s="59"/>
      <c r="Z154" s="59">
        <f>SUM(D154:Y154)</f>
        <v>0</v>
      </c>
      <c r="AA154" s="60">
        <f>SUMIF('调整分录-上期'!$D:$D,$A154,'调整分录-上期'!F:F)</f>
        <v>0</v>
      </c>
      <c r="AB154" s="60">
        <f>SUMIF('调整分录-上期'!$D:$D,$A154,'调整分录-上期'!G:G)</f>
        <v>0</v>
      </c>
      <c r="AC154" s="61">
        <f t="shared" si="9"/>
        <v>0</v>
      </c>
    </row>
    <row r="155" spans="1:31" ht="15" customHeight="1">
      <c r="A155" s="124" t="s">
        <v>194</v>
      </c>
      <c r="B155" s="54" t="s">
        <v>830</v>
      </c>
      <c r="C155" s="58"/>
      <c r="D155" s="59"/>
      <c r="E155" s="59"/>
      <c r="F155" s="59"/>
      <c r="G155" s="59"/>
      <c r="H155" s="59"/>
      <c r="I155" s="59"/>
      <c r="J155" s="59"/>
      <c r="K155" s="59"/>
      <c r="L155" s="59"/>
      <c r="M155" s="59"/>
      <c r="N155" s="59"/>
      <c r="O155" s="59"/>
      <c r="P155" s="59"/>
      <c r="Q155" s="59"/>
      <c r="R155" s="59"/>
      <c r="S155" s="59"/>
      <c r="T155" s="59"/>
      <c r="U155" s="59"/>
      <c r="V155" s="59"/>
      <c r="W155" s="59"/>
      <c r="X155" s="59"/>
      <c r="Y155" s="59"/>
      <c r="Z155" s="59">
        <f t="shared" si="8"/>
        <v>0</v>
      </c>
      <c r="AA155" s="60">
        <f>SUMIF('调整分录-上期'!$D:$D,$A155,'调整分录-上期'!F:F)</f>
        <v>0</v>
      </c>
      <c r="AB155" s="60">
        <f>SUMIF('调整分录-上期'!$D:$D,$A155,'调整分录-上期'!G:G)</f>
        <v>0</v>
      </c>
      <c r="AC155" s="61">
        <f t="shared" si="9"/>
        <v>0</v>
      </c>
    </row>
    <row r="156" spans="1:31" ht="15" customHeight="1">
      <c r="B156" s="62" t="s">
        <v>113</v>
      </c>
      <c r="C156" s="66"/>
      <c r="D156" s="67">
        <f>D126-D131+SUM(D147:D155)-D149</f>
        <v>0</v>
      </c>
      <c r="E156" s="67"/>
      <c r="F156" s="67"/>
      <c r="G156" s="67">
        <f>G126-G131+SUM(G147:G155)-G149</f>
        <v>0</v>
      </c>
      <c r="H156" s="67">
        <f>H126-H131+SUM(H147:H155)-H149</f>
        <v>0</v>
      </c>
      <c r="I156" s="67">
        <f>I126-I131+SUM(I147:I155)-I149</f>
        <v>0</v>
      </c>
      <c r="J156" s="67">
        <f>J126-J131+SUM(J147:J155)-J149</f>
        <v>0</v>
      </c>
      <c r="K156" s="67">
        <f>K126-K131+SUM(K147:K155)-K149</f>
        <v>0</v>
      </c>
      <c r="L156" s="67"/>
      <c r="M156" s="67"/>
      <c r="N156" s="67"/>
      <c r="O156" s="67"/>
      <c r="P156" s="67"/>
      <c r="Q156" s="67"/>
      <c r="R156" s="67"/>
      <c r="S156" s="67"/>
      <c r="T156" s="67"/>
      <c r="U156" s="67"/>
      <c r="V156" s="67"/>
      <c r="W156" s="67"/>
      <c r="X156" s="67"/>
      <c r="Y156" s="67"/>
      <c r="Z156" s="63">
        <f t="shared" si="8"/>
        <v>0</v>
      </c>
      <c r="AA156" s="67"/>
      <c r="AB156" s="67"/>
      <c r="AC156" s="68">
        <f>AC126-AC131+SUM(AC147:AC155)-AC149</f>
        <v>0</v>
      </c>
    </row>
    <row r="157" spans="1:31" ht="15" customHeight="1">
      <c r="A157" s="124" t="s">
        <v>848</v>
      </c>
      <c r="B157" s="54" t="s">
        <v>114</v>
      </c>
      <c r="C157" s="58"/>
      <c r="D157" s="59"/>
      <c r="E157" s="59"/>
      <c r="F157" s="59"/>
      <c r="G157" s="59"/>
      <c r="H157" s="59"/>
      <c r="I157" s="59"/>
      <c r="J157" s="59"/>
      <c r="K157" s="59"/>
      <c r="L157" s="59"/>
      <c r="M157" s="59"/>
      <c r="N157" s="59"/>
      <c r="O157" s="59"/>
      <c r="P157" s="59"/>
      <c r="Q157" s="59"/>
      <c r="R157" s="59"/>
      <c r="S157" s="59"/>
      <c r="T157" s="59"/>
      <c r="U157" s="59"/>
      <c r="V157" s="59"/>
      <c r="W157" s="59"/>
      <c r="X157" s="59"/>
      <c r="Y157" s="59"/>
      <c r="Z157" s="59">
        <f t="shared" si="8"/>
        <v>0</v>
      </c>
      <c r="AA157" s="60">
        <f>SUMIF('调整分录-上期'!$D:$D,$A157,'调整分录-上期'!F:F)</f>
        <v>0</v>
      </c>
      <c r="AB157" s="60">
        <f>SUMIF('调整分录-上期'!$D:$D,$A157,'调整分录-上期'!G:G)</f>
        <v>0</v>
      </c>
      <c r="AC157" s="61">
        <f>Z157+AB157-AA157</f>
        <v>0</v>
      </c>
    </row>
    <row r="158" spans="1:31" ht="15" customHeight="1">
      <c r="A158" s="124" t="s">
        <v>849</v>
      </c>
      <c r="B158" s="54" t="s">
        <v>115</v>
      </c>
      <c r="C158" s="58"/>
      <c r="D158" s="59"/>
      <c r="E158" s="59"/>
      <c r="F158" s="59"/>
      <c r="G158" s="59"/>
      <c r="H158" s="59"/>
      <c r="I158" s="59"/>
      <c r="J158" s="59"/>
      <c r="K158" s="59"/>
      <c r="L158" s="59"/>
      <c r="M158" s="59"/>
      <c r="N158" s="59"/>
      <c r="O158" s="59"/>
      <c r="P158" s="59"/>
      <c r="Q158" s="59"/>
      <c r="R158" s="59"/>
      <c r="S158" s="59"/>
      <c r="T158" s="59"/>
      <c r="U158" s="59"/>
      <c r="V158" s="59"/>
      <c r="W158" s="59"/>
      <c r="X158" s="59"/>
      <c r="Y158" s="59"/>
      <c r="Z158" s="59">
        <f t="shared" si="8"/>
        <v>0</v>
      </c>
      <c r="AA158" s="60">
        <f>SUMIF('调整分录-上期'!$D:$D,$A158,'调整分录-上期'!F:F)</f>
        <v>0</v>
      </c>
      <c r="AB158" s="60">
        <f>SUMIF('调整分录-上期'!$D:$D,$A158,'调整分录-上期'!G:G)</f>
        <v>0</v>
      </c>
      <c r="AC158" s="61">
        <f>Z158+AA158-AB158</f>
        <v>0</v>
      </c>
    </row>
    <row r="159" spans="1:31" ht="15" customHeight="1">
      <c r="B159" s="62" t="s">
        <v>116</v>
      </c>
      <c r="C159" s="66"/>
      <c r="D159" s="67">
        <f>D156+D157-D158</f>
        <v>0</v>
      </c>
      <c r="E159" s="67"/>
      <c r="F159" s="67"/>
      <c r="G159" s="67">
        <f>G156+G157-G158</f>
        <v>0</v>
      </c>
      <c r="H159" s="67">
        <f>H156+H157-H158</f>
        <v>0</v>
      </c>
      <c r="I159" s="67">
        <f>I156+I157-I158</f>
        <v>0</v>
      </c>
      <c r="J159" s="67">
        <f>J156+J157-J158</f>
        <v>0</v>
      </c>
      <c r="K159" s="67">
        <f>K156+K157-K158</f>
        <v>0</v>
      </c>
      <c r="L159" s="67"/>
      <c r="M159" s="67"/>
      <c r="N159" s="67"/>
      <c r="O159" s="67"/>
      <c r="P159" s="67"/>
      <c r="Q159" s="67"/>
      <c r="R159" s="67"/>
      <c r="S159" s="67"/>
      <c r="T159" s="67"/>
      <c r="U159" s="67"/>
      <c r="V159" s="67"/>
      <c r="W159" s="67"/>
      <c r="X159" s="67"/>
      <c r="Y159" s="67"/>
      <c r="Z159" s="63">
        <f t="shared" si="8"/>
        <v>0</v>
      </c>
      <c r="AA159" s="67"/>
      <c r="AB159" s="67"/>
      <c r="AC159" s="68">
        <f>AC156+AC157-AC158</f>
        <v>0</v>
      </c>
    </row>
    <row r="160" spans="1:31" ht="15" customHeight="1">
      <c r="A160" s="124" t="s">
        <v>851</v>
      </c>
      <c r="B160" s="54" t="s">
        <v>117</v>
      </c>
      <c r="C160" s="58"/>
      <c r="D160" s="59"/>
      <c r="E160" s="59"/>
      <c r="F160" s="59"/>
      <c r="G160" s="59"/>
      <c r="H160" s="59"/>
      <c r="I160" s="59"/>
      <c r="J160" s="59"/>
      <c r="K160" s="59"/>
      <c r="L160" s="59"/>
      <c r="M160" s="59"/>
      <c r="N160" s="59"/>
      <c r="O160" s="59"/>
      <c r="P160" s="59"/>
      <c r="Q160" s="59"/>
      <c r="R160" s="59"/>
      <c r="S160" s="59"/>
      <c r="T160" s="59"/>
      <c r="U160" s="59"/>
      <c r="V160" s="59"/>
      <c r="W160" s="59"/>
      <c r="X160" s="59"/>
      <c r="Y160" s="59"/>
      <c r="Z160" s="59">
        <f t="shared" si="8"/>
        <v>0</v>
      </c>
      <c r="AA160" s="60">
        <f>SUMIF('调整分录-上期'!$D:$D,$A160,'调整分录-上期'!F:F)</f>
        <v>0</v>
      </c>
      <c r="AB160" s="60">
        <f>SUMIF('调整分录-上期'!$D:$D,$A160,'调整分录-上期'!G:G)</f>
        <v>0</v>
      </c>
      <c r="AC160" s="61">
        <f>Z160+AA160-AB160</f>
        <v>0</v>
      </c>
    </row>
    <row r="161" spans="1:31" ht="15" customHeight="1">
      <c r="B161" s="62" t="s">
        <v>118</v>
      </c>
      <c r="C161" s="66"/>
      <c r="D161" s="67">
        <f>D159-D160</f>
        <v>0</v>
      </c>
      <c r="E161" s="67"/>
      <c r="F161" s="67"/>
      <c r="G161" s="67">
        <f>G159-G160</f>
        <v>0</v>
      </c>
      <c r="H161" s="67">
        <f>H159-H160</f>
        <v>0</v>
      </c>
      <c r="I161" s="67">
        <f>I159-I160</f>
        <v>0</v>
      </c>
      <c r="J161" s="67">
        <f>J159-J160</f>
        <v>0</v>
      </c>
      <c r="K161" s="67">
        <f>K159-K160</f>
        <v>0</v>
      </c>
      <c r="L161" s="67"/>
      <c r="M161" s="67"/>
      <c r="N161" s="67"/>
      <c r="O161" s="67"/>
      <c r="P161" s="67"/>
      <c r="Q161" s="67"/>
      <c r="R161" s="67"/>
      <c r="S161" s="67"/>
      <c r="T161" s="67"/>
      <c r="U161" s="67"/>
      <c r="V161" s="67"/>
      <c r="W161" s="67"/>
      <c r="X161" s="67"/>
      <c r="Y161" s="67"/>
      <c r="Z161" s="63">
        <f t="shared" si="8"/>
        <v>0</v>
      </c>
      <c r="AA161" s="67">
        <f>SUM(AA127:AA160)</f>
        <v>0</v>
      </c>
      <c r="AB161" s="67">
        <f>SUM(AB127:AB160)</f>
        <v>0</v>
      </c>
      <c r="AC161" s="68">
        <f>AC159-AC160</f>
        <v>0</v>
      </c>
    </row>
    <row r="162" spans="1:31" ht="15" customHeight="1">
      <c r="B162" s="54" t="s">
        <v>119</v>
      </c>
      <c r="C162" s="58"/>
      <c r="D162" s="59"/>
      <c r="E162" s="59"/>
      <c r="F162" s="59"/>
      <c r="G162" s="59"/>
      <c r="H162" s="59"/>
      <c r="I162" s="59"/>
      <c r="J162" s="59"/>
      <c r="K162" s="59"/>
      <c r="L162" s="59"/>
      <c r="M162" s="59"/>
      <c r="N162" s="59"/>
      <c r="O162" s="59"/>
      <c r="P162" s="59"/>
      <c r="Q162" s="59"/>
      <c r="R162" s="59"/>
      <c r="S162" s="59"/>
      <c r="T162" s="59"/>
      <c r="U162" s="59"/>
      <c r="V162" s="59"/>
      <c r="W162" s="59"/>
      <c r="X162" s="59"/>
      <c r="Y162" s="59"/>
      <c r="Z162" s="59">
        <f t="shared" si="8"/>
        <v>0</v>
      </c>
      <c r="AA162" s="60">
        <f>SUMIF('调整分录-上期'!$D:$D,$A162,'调整分录-上期'!F:F)</f>
        <v>0</v>
      </c>
      <c r="AB162" s="60">
        <f>SUMIF('调整分录-上期'!$D:$D,$A162,'调整分录-上期'!G:G)</f>
        <v>0</v>
      </c>
      <c r="AC162" s="61"/>
    </row>
    <row r="163" spans="1:31" ht="15" customHeight="1">
      <c r="B163" s="62" t="s">
        <v>120</v>
      </c>
      <c r="C163" s="66"/>
      <c r="D163" s="67">
        <f>D161-D164</f>
        <v>0</v>
      </c>
      <c r="E163" s="67"/>
      <c r="F163" s="67"/>
      <c r="G163" s="67">
        <f>G161-G164</f>
        <v>0</v>
      </c>
      <c r="H163" s="67">
        <f>H161-H164</f>
        <v>0</v>
      </c>
      <c r="I163" s="67">
        <f>I161-I164</f>
        <v>0</v>
      </c>
      <c r="J163" s="67">
        <f>J161-J164</f>
        <v>0</v>
      </c>
      <c r="K163" s="67">
        <f>K161-K164</f>
        <v>0</v>
      </c>
      <c r="L163" s="67"/>
      <c r="M163" s="67"/>
      <c r="N163" s="67"/>
      <c r="O163" s="67"/>
      <c r="P163" s="67"/>
      <c r="Q163" s="67"/>
      <c r="R163" s="67"/>
      <c r="S163" s="67"/>
      <c r="T163" s="67"/>
      <c r="U163" s="67"/>
      <c r="V163" s="67"/>
      <c r="W163" s="67"/>
      <c r="X163" s="67"/>
      <c r="Y163" s="67"/>
      <c r="Z163" s="70">
        <f t="shared" si="8"/>
        <v>0</v>
      </c>
      <c r="AA163" s="64"/>
      <c r="AB163" s="64"/>
      <c r="AC163" s="68">
        <f>AC161-AC164</f>
        <v>0</v>
      </c>
    </row>
    <row r="164" spans="1:31" ht="15" customHeight="1">
      <c r="B164" s="54" t="s">
        <v>121</v>
      </c>
      <c r="C164" s="58"/>
      <c r="D164" s="59"/>
      <c r="E164" s="59"/>
      <c r="F164" s="59"/>
      <c r="G164" s="59"/>
      <c r="H164" s="59"/>
      <c r="I164" s="59"/>
      <c r="J164" s="59"/>
      <c r="K164" s="59"/>
      <c r="L164" s="59"/>
      <c r="M164" s="59"/>
      <c r="N164" s="59"/>
      <c r="O164" s="59"/>
      <c r="P164" s="59"/>
      <c r="Q164" s="59"/>
      <c r="R164" s="59"/>
      <c r="S164" s="59"/>
      <c r="T164" s="59"/>
      <c r="U164" s="59"/>
      <c r="V164" s="59"/>
      <c r="W164" s="59"/>
      <c r="X164" s="59"/>
      <c r="Y164" s="59"/>
      <c r="Z164" s="59">
        <f t="shared" si="8"/>
        <v>0</v>
      </c>
      <c r="AA164" s="60"/>
      <c r="AB164" s="60"/>
      <c r="AC164" s="75">
        <f>Z164+AB164-AA164</f>
        <v>0</v>
      </c>
    </row>
    <row r="165" spans="1:31" ht="15" customHeight="1">
      <c r="B165" s="54" t="s">
        <v>122</v>
      </c>
      <c r="C165" s="58"/>
      <c r="D165" s="59"/>
      <c r="E165" s="59"/>
      <c r="F165" s="59"/>
      <c r="G165" s="59"/>
      <c r="H165" s="59"/>
      <c r="I165" s="59"/>
      <c r="J165" s="59"/>
      <c r="K165" s="59"/>
      <c r="L165" s="59"/>
      <c r="M165" s="59"/>
      <c r="N165" s="59"/>
      <c r="O165" s="59"/>
      <c r="P165" s="59"/>
      <c r="Q165" s="59"/>
      <c r="R165" s="59"/>
      <c r="S165" s="59"/>
      <c r="T165" s="59"/>
      <c r="U165" s="59"/>
      <c r="V165" s="59"/>
      <c r="W165" s="59"/>
      <c r="X165" s="59"/>
      <c r="Y165" s="59"/>
      <c r="Z165" s="59">
        <f t="shared" si="8"/>
        <v>0</v>
      </c>
      <c r="AA165" s="60">
        <f>SUMIF('调整分录-上期'!$D:$D,$A165,'调整分录-上期'!F:F)</f>
        <v>0</v>
      </c>
      <c r="AB165" s="60">
        <f>SUMIF('调整分录-上期'!$D:$D,$A165,'调整分录-上期'!G:G)</f>
        <v>0</v>
      </c>
      <c r="AC165" s="75">
        <f>Z165+AB165-AA165</f>
        <v>0</v>
      </c>
    </row>
    <row r="166" spans="1:31" ht="15" customHeight="1">
      <c r="B166" s="62" t="s">
        <v>214</v>
      </c>
      <c r="C166" s="66"/>
      <c r="D166" s="67">
        <f>D161-D167</f>
        <v>0</v>
      </c>
      <c r="E166" s="67"/>
      <c r="F166" s="67"/>
      <c r="G166" s="67">
        <f>G161-G167</f>
        <v>0</v>
      </c>
      <c r="H166" s="67">
        <f>H161-H167</f>
        <v>0</v>
      </c>
      <c r="I166" s="67">
        <f>I161-I167</f>
        <v>0</v>
      </c>
      <c r="J166" s="67">
        <f>J161-J167</f>
        <v>0</v>
      </c>
      <c r="K166" s="67">
        <f>K161-K167</f>
        <v>0</v>
      </c>
      <c r="L166" s="67"/>
      <c r="M166" s="67"/>
      <c r="N166" s="67"/>
      <c r="O166" s="67"/>
      <c r="P166" s="67"/>
      <c r="Q166" s="67"/>
      <c r="R166" s="67"/>
      <c r="S166" s="67"/>
      <c r="T166" s="67"/>
      <c r="U166" s="67"/>
      <c r="V166" s="67"/>
      <c r="W166" s="67"/>
      <c r="X166" s="67"/>
      <c r="Y166" s="67"/>
      <c r="Z166" s="70">
        <f t="shared" si="8"/>
        <v>0</v>
      </c>
      <c r="AA166" s="64"/>
      <c r="AB166" s="64"/>
      <c r="AC166" s="68">
        <f>AC161-AC167</f>
        <v>0</v>
      </c>
    </row>
    <row r="167" spans="1:31" ht="15" customHeight="1">
      <c r="A167" s="124" t="s">
        <v>846</v>
      </c>
      <c r="B167" s="54" t="s">
        <v>215</v>
      </c>
      <c r="C167" s="58"/>
      <c r="D167" s="59"/>
      <c r="E167" s="59"/>
      <c r="F167" s="59"/>
      <c r="G167" s="59"/>
      <c r="H167" s="59"/>
      <c r="I167" s="59"/>
      <c r="J167" s="59"/>
      <c r="K167" s="59"/>
      <c r="L167" s="59"/>
      <c r="M167" s="59"/>
      <c r="N167" s="59"/>
      <c r="O167" s="59"/>
      <c r="P167" s="59"/>
      <c r="Q167" s="59"/>
      <c r="R167" s="59"/>
      <c r="S167" s="59"/>
      <c r="T167" s="59"/>
      <c r="U167" s="59"/>
      <c r="V167" s="59"/>
      <c r="W167" s="59"/>
      <c r="X167" s="59"/>
      <c r="Y167" s="59"/>
      <c r="Z167" s="59">
        <f t="shared" si="8"/>
        <v>0</v>
      </c>
      <c r="AA167" s="60">
        <f>SUMIF('调整分录-上期'!$D:$D,$A167,'调整分录-上期'!F:F)</f>
        <v>0</v>
      </c>
      <c r="AB167" s="60">
        <f>SUMIF('调整分录-上期'!$D:$D,$A167,'调整分录-上期'!G:G)</f>
        <v>0</v>
      </c>
      <c r="AC167" s="75">
        <f>Z167+AA167-AB167</f>
        <v>0</v>
      </c>
    </row>
    <row r="168" spans="1:31" ht="15" customHeight="1">
      <c r="A168" s="124" t="s">
        <v>847</v>
      </c>
      <c r="B168" s="77" t="s">
        <v>77</v>
      </c>
      <c r="C168" s="58"/>
      <c r="D168" s="59"/>
      <c r="E168" s="59"/>
      <c r="F168" s="59"/>
      <c r="G168" s="59"/>
      <c r="H168" s="59"/>
      <c r="I168" s="59"/>
      <c r="J168" s="59"/>
      <c r="K168" s="59"/>
      <c r="L168" s="59"/>
      <c r="M168" s="59"/>
      <c r="N168" s="59"/>
      <c r="O168" s="59"/>
      <c r="P168" s="59"/>
      <c r="Q168" s="59"/>
      <c r="R168" s="59"/>
      <c r="S168" s="59"/>
      <c r="T168" s="59"/>
      <c r="U168" s="59"/>
      <c r="V168" s="59"/>
      <c r="W168" s="59"/>
      <c r="X168" s="59"/>
      <c r="Y168" s="59"/>
      <c r="Z168" s="59">
        <f t="shared" si="8"/>
        <v>0</v>
      </c>
      <c r="AA168" s="60">
        <f>SUMIF('调整分录-上期'!$D:$D,$A168,'调整分录-上期'!F:F)</f>
        <v>0</v>
      </c>
      <c r="AB168" s="60">
        <f>SUMIF('调整分录-上期'!$D:$D,$A168,'调整分录-上期'!G:G)</f>
        <v>0</v>
      </c>
      <c r="AC168" s="75">
        <f>Z168+AB168-AA168</f>
        <v>0</v>
      </c>
    </row>
    <row r="169" spans="1:31" ht="15" customHeight="1">
      <c r="A169" s="124" t="s">
        <v>197</v>
      </c>
      <c r="B169" s="77" t="s">
        <v>78</v>
      </c>
      <c r="C169" s="58"/>
      <c r="D169" s="59"/>
      <c r="E169" s="59"/>
      <c r="F169" s="59"/>
      <c r="G169" s="59"/>
      <c r="H169" s="59"/>
      <c r="I169" s="59"/>
      <c r="J169" s="59"/>
      <c r="K169" s="59"/>
      <c r="L169" s="59"/>
      <c r="M169" s="59"/>
      <c r="N169" s="59"/>
      <c r="O169" s="59"/>
      <c r="P169" s="59"/>
      <c r="Q169" s="59"/>
      <c r="R169" s="59"/>
      <c r="S169" s="59"/>
      <c r="T169" s="59"/>
      <c r="U169" s="59"/>
      <c r="V169" s="59"/>
      <c r="W169" s="59"/>
      <c r="X169" s="59"/>
      <c r="Y169" s="59"/>
      <c r="Z169" s="59">
        <f t="shared" si="8"/>
        <v>0</v>
      </c>
      <c r="AA169" s="60">
        <f>SUMIF('调整分录-上期'!$D:$D,$A169,'调整分录-上期'!F:F)</f>
        <v>0</v>
      </c>
      <c r="AB169" s="60">
        <f>SUMIF('调整分录-上期'!$D:$D,$A169,'调整分录-上期'!G:G)</f>
        <v>0</v>
      </c>
      <c r="AC169" s="75">
        <f>Z169+AB169-AA169</f>
        <v>0</v>
      </c>
    </row>
    <row r="170" spans="1:31" ht="15" customHeight="1">
      <c r="B170" s="77"/>
      <c r="C170" s="58"/>
      <c r="D170" s="59"/>
      <c r="E170" s="59"/>
      <c r="F170" s="59"/>
      <c r="G170" s="59"/>
      <c r="H170" s="59"/>
      <c r="I170" s="59"/>
      <c r="J170" s="59"/>
      <c r="K170" s="59"/>
      <c r="L170" s="59"/>
      <c r="M170" s="59"/>
      <c r="N170" s="59"/>
      <c r="O170" s="59"/>
      <c r="P170" s="59"/>
      <c r="Q170" s="59"/>
      <c r="R170" s="59"/>
      <c r="S170" s="59"/>
      <c r="T170" s="59"/>
      <c r="U170" s="59"/>
      <c r="V170" s="59"/>
      <c r="W170" s="59"/>
      <c r="X170" s="59"/>
      <c r="Y170" s="59"/>
      <c r="Z170" s="59">
        <f t="shared" si="8"/>
        <v>0</v>
      </c>
      <c r="AA170" s="60">
        <f>SUMIF('调整分录-上期'!$D:$D,$A170,'调整分录-上期'!F:F)</f>
        <v>0</v>
      </c>
      <c r="AB170" s="60">
        <f>SUMIF('调整分录-上期'!$D:$D,$A170,'调整分录-上期'!G:G)</f>
        <v>0</v>
      </c>
      <c r="AC170" s="61"/>
    </row>
    <row r="171" spans="1:31" ht="15" customHeight="1">
      <c r="B171" s="78" t="s">
        <v>79</v>
      </c>
      <c r="C171" s="66"/>
      <c r="D171" s="67">
        <f>D166+D168+D169</f>
        <v>0</v>
      </c>
      <c r="E171" s="67"/>
      <c r="F171" s="67"/>
      <c r="G171" s="67">
        <f>G166+G168+G169</f>
        <v>0</v>
      </c>
      <c r="H171" s="67">
        <f>H166+H168+H169</f>
        <v>0</v>
      </c>
      <c r="I171" s="67">
        <f>I166+I168+I169</f>
        <v>0</v>
      </c>
      <c r="J171" s="67">
        <f>J166+J168+J169</f>
        <v>0</v>
      </c>
      <c r="K171" s="67">
        <f>K166+K168+K169</f>
        <v>0</v>
      </c>
      <c r="L171" s="67"/>
      <c r="M171" s="67"/>
      <c r="N171" s="67"/>
      <c r="O171" s="67"/>
      <c r="P171" s="67"/>
      <c r="Q171" s="67"/>
      <c r="R171" s="67"/>
      <c r="S171" s="67"/>
      <c r="T171" s="67"/>
      <c r="U171" s="67"/>
      <c r="V171" s="67"/>
      <c r="W171" s="67"/>
      <c r="X171" s="67"/>
      <c r="Y171" s="67"/>
      <c r="Z171" s="63">
        <f t="shared" si="8"/>
        <v>0</v>
      </c>
      <c r="AA171" s="67"/>
      <c r="AB171" s="67"/>
      <c r="AC171" s="68">
        <f>AC166+AC168+AC169</f>
        <v>0</v>
      </c>
    </row>
    <row r="172" spans="1:31" ht="15" customHeight="1">
      <c r="A172" s="124" t="s">
        <v>845</v>
      </c>
      <c r="B172" s="77" t="s">
        <v>81</v>
      </c>
      <c r="C172" s="58"/>
      <c r="D172" s="59"/>
      <c r="E172" s="59"/>
      <c r="F172" s="59"/>
      <c r="G172" s="59"/>
      <c r="H172" s="59"/>
      <c r="I172" s="59"/>
      <c r="J172" s="59"/>
      <c r="K172" s="59"/>
      <c r="L172" s="59"/>
      <c r="M172" s="59"/>
      <c r="N172" s="59"/>
      <c r="O172" s="59"/>
      <c r="P172" s="59"/>
      <c r="Q172" s="59"/>
      <c r="R172" s="59"/>
      <c r="S172" s="59"/>
      <c r="T172" s="59"/>
      <c r="U172" s="59"/>
      <c r="V172" s="59"/>
      <c r="W172" s="59"/>
      <c r="X172" s="59"/>
      <c r="Y172" s="59"/>
      <c r="Z172" s="59">
        <f t="shared" si="8"/>
        <v>0</v>
      </c>
      <c r="AA172" s="60">
        <f>SUMIF('调整分录-上期'!$D:$D,$A172,'调整分录-上期'!F:F)</f>
        <v>0</v>
      </c>
      <c r="AB172" s="60">
        <f>SUMIF('调整分录-上期'!$D:$D,$A172,'调整分录-上期'!G:G)</f>
        <v>0</v>
      </c>
      <c r="AC172" s="61">
        <f>Z172+AA172-AB172</f>
        <v>0</v>
      </c>
      <c r="AD172" s="125">
        <f>AC172-D172</f>
        <v>0</v>
      </c>
      <c r="AE172" s="125"/>
    </row>
    <row r="173" spans="1:31" ht="15" customHeight="1">
      <c r="A173" s="124" t="s">
        <v>198</v>
      </c>
      <c r="B173" s="77" t="s">
        <v>83</v>
      </c>
      <c r="C173" s="58"/>
      <c r="D173" s="59"/>
      <c r="E173" s="59"/>
      <c r="F173" s="59"/>
      <c r="G173" s="59"/>
      <c r="H173" s="59"/>
      <c r="I173" s="59"/>
      <c r="J173" s="59"/>
      <c r="K173" s="59"/>
      <c r="L173" s="59"/>
      <c r="M173" s="59"/>
      <c r="N173" s="59"/>
      <c r="O173" s="59"/>
      <c r="P173" s="59"/>
      <c r="Q173" s="59"/>
      <c r="R173" s="59"/>
      <c r="S173" s="59"/>
      <c r="T173" s="59"/>
      <c r="U173" s="59"/>
      <c r="V173" s="59"/>
      <c r="W173" s="59"/>
      <c r="X173" s="59"/>
      <c r="Y173" s="59"/>
      <c r="Z173" s="59">
        <f t="shared" si="8"/>
        <v>0</v>
      </c>
      <c r="AA173" s="60">
        <f>SUMIF('调整分录-上期'!$D:$D,$A173,'调整分录-上期'!F:F)</f>
        <v>0</v>
      </c>
      <c r="AB173" s="60">
        <f>SUMIF('调整分录-上期'!$D:$D,$A173,'调整分录-上期'!G:G)</f>
        <v>0</v>
      </c>
      <c r="AC173" s="61">
        <f t="shared" ref="AC173:AC178" si="10">Z173+AA173-AB173</f>
        <v>0</v>
      </c>
    </row>
    <row r="174" spans="1:31" ht="15" customHeight="1">
      <c r="A174" s="124" t="s">
        <v>199</v>
      </c>
      <c r="B174" s="77" t="s">
        <v>85</v>
      </c>
      <c r="C174" s="58"/>
      <c r="D174" s="59"/>
      <c r="E174" s="59"/>
      <c r="F174" s="59"/>
      <c r="G174" s="59"/>
      <c r="H174" s="59"/>
      <c r="I174" s="59"/>
      <c r="J174" s="59"/>
      <c r="K174" s="59"/>
      <c r="L174" s="59"/>
      <c r="M174" s="59"/>
      <c r="N174" s="59"/>
      <c r="O174" s="59"/>
      <c r="P174" s="59"/>
      <c r="Q174" s="59"/>
      <c r="R174" s="59"/>
      <c r="S174" s="59"/>
      <c r="T174" s="59"/>
      <c r="U174" s="59"/>
      <c r="V174" s="59"/>
      <c r="W174" s="59"/>
      <c r="X174" s="59"/>
      <c r="Y174" s="59"/>
      <c r="Z174" s="59">
        <f t="shared" ref="Z174:Z186" si="11">SUM(D174:Y174)</f>
        <v>0</v>
      </c>
      <c r="AA174" s="60">
        <f>SUMIF('调整分录-上期'!$D:$D,$A174,'调整分录-上期'!F:F)</f>
        <v>0</v>
      </c>
      <c r="AB174" s="60">
        <f>SUMIF('调整分录-上期'!$D:$D,$A174,'调整分录-上期'!G:G)</f>
        <v>0</v>
      </c>
      <c r="AC174" s="61">
        <f t="shared" si="10"/>
        <v>0</v>
      </c>
    </row>
    <row r="175" spans="1:31" ht="15" customHeight="1">
      <c r="A175" s="124" t="s">
        <v>200</v>
      </c>
      <c r="B175" s="77" t="s">
        <v>87</v>
      </c>
      <c r="C175" s="58"/>
      <c r="D175" s="59"/>
      <c r="E175" s="59"/>
      <c r="F175" s="59"/>
      <c r="G175" s="59"/>
      <c r="H175" s="59"/>
      <c r="I175" s="59"/>
      <c r="J175" s="59"/>
      <c r="K175" s="59"/>
      <c r="L175" s="59"/>
      <c r="M175" s="59"/>
      <c r="N175" s="59"/>
      <c r="O175" s="59"/>
      <c r="P175" s="59"/>
      <c r="Q175" s="59"/>
      <c r="R175" s="59"/>
      <c r="S175" s="59"/>
      <c r="T175" s="59"/>
      <c r="U175" s="59"/>
      <c r="V175" s="59"/>
      <c r="W175" s="59"/>
      <c r="X175" s="59"/>
      <c r="Y175" s="59"/>
      <c r="Z175" s="59">
        <f t="shared" si="11"/>
        <v>0</v>
      </c>
      <c r="AA175" s="60">
        <f>SUMIF('调整分录-上期'!$D:$D,$A175,'调整分录-上期'!F:F)</f>
        <v>0</v>
      </c>
      <c r="AB175" s="60">
        <f>SUMIF('调整分录-上期'!$D:$D,$A175,'调整分录-上期'!G:G)</f>
        <v>0</v>
      </c>
      <c r="AC175" s="61">
        <f t="shared" si="10"/>
        <v>0</v>
      </c>
    </row>
    <row r="176" spans="1:31" ht="15" customHeight="1">
      <c r="A176" s="124" t="s">
        <v>201</v>
      </c>
      <c r="B176" s="77" t="s">
        <v>88</v>
      </c>
      <c r="C176" s="58"/>
      <c r="D176" s="59"/>
      <c r="E176" s="59"/>
      <c r="F176" s="59"/>
      <c r="G176" s="59"/>
      <c r="H176" s="59"/>
      <c r="I176" s="59"/>
      <c r="J176" s="59"/>
      <c r="K176" s="59"/>
      <c r="L176" s="59"/>
      <c r="M176" s="59"/>
      <c r="N176" s="59"/>
      <c r="O176" s="59"/>
      <c r="P176" s="59"/>
      <c r="Q176" s="59"/>
      <c r="R176" s="59"/>
      <c r="S176" s="59"/>
      <c r="T176" s="59"/>
      <c r="U176" s="59"/>
      <c r="V176" s="59"/>
      <c r="W176" s="59"/>
      <c r="X176" s="59"/>
      <c r="Y176" s="59"/>
      <c r="Z176" s="59">
        <f t="shared" si="11"/>
        <v>0</v>
      </c>
      <c r="AA176" s="60">
        <f>SUMIF('调整分录-上期'!$D:$D,$A176,'调整分录-上期'!F:F)</f>
        <v>0</v>
      </c>
      <c r="AB176" s="60">
        <f>SUMIF('调整分录-上期'!$D:$D,$A176,'调整分录-上期'!G:G)</f>
        <v>0</v>
      </c>
      <c r="AC176" s="61">
        <f t="shared" si="10"/>
        <v>0</v>
      </c>
      <c r="AE176" s="127"/>
    </row>
    <row r="177" spans="1:30" ht="15" customHeight="1">
      <c r="A177" s="124" t="s">
        <v>202</v>
      </c>
      <c r="B177" s="77" t="s">
        <v>89</v>
      </c>
      <c r="C177" s="58"/>
      <c r="D177" s="59"/>
      <c r="E177" s="59"/>
      <c r="F177" s="59"/>
      <c r="G177" s="59"/>
      <c r="H177" s="59"/>
      <c r="I177" s="59"/>
      <c r="J177" s="59"/>
      <c r="K177" s="59"/>
      <c r="L177" s="59"/>
      <c r="M177" s="59"/>
      <c r="N177" s="59"/>
      <c r="O177" s="59"/>
      <c r="P177" s="59"/>
      <c r="Q177" s="59"/>
      <c r="R177" s="59"/>
      <c r="S177" s="59"/>
      <c r="T177" s="59"/>
      <c r="U177" s="59"/>
      <c r="V177" s="59"/>
      <c r="W177" s="59"/>
      <c r="X177" s="59"/>
      <c r="Y177" s="59"/>
      <c r="Z177" s="59">
        <f t="shared" si="11"/>
        <v>0</v>
      </c>
      <c r="AA177" s="60">
        <f>SUMIF('调整分录-上期'!$D:$D,$A177,'调整分录-上期'!F:F)</f>
        <v>0</v>
      </c>
      <c r="AB177" s="60">
        <f>SUMIF('调整分录-上期'!$D:$D,$A177,'调整分录-上期'!G:G)</f>
        <v>0</v>
      </c>
      <c r="AC177" s="61">
        <f t="shared" si="10"/>
        <v>0</v>
      </c>
    </row>
    <row r="178" spans="1:30" ht="15" customHeight="1">
      <c r="B178" s="77"/>
      <c r="C178" s="58"/>
      <c r="D178" s="59"/>
      <c r="E178" s="59"/>
      <c r="F178" s="59"/>
      <c r="G178" s="59"/>
      <c r="H178" s="59"/>
      <c r="I178" s="59"/>
      <c r="J178" s="59"/>
      <c r="K178" s="59"/>
      <c r="L178" s="59"/>
      <c r="M178" s="59"/>
      <c r="N178" s="59"/>
      <c r="O178" s="59"/>
      <c r="P178" s="59"/>
      <c r="Q178" s="59"/>
      <c r="R178" s="59"/>
      <c r="S178" s="59"/>
      <c r="T178" s="59"/>
      <c r="U178" s="59"/>
      <c r="V178" s="59"/>
      <c r="W178" s="59"/>
      <c r="X178" s="59"/>
      <c r="Y178" s="59"/>
      <c r="Z178" s="59">
        <f t="shared" si="11"/>
        <v>0</v>
      </c>
      <c r="AA178" s="60">
        <f>SUMIF('调整分录-上期'!$D:$D,$A178,'调整分录-上期'!F:F)</f>
        <v>0</v>
      </c>
      <c r="AB178" s="60">
        <f>SUMIF('调整分录-上期'!$D:$D,$A178,'调整分录-上期'!G:G)</f>
        <v>0</v>
      </c>
      <c r="AC178" s="61">
        <f t="shared" si="10"/>
        <v>0</v>
      </c>
    </row>
    <row r="179" spans="1:30" ht="15" customHeight="1">
      <c r="B179" s="78" t="s">
        <v>91</v>
      </c>
      <c r="C179" s="66"/>
      <c r="D179" s="67">
        <f>D171-SUM(D172:D178)</f>
        <v>0</v>
      </c>
      <c r="E179" s="67"/>
      <c r="F179" s="67"/>
      <c r="G179" s="67">
        <f>G171-SUM(G172:G178)</f>
        <v>0</v>
      </c>
      <c r="H179" s="67">
        <f>H171-SUM(H172:H178)</f>
        <v>0</v>
      </c>
      <c r="I179" s="67">
        <f>I171-SUM(I172:I178)</f>
        <v>0</v>
      </c>
      <c r="J179" s="67">
        <f>J171-SUM(J172:J178)</f>
        <v>0</v>
      </c>
      <c r="K179" s="67">
        <f>K171-SUM(K172:K178)</f>
        <v>0</v>
      </c>
      <c r="L179" s="67"/>
      <c r="M179" s="67"/>
      <c r="N179" s="67"/>
      <c r="O179" s="67"/>
      <c r="P179" s="67"/>
      <c r="Q179" s="67"/>
      <c r="R179" s="67"/>
      <c r="S179" s="67"/>
      <c r="T179" s="67"/>
      <c r="U179" s="67"/>
      <c r="V179" s="67"/>
      <c r="W179" s="67"/>
      <c r="X179" s="67"/>
      <c r="Y179" s="67"/>
      <c r="Z179" s="63">
        <f t="shared" si="11"/>
        <v>0</v>
      </c>
      <c r="AA179" s="67"/>
      <c r="AB179" s="67"/>
      <c r="AC179" s="68">
        <f>AC171-SUM(AC172:AC178)</f>
        <v>0</v>
      </c>
    </row>
    <row r="180" spans="1:30" ht="15" customHeight="1">
      <c r="A180" s="124" t="s">
        <v>843</v>
      </c>
      <c r="B180" s="77" t="s">
        <v>93</v>
      </c>
      <c r="C180" s="58"/>
      <c r="D180" s="59"/>
      <c r="E180" s="59"/>
      <c r="F180" s="59"/>
      <c r="G180" s="59"/>
      <c r="H180" s="59"/>
      <c r="I180" s="59"/>
      <c r="J180" s="59"/>
      <c r="K180" s="59"/>
      <c r="L180" s="59"/>
      <c r="M180" s="59"/>
      <c r="N180" s="59"/>
      <c r="O180" s="59"/>
      <c r="P180" s="59"/>
      <c r="Q180" s="59"/>
      <c r="R180" s="59"/>
      <c r="S180" s="59"/>
      <c r="T180" s="59"/>
      <c r="U180" s="59"/>
      <c r="V180" s="59"/>
      <c r="W180" s="59"/>
      <c r="X180" s="59"/>
      <c r="Y180" s="59"/>
      <c r="Z180" s="59">
        <f t="shared" si="11"/>
        <v>0</v>
      </c>
      <c r="AA180" s="60">
        <f>SUMIF('调整分录-上期'!$D:$D,$A180,'调整分录-上期'!F:F)</f>
        <v>0</v>
      </c>
      <c r="AB180" s="60">
        <f>SUMIF('调整分录-上期'!$D:$D,$A180,'调整分录-上期'!G:G)</f>
        <v>0</v>
      </c>
      <c r="AC180" s="61">
        <f t="shared" ref="AC180:AC186" si="12">Z180+AA180-AB180</f>
        <v>0</v>
      </c>
    </row>
    <row r="181" spans="1:30" ht="15" customHeight="1">
      <c r="A181" s="124" t="s">
        <v>203</v>
      </c>
      <c r="B181" s="77" t="s">
        <v>95</v>
      </c>
      <c r="C181" s="58"/>
      <c r="D181" s="59"/>
      <c r="E181" s="59"/>
      <c r="F181" s="59"/>
      <c r="G181" s="59"/>
      <c r="H181" s="59"/>
      <c r="I181" s="59"/>
      <c r="J181" s="59"/>
      <c r="K181" s="59"/>
      <c r="L181" s="59"/>
      <c r="M181" s="59"/>
      <c r="N181" s="59"/>
      <c r="O181" s="59"/>
      <c r="P181" s="59"/>
      <c r="Q181" s="59"/>
      <c r="R181" s="59"/>
      <c r="S181" s="59"/>
      <c r="T181" s="59"/>
      <c r="U181" s="59"/>
      <c r="V181" s="59"/>
      <c r="W181" s="59"/>
      <c r="X181" s="59"/>
      <c r="Y181" s="59"/>
      <c r="Z181" s="59">
        <f t="shared" si="11"/>
        <v>0</v>
      </c>
      <c r="AA181" s="60">
        <f>SUMIF('调整分录-上期'!$D:$D,$A181,'调整分录-上期'!F:F)</f>
        <v>0</v>
      </c>
      <c r="AB181" s="60">
        <f>SUMIF('调整分录-上期'!$D:$D,$A181,'调整分录-上期'!G:G)</f>
        <v>0</v>
      </c>
      <c r="AC181" s="61">
        <f t="shared" si="12"/>
        <v>0</v>
      </c>
    </row>
    <row r="182" spans="1:30" s="131" customFormat="1" ht="15" customHeight="1">
      <c r="A182" s="131" t="s">
        <v>204</v>
      </c>
      <c r="B182" s="98" t="s">
        <v>97</v>
      </c>
      <c r="C182" s="99"/>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f t="shared" si="11"/>
        <v>0</v>
      </c>
      <c r="AA182" s="101">
        <f>SUMIF('调整分录-上期'!$D:$D,$A182,'调整分录-上期'!F:F)</f>
        <v>0</v>
      </c>
      <c r="AB182" s="101">
        <f>SUMIF('调整分录-上期'!$D:$D,$A182,'调整分录-上期'!G:G)</f>
        <v>0</v>
      </c>
      <c r="AC182" s="102">
        <f t="shared" si="12"/>
        <v>0</v>
      </c>
      <c r="AD182" s="132"/>
    </row>
    <row r="183" spans="1:30" ht="15" customHeight="1">
      <c r="A183" s="124" t="s">
        <v>205</v>
      </c>
      <c r="B183" s="77" t="s">
        <v>99</v>
      </c>
      <c r="C183" s="58"/>
      <c r="D183" s="59"/>
      <c r="E183" s="59"/>
      <c r="F183" s="59"/>
      <c r="G183" s="59"/>
      <c r="H183" s="59"/>
      <c r="I183" s="59"/>
      <c r="J183" s="59"/>
      <c r="K183" s="59"/>
      <c r="L183" s="59"/>
      <c r="M183" s="59"/>
      <c r="N183" s="59"/>
      <c r="O183" s="59"/>
      <c r="P183" s="59"/>
      <c r="Q183" s="59"/>
      <c r="R183" s="59"/>
      <c r="S183" s="59"/>
      <c r="T183" s="59"/>
      <c r="U183" s="59"/>
      <c r="V183" s="59"/>
      <c r="W183" s="59"/>
      <c r="X183" s="59"/>
      <c r="Y183" s="59"/>
      <c r="Z183" s="59">
        <f t="shared" si="11"/>
        <v>0</v>
      </c>
      <c r="AA183" s="60">
        <f>SUMIF('调整分录-上期'!$D:$D,$A183,'调整分录-上期'!F:F)</f>
        <v>0</v>
      </c>
      <c r="AB183" s="60">
        <f>SUMIF('调整分录-上期'!$D:$D,$A183,'调整分录-上期'!G:G)</f>
        <v>0</v>
      </c>
      <c r="AC183" s="61">
        <f t="shared" si="12"/>
        <v>0</v>
      </c>
    </row>
    <row r="184" spans="1:30" ht="15" customHeight="1">
      <c r="A184" s="124" t="s">
        <v>206</v>
      </c>
      <c r="B184" s="77" t="s">
        <v>101</v>
      </c>
      <c r="C184" s="58"/>
      <c r="D184" s="59"/>
      <c r="E184" s="59"/>
      <c r="F184" s="59"/>
      <c r="G184" s="59"/>
      <c r="H184" s="59"/>
      <c r="I184" s="59"/>
      <c r="J184" s="59"/>
      <c r="K184" s="59"/>
      <c r="L184" s="59"/>
      <c r="M184" s="59"/>
      <c r="N184" s="59"/>
      <c r="O184" s="59"/>
      <c r="P184" s="59"/>
      <c r="Q184" s="59"/>
      <c r="R184" s="59"/>
      <c r="S184" s="59"/>
      <c r="T184" s="59"/>
      <c r="U184" s="59"/>
      <c r="V184" s="59"/>
      <c r="W184" s="59"/>
      <c r="X184" s="59"/>
      <c r="Y184" s="59"/>
      <c r="Z184" s="59">
        <f t="shared" si="11"/>
        <v>0</v>
      </c>
      <c r="AA184" s="60">
        <f>SUMIF('调整分录-上期'!$D:$D,$A184,'调整分录-上期'!F:F)</f>
        <v>0</v>
      </c>
      <c r="AB184" s="60">
        <f>SUMIF('调整分录-上期'!$D:$D,$A184,'调整分录-上期'!G:G)</f>
        <v>0</v>
      </c>
      <c r="AC184" s="61">
        <f t="shared" si="12"/>
        <v>0</v>
      </c>
    </row>
    <row r="185" spans="1:30" ht="15" customHeight="1">
      <c r="A185" s="124" t="s">
        <v>207</v>
      </c>
      <c r="B185" s="77" t="s">
        <v>103</v>
      </c>
      <c r="C185" s="58"/>
      <c r="D185" s="59"/>
      <c r="E185" s="59"/>
      <c r="F185" s="59"/>
      <c r="G185" s="59"/>
      <c r="H185" s="59"/>
      <c r="I185" s="59"/>
      <c r="J185" s="59"/>
      <c r="K185" s="59"/>
      <c r="L185" s="59"/>
      <c r="M185" s="59"/>
      <c r="N185" s="59"/>
      <c r="O185" s="59"/>
      <c r="P185" s="59"/>
      <c r="Q185" s="59"/>
      <c r="R185" s="59"/>
      <c r="S185" s="59"/>
      <c r="T185" s="59"/>
      <c r="U185" s="59"/>
      <c r="V185" s="59"/>
      <c r="W185" s="59"/>
      <c r="X185" s="59"/>
      <c r="Y185" s="59"/>
      <c r="Z185" s="59">
        <f t="shared" si="11"/>
        <v>0</v>
      </c>
      <c r="AA185" s="60">
        <f>SUMIF('调整分录-上期'!$D:$D,$A185,'调整分录-上期'!F:F)</f>
        <v>0</v>
      </c>
      <c r="AB185" s="60">
        <f>SUMIF('调整分录-上期'!$D:$D,$A185,'调整分录-上期'!G:G)</f>
        <v>0</v>
      </c>
      <c r="AC185" s="61">
        <f t="shared" si="12"/>
        <v>0</v>
      </c>
    </row>
    <row r="186" spans="1:30" ht="15" customHeight="1">
      <c r="B186" s="77"/>
      <c r="C186" s="58"/>
      <c r="D186" s="59"/>
      <c r="E186" s="59"/>
      <c r="F186" s="59"/>
      <c r="G186" s="59"/>
      <c r="H186" s="59"/>
      <c r="I186" s="59"/>
      <c r="J186" s="59"/>
      <c r="K186" s="59"/>
      <c r="L186" s="59"/>
      <c r="M186" s="59"/>
      <c r="N186" s="59"/>
      <c r="O186" s="59"/>
      <c r="P186" s="59"/>
      <c r="Q186" s="59"/>
      <c r="R186" s="59"/>
      <c r="S186" s="59"/>
      <c r="T186" s="59"/>
      <c r="U186" s="59"/>
      <c r="V186" s="59"/>
      <c r="W186" s="59"/>
      <c r="X186" s="59"/>
      <c r="Y186" s="59"/>
      <c r="Z186" s="59">
        <f t="shared" si="11"/>
        <v>0</v>
      </c>
      <c r="AA186" s="60">
        <f>SUMIF('调整分录-上期'!$D:$D,$A186,'调整分录-上期'!F:F)</f>
        <v>0</v>
      </c>
      <c r="AB186" s="60">
        <f>SUMIF('调整分录-上期'!$D:$D,$A186,'调整分录-上期'!G:G)</f>
        <v>0</v>
      </c>
      <c r="AC186" s="61">
        <f t="shared" si="12"/>
        <v>0</v>
      </c>
    </row>
    <row r="187" spans="1:30" ht="15" customHeight="1" thickBot="1">
      <c r="A187" s="124" t="s">
        <v>175</v>
      </c>
      <c r="B187" s="79" t="s">
        <v>106</v>
      </c>
      <c r="C187" s="80"/>
      <c r="D187" s="81">
        <f>D179-SUM(D180:D186)</f>
        <v>0</v>
      </c>
      <c r="E187" s="81"/>
      <c r="F187" s="81"/>
      <c r="G187" s="81">
        <f>G179-SUM(G180:G186)</f>
        <v>0</v>
      </c>
      <c r="H187" s="81">
        <f>H179-SUM(H180:H186)</f>
        <v>0</v>
      </c>
      <c r="I187" s="81">
        <f>I179-SUM(I180:I186)</f>
        <v>0</v>
      </c>
      <c r="J187" s="81">
        <f>J179-SUM(J180:J186)</f>
        <v>0</v>
      </c>
      <c r="K187" s="81">
        <f>K179-SUM(K180:K186)</f>
        <v>0</v>
      </c>
      <c r="L187" s="81"/>
      <c r="M187" s="81"/>
      <c r="N187" s="81"/>
      <c r="O187" s="81"/>
      <c r="P187" s="81"/>
      <c r="Q187" s="81"/>
      <c r="R187" s="81"/>
      <c r="S187" s="81"/>
      <c r="T187" s="81"/>
      <c r="U187" s="81"/>
      <c r="V187" s="81"/>
      <c r="W187" s="81"/>
      <c r="X187" s="81"/>
      <c r="Y187" s="81"/>
      <c r="Z187" s="81">
        <f>Z179-SUM(Z180:Z186)</f>
        <v>0</v>
      </c>
      <c r="AA187" s="81">
        <f>AA161+SUM(AA167:AA185)+SUMIF('调整分录-上期'!$D:$D,$A187,'调整分录-上期'!F:F)</f>
        <v>0</v>
      </c>
      <c r="AB187" s="81">
        <f>AB161+SUM(AB167:AB185)+SUMIF('调整分录-上期'!$D:$D,$A187,'调整分录-上期'!G:G)</f>
        <v>0</v>
      </c>
      <c r="AC187" s="82">
        <f>AC179-SUM(AC180:AC186)</f>
        <v>0</v>
      </c>
      <c r="AD187" s="127"/>
    </row>
    <row r="188" spans="1:30" ht="15">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row>
    <row r="189" spans="1:30" ht="15">
      <c r="D189" s="49">
        <f t="shared" ref="D189:K189" si="13">D69-D124</f>
        <v>0</v>
      </c>
      <c r="E189" s="49">
        <f t="shared" si="13"/>
        <v>0</v>
      </c>
      <c r="F189" s="49">
        <f t="shared" si="13"/>
        <v>0</v>
      </c>
      <c r="G189" s="49">
        <f t="shared" si="13"/>
        <v>0</v>
      </c>
      <c r="H189" s="49">
        <f t="shared" si="13"/>
        <v>0</v>
      </c>
      <c r="I189" s="49">
        <f t="shared" si="13"/>
        <v>0</v>
      </c>
      <c r="J189" s="49">
        <f t="shared" si="13"/>
        <v>0</v>
      </c>
      <c r="K189" s="49">
        <f t="shared" si="13"/>
        <v>0</v>
      </c>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D190" s="49">
        <f t="shared" ref="D190:K190" si="14">D187-D120</f>
        <v>-1104084726.0599999</v>
      </c>
      <c r="E190" s="49">
        <f t="shared" si="14"/>
        <v>0</v>
      </c>
      <c r="F190" s="49">
        <f t="shared" si="14"/>
        <v>0</v>
      </c>
      <c r="G190" s="49">
        <f t="shared" si="14"/>
        <v>0</v>
      </c>
      <c r="H190" s="49">
        <f t="shared" si="14"/>
        <v>0</v>
      </c>
      <c r="I190" s="49">
        <f t="shared" si="14"/>
        <v>0</v>
      </c>
      <c r="J190" s="49">
        <f t="shared" si="14"/>
        <v>0</v>
      </c>
      <c r="K190" s="49">
        <f t="shared" si="14"/>
        <v>0</v>
      </c>
      <c r="L190" s="49"/>
      <c r="M190" s="49"/>
      <c r="N190" s="49"/>
      <c r="O190" s="49"/>
      <c r="P190" s="49"/>
      <c r="Q190" s="49"/>
      <c r="R190" s="49"/>
      <c r="S190" s="49"/>
      <c r="T190" s="49"/>
      <c r="U190" s="49"/>
      <c r="V190" s="49"/>
      <c r="W190" s="49"/>
      <c r="X190" s="49"/>
      <c r="Y190" s="49"/>
      <c r="Z190" s="49">
        <f>Z187-Z120</f>
        <v>-1104084726.0599999</v>
      </c>
      <c r="AA190" s="49"/>
      <c r="AB190" s="49"/>
      <c r="AC190" s="49">
        <f>AC187-AC120</f>
        <v>-1104084726.0599999</v>
      </c>
    </row>
    <row r="191" spans="1:30">
      <c r="D191" s="125"/>
      <c r="F191" s="133"/>
      <c r="G191" s="133"/>
      <c r="H191" s="133"/>
      <c r="I191" s="133"/>
      <c r="J191" s="133"/>
      <c r="K191" s="133"/>
      <c r="L191" s="133"/>
      <c r="M191" s="133"/>
      <c r="N191" s="133"/>
      <c r="O191" s="133"/>
      <c r="P191" s="133"/>
      <c r="Q191" s="133"/>
      <c r="R191" s="127"/>
      <c r="S191" s="127"/>
    </row>
    <row r="192" spans="1:30" ht="15">
      <c r="B192" s="145" t="s">
        <v>515</v>
      </c>
      <c r="C192" s="144"/>
      <c r="D192" s="115"/>
      <c r="E192" s="115"/>
      <c r="F192" s="115"/>
      <c r="G192" s="115">
        <f>-G189</f>
        <v>0</v>
      </c>
      <c r="H192" s="115">
        <f>-H189</f>
        <v>0</v>
      </c>
      <c r="I192" s="115"/>
      <c r="J192" s="115"/>
      <c r="K192" s="115"/>
      <c r="L192" s="115"/>
      <c r="M192" s="115"/>
      <c r="N192" s="115"/>
      <c r="O192" s="115"/>
      <c r="P192" s="115"/>
      <c r="Q192" s="115"/>
      <c r="R192" s="115"/>
      <c r="S192" s="115"/>
      <c r="T192" s="115"/>
      <c r="U192" s="115"/>
      <c r="V192" s="115"/>
      <c r="W192" s="115"/>
      <c r="X192" s="115"/>
      <c r="Y192" s="115"/>
      <c r="Z192" s="115"/>
      <c r="AA192" s="115"/>
      <c r="AB192" s="115"/>
      <c r="AC192" s="115"/>
    </row>
    <row r="193" spans="1:29" ht="15">
      <c r="B193" s="144" t="s">
        <v>516</v>
      </c>
      <c r="C193" s="144"/>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row>
    <row r="194" spans="1:29" ht="15">
      <c r="A194" s="124" t="s">
        <v>517</v>
      </c>
      <c r="B194" s="141" t="s">
        <v>577</v>
      </c>
      <c r="C194" s="141"/>
      <c r="D194" s="88"/>
      <c r="E194" s="88"/>
      <c r="F194" s="88"/>
      <c r="G194" s="88"/>
      <c r="H194" s="88"/>
      <c r="I194" s="88"/>
      <c r="J194" s="88"/>
      <c r="K194" s="88"/>
      <c r="L194" s="88"/>
      <c r="M194" s="88"/>
      <c r="N194" s="88"/>
      <c r="O194" s="88"/>
      <c r="P194" s="88"/>
      <c r="Q194" s="88"/>
      <c r="R194" s="88"/>
      <c r="S194" s="88"/>
      <c r="T194" s="88"/>
      <c r="U194" s="88"/>
      <c r="V194" s="88"/>
      <c r="W194" s="88"/>
      <c r="X194" s="88"/>
      <c r="Y194" s="88"/>
      <c r="Z194" s="88">
        <f t="shared" ref="Z194:Z256" si="15">SUM(D194:Y194)</f>
        <v>0</v>
      </c>
      <c r="AA194" s="88">
        <f>SUMIF('调整分录-上期'!$D:$D,$A194,'调整分录-上期'!F:F)</f>
        <v>0</v>
      </c>
      <c r="AB194" s="88">
        <f>SUMIF('调整分录-上期'!$D:$D,$A194,'调整分录-上期'!G:G)</f>
        <v>0</v>
      </c>
      <c r="AC194" s="88">
        <f>Z194+AA194-AB194</f>
        <v>0</v>
      </c>
    </row>
    <row r="195" spans="1:29" ht="15">
      <c r="A195" s="124" t="s">
        <v>518</v>
      </c>
      <c r="B195" s="141" t="s">
        <v>578</v>
      </c>
      <c r="C195" s="141"/>
      <c r="D195" s="88"/>
      <c r="E195" s="88"/>
      <c r="F195" s="88"/>
      <c r="G195" s="88"/>
      <c r="H195" s="88"/>
      <c r="I195" s="88"/>
      <c r="J195" s="88"/>
      <c r="K195" s="88"/>
      <c r="L195" s="88"/>
      <c r="M195" s="88"/>
      <c r="N195" s="88"/>
      <c r="O195" s="88"/>
      <c r="P195" s="88"/>
      <c r="Q195" s="88"/>
      <c r="R195" s="88"/>
      <c r="S195" s="88"/>
      <c r="T195" s="88"/>
      <c r="U195" s="88"/>
      <c r="V195" s="88"/>
      <c r="W195" s="88"/>
      <c r="X195" s="88"/>
      <c r="Y195" s="88"/>
      <c r="Z195" s="88">
        <f t="shared" si="15"/>
        <v>0</v>
      </c>
      <c r="AA195" s="88">
        <f>SUMIF('调整分录-上期'!$D:$D,$A195,'调整分录-上期'!F:F)</f>
        <v>0</v>
      </c>
      <c r="AB195" s="88">
        <f>SUMIF('调整分录-上期'!$D:$D,$A195,'调整分录-上期'!G:G)</f>
        <v>0</v>
      </c>
      <c r="AC195" s="88">
        <f>Z195+AA195-AB195</f>
        <v>0</v>
      </c>
    </row>
    <row r="196" spans="1:29" ht="15">
      <c r="A196" s="124" t="s">
        <v>519</v>
      </c>
      <c r="B196" s="141" t="s">
        <v>579</v>
      </c>
      <c r="C196" s="141"/>
      <c r="D196" s="88"/>
      <c r="E196" s="88"/>
      <c r="F196" s="88"/>
      <c r="G196" s="88"/>
      <c r="H196" s="88"/>
      <c r="I196" s="88"/>
      <c r="J196" s="88"/>
      <c r="K196" s="88"/>
      <c r="L196" s="88"/>
      <c r="M196" s="88"/>
      <c r="N196" s="88"/>
      <c r="O196" s="88"/>
      <c r="P196" s="88"/>
      <c r="Q196" s="88"/>
      <c r="R196" s="88"/>
      <c r="S196" s="88"/>
      <c r="T196" s="88"/>
      <c r="U196" s="88"/>
      <c r="V196" s="88"/>
      <c r="W196" s="88"/>
      <c r="X196" s="88"/>
      <c r="Y196" s="88"/>
      <c r="Z196" s="88">
        <f t="shared" si="15"/>
        <v>0</v>
      </c>
      <c r="AA196" s="88">
        <f>SUMIF('调整分录-上期'!$D:$D,$A196,'调整分录-上期'!F:F)</f>
        <v>0</v>
      </c>
      <c r="AB196" s="88">
        <f>SUMIF('调整分录-上期'!$D:$D,$A196,'调整分录-上期'!G:G)</f>
        <v>0</v>
      </c>
      <c r="AC196" s="88">
        <f>Z196+AA196-AB196</f>
        <v>0</v>
      </c>
    </row>
    <row r="197" spans="1:29" ht="15">
      <c r="B197" s="142" t="s">
        <v>520</v>
      </c>
      <c r="C197" s="142"/>
      <c r="D197" s="146">
        <f>SUM(D194:D196)</f>
        <v>0</v>
      </c>
      <c r="E197" s="146">
        <f>SUM(E194:E196)</f>
        <v>0</v>
      </c>
      <c r="F197" s="146">
        <f>SUM(F194:F196)</f>
        <v>0</v>
      </c>
      <c r="G197" s="146"/>
      <c r="H197" s="146"/>
      <c r="I197" s="146"/>
      <c r="J197" s="146"/>
      <c r="K197" s="146"/>
      <c r="L197" s="146"/>
      <c r="M197" s="146"/>
      <c r="N197" s="146"/>
      <c r="O197" s="146"/>
      <c r="P197" s="146"/>
      <c r="Q197" s="146"/>
      <c r="R197" s="146"/>
      <c r="S197" s="146"/>
      <c r="T197" s="146"/>
      <c r="U197" s="146"/>
      <c r="V197" s="146"/>
      <c r="W197" s="146"/>
      <c r="X197" s="146"/>
      <c r="Y197" s="146"/>
      <c r="Z197" s="146">
        <f>SUM(Z194:Z196)</f>
        <v>0</v>
      </c>
      <c r="AA197" s="146">
        <f>SUM(AA194:AA196)</f>
        <v>0</v>
      </c>
      <c r="AB197" s="146">
        <f>SUM(AB194:AB196)</f>
        <v>0</v>
      </c>
      <c r="AC197" s="146">
        <f>SUM(AC194:AC196)</f>
        <v>0</v>
      </c>
    </row>
    <row r="198" spans="1:29" ht="15">
      <c r="A198" s="124" t="s">
        <v>521</v>
      </c>
      <c r="B198" s="141" t="s">
        <v>580</v>
      </c>
      <c r="C198" s="141"/>
      <c r="D198" s="88"/>
      <c r="E198" s="88"/>
      <c r="F198" s="88"/>
      <c r="G198" s="88"/>
      <c r="H198" s="88"/>
      <c r="I198" s="88"/>
      <c r="J198" s="88"/>
      <c r="K198" s="88"/>
      <c r="L198" s="88"/>
      <c r="M198" s="88"/>
      <c r="N198" s="88"/>
      <c r="O198" s="88"/>
      <c r="P198" s="88"/>
      <c r="Q198" s="88"/>
      <c r="R198" s="88"/>
      <c r="S198" s="88"/>
      <c r="T198" s="88"/>
      <c r="U198" s="88"/>
      <c r="V198" s="88"/>
      <c r="W198" s="88"/>
      <c r="X198" s="88"/>
      <c r="Y198" s="88"/>
      <c r="Z198" s="88">
        <f t="shared" si="15"/>
        <v>0</v>
      </c>
      <c r="AA198" s="88">
        <f>SUMIF('调整分录-上期'!$D:$D,$A198,'调整分录-上期'!F:F)</f>
        <v>0</v>
      </c>
      <c r="AB198" s="88">
        <f>SUMIF('调整分录-上期'!$D:$D,$A198,'调整分录-上期'!G:G)</f>
        <v>0</v>
      </c>
      <c r="AC198" s="88">
        <f>Z198+AB198-AA198</f>
        <v>0</v>
      </c>
    </row>
    <row r="199" spans="1:29" ht="15">
      <c r="A199" s="124" t="s">
        <v>522</v>
      </c>
      <c r="B199" s="141" t="s">
        <v>581</v>
      </c>
      <c r="C199" s="141"/>
      <c r="D199" s="88"/>
      <c r="E199" s="88"/>
      <c r="F199" s="88"/>
      <c r="G199" s="88"/>
      <c r="H199" s="88"/>
      <c r="I199" s="88"/>
      <c r="J199" s="88"/>
      <c r="K199" s="88"/>
      <c r="L199" s="88"/>
      <c r="M199" s="88"/>
      <c r="N199" s="88"/>
      <c r="O199" s="88"/>
      <c r="P199" s="88"/>
      <c r="Q199" s="88"/>
      <c r="R199" s="88"/>
      <c r="S199" s="88"/>
      <c r="T199" s="88"/>
      <c r="U199" s="88"/>
      <c r="V199" s="88"/>
      <c r="W199" s="88"/>
      <c r="X199" s="88"/>
      <c r="Y199" s="88"/>
      <c r="Z199" s="88">
        <f t="shared" si="15"/>
        <v>0</v>
      </c>
      <c r="AA199" s="88">
        <f>SUMIF('调整分录-上期'!$D:$D,$A199,'调整分录-上期'!F:F)</f>
        <v>0</v>
      </c>
      <c r="AB199" s="88">
        <f>SUMIF('调整分录-上期'!$D:$D,$A199,'调整分录-上期'!G:G)</f>
        <v>0</v>
      </c>
      <c r="AC199" s="88">
        <f>Z199+AB199-AA199</f>
        <v>0</v>
      </c>
    </row>
    <row r="200" spans="1:29" ht="15">
      <c r="A200" s="124" t="s">
        <v>523</v>
      </c>
      <c r="B200" s="141" t="s">
        <v>582</v>
      </c>
      <c r="C200" s="141"/>
      <c r="D200" s="88"/>
      <c r="E200" s="88"/>
      <c r="F200" s="88"/>
      <c r="G200" s="88"/>
      <c r="H200" s="88"/>
      <c r="I200" s="88"/>
      <c r="J200" s="88"/>
      <c r="K200" s="88"/>
      <c r="L200" s="88"/>
      <c r="M200" s="88"/>
      <c r="N200" s="88"/>
      <c r="O200" s="88"/>
      <c r="P200" s="88"/>
      <c r="Q200" s="88"/>
      <c r="R200" s="88"/>
      <c r="S200" s="88"/>
      <c r="T200" s="88"/>
      <c r="U200" s="88"/>
      <c r="V200" s="88"/>
      <c r="W200" s="88"/>
      <c r="X200" s="88"/>
      <c r="Y200" s="88"/>
      <c r="Z200" s="88">
        <f t="shared" si="15"/>
        <v>0</v>
      </c>
      <c r="AA200" s="88">
        <f>SUMIF('调整分录-上期'!$D:$D,$A200,'调整分录-上期'!F:F)</f>
        <v>0</v>
      </c>
      <c r="AB200" s="88">
        <f>SUMIF('调整分录-上期'!$D:$D,$A200,'调整分录-上期'!G:G)</f>
        <v>0</v>
      </c>
      <c r="AC200" s="88">
        <f>Z200+AB200-AA200</f>
        <v>0</v>
      </c>
    </row>
    <row r="201" spans="1:29" ht="15">
      <c r="A201" s="124" t="s">
        <v>524</v>
      </c>
      <c r="B201" s="141" t="s">
        <v>583</v>
      </c>
      <c r="C201" s="141"/>
      <c r="D201" s="88"/>
      <c r="E201" s="88"/>
      <c r="F201" s="88"/>
      <c r="G201" s="88"/>
      <c r="H201" s="88"/>
      <c r="I201" s="88"/>
      <c r="J201" s="88"/>
      <c r="K201" s="88"/>
      <c r="L201" s="88"/>
      <c r="M201" s="88"/>
      <c r="N201" s="88"/>
      <c r="O201" s="88"/>
      <c r="P201" s="88"/>
      <c r="Q201" s="88"/>
      <c r="R201" s="88"/>
      <c r="S201" s="88"/>
      <c r="T201" s="88"/>
      <c r="U201" s="88"/>
      <c r="V201" s="88"/>
      <c r="W201" s="88"/>
      <c r="X201" s="88"/>
      <c r="Y201" s="88"/>
      <c r="Z201" s="88">
        <f t="shared" si="15"/>
        <v>0</v>
      </c>
      <c r="AA201" s="88">
        <f>SUMIF('调整分录-上期'!$D:$D,$A201,'调整分录-上期'!F:F)</f>
        <v>0</v>
      </c>
      <c r="AB201" s="88">
        <f>SUMIF('调整分录-上期'!$D:$D,$A201,'调整分录-上期'!G:G)</f>
        <v>0</v>
      </c>
      <c r="AC201" s="88">
        <f>Z201+AB201-AA201</f>
        <v>0</v>
      </c>
    </row>
    <row r="202" spans="1:29" ht="15">
      <c r="B202" s="142" t="s">
        <v>525</v>
      </c>
      <c r="C202" s="142"/>
      <c r="D202" s="146">
        <f>SUM(D198:D201)</f>
        <v>0</v>
      </c>
      <c r="E202" s="146">
        <f>SUM(E198:E201)</f>
        <v>0</v>
      </c>
      <c r="F202" s="146">
        <f>SUM(F198:F201)</f>
        <v>0</v>
      </c>
      <c r="G202" s="146"/>
      <c r="H202" s="146"/>
      <c r="I202" s="146"/>
      <c r="J202" s="146"/>
      <c r="K202" s="146"/>
      <c r="L202" s="146"/>
      <c r="M202" s="146"/>
      <c r="N202" s="146"/>
      <c r="O202" s="146"/>
      <c r="P202" s="146"/>
      <c r="Q202" s="146"/>
      <c r="R202" s="146"/>
      <c r="S202" s="146"/>
      <c r="T202" s="146"/>
      <c r="U202" s="146"/>
      <c r="V202" s="146"/>
      <c r="W202" s="146"/>
      <c r="X202" s="146"/>
      <c r="Y202" s="146"/>
      <c r="Z202" s="146">
        <f>SUM(D202:Y202)</f>
        <v>0</v>
      </c>
      <c r="AA202" s="146">
        <f>SUM(AA198:AA201)</f>
        <v>0</v>
      </c>
      <c r="AB202" s="146">
        <f>SUM(AB198:AB201)</f>
        <v>0</v>
      </c>
      <c r="AC202" s="146">
        <f>SUM(AC198:AC201)</f>
        <v>0</v>
      </c>
    </row>
    <row r="203" spans="1:29" ht="15">
      <c r="B203" s="142" t="s">
        <v>526</v>
      </c>
      <c r="C203" s="142"/>
      <c r="D203" s="146">
        <f>D197-D202</f>
        <v>0</v>
      </c>
      <c r="E203" s="146">
        <f>E197-E202</f>
        <v>0</v>
      </c>
      <c r="F203" s="146">
        <f>F197-F202</f>
        <v>0</v>
      </c>
      <c r="G203" s="146"/>
      <c r="H203" s="146"/>
      <c r="I203" s="146"/>
      <c r="J203" s="146"/>
      <c r="K203" s="146"/>
      <c r="L203" s="146"/>
      <c r="M203" s="146"/>
      <c r="N203" s="146"/>
      <c r="O203" s="146"/>
      <c r="P203" s="146"/>
      <c r="Q203" s="146"/>
      <c r="R203" s="146"/>
      <c r="S203" s="146"/>
      <c r="T203" s="146"/>
      <c r="U203" s="146"/>
      <c r="V203" s="146"/>
      <c r="W203" s="146"/>
      <c r="X203" s="146"/>
      <c r="Y203" s="146"/>
      <c r="Z203" s="146">
        <f t="shared" si="15"/>
        <v>0</v>
      </c>
      <c r="AA203" s="146">
        <f>AA197+AA202</f>
        <v>0</v>
      </c>
      <c r="AB203" s="146">
        <f>AB197+AB202</f>
        <v>0</v>
      </c>
      <c r="AC203" s="146">
        <f>AC197+AC202</f>
        <v>0</v>
      </c>
    </row>
    <row r="204" spans="1:29" ht="15">
      <c r="B204" s="144" t="s">
        <v>527</v>
      </c>
      <c r="C204" s="144"/>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f t="shared" si="15"/>
        <v>0</v>
      </c>
      <c r="AA204" s="115"/>
      <c r="AB204" s="115"/>
      <c r="AC204" s="115"/>
    </row>
    <row r="205" spans="1:29" ht="15">
      <c r="A205" s="124" t="s">
        <v>528</v>
      </c>
      <c r="B205" s="141" t="s">
        <v>584</v>
      </c>
      <c r="C205" s="141"/>
      <c r="D205" s="88"/>
      <c r="E205" s="88"/>
      <c r="F205" s="88"/>
      <c r="G205" s="88"/>
      <c r="H205" s="88"/>
      <c r="I205" s="88"/>
      <c r="J205" s="88"/>
      <c r="K205" s="88"/>
      <c r="L205" s="88"/>
      <c r="M205" s="88"/>
      <c r="N205" s="88"/>
      <c r="O205" s="88"/>
      <c r="P205" s="88"/>
      <c r="Q205" s="88"/>
      <c r="R205" s="88"/>
      <c r="S205" s="88"/>
      <c r="T205" s="88"/>
      <c r="U205" s="88"/>
      <c r="V205" s="88"/>
      <c r="W205" s="88"/>
      <c r="X205" s="88"/>
      <c r="Y205" s="88"/>
      <c r="Z205" s="88">
        <f t="shared" si="15"/>
        <v>0</v>
      </c>
      <c r="AA205" s="88">
        <f>SUMIF('调整分录-上期'!$D:$D,$A205,'调整分录-上期'!F:F)</f>
        <v>0</v>
      </c>
      <c r="AB205" s="88">
        <f>SUMIF('调整分录-上期'!$D:$D,$A205,'调整分录-上期'!G:G)</f>
        <v>0</v>
      </c>
      <c r="AC205" s="88">
        <f>Z205+AA205-AB205</f>
        <v>0</v>
      </c>
    </row>
    <row r="206" spans="1:29" ht="15">
      <c r="A206" s="124" t="s">
        <v>529</v>
      </c>
      <c r="B206" s="141" t="s">
        <v>585</v>
      </c>
      <c r="C206" s="141"/>
      <c r="D206" s="88"/>
      <c r="E206" s="88"/>
      <c r="F206" s="88"/>
      <c r="G206" s="88"/>
      <c r="H206" s="88"/>
      <c r="I206" s="88"/>
      <c r="J206" s="88"/>
      <c r="K206" s="88"/>
      <c r="L206" s="88"/>
      <c r="M206" s="88"/>
      <c r="N206" s="88"/>
      <c r="O206" s="88"/>
      <c r="P206" s="88"/>
      <c r="Q206" s="88"/>
      <c r="R206" s="88"/>
      <c r="S206" s="88"/>
      <c r="T206" s="88"/>
      <c r="U206" s="88"/>
      <c r="V206" s="88"/>
      <c r="W206" s="88"/>
      <c r="X206" s="88"/>
      <c r="Y206" s="88"/>
      <c r="Z206" s="88">
        <f t="shared" si="15"/>
        <v>0</v>
      </c>
      <c r="AA206" s="88">
        <f>SUMIF('调整分录-上期'!$D:$D,$A206,'调整分录-上期'!F:F)</f>
        <v>0</v>
      </c>
      <c r="AB206" s="88">
        <f>SUMIF('调整分录-上期'!$D:$D,$A206,'调整分录-上期'!G:G)</f>
        <v>0</v>
      </c>
      <c r="AC206" s="88">
        <f>Z206+AA206-AB206</f>
        <v>0</v>
      </c>
    </row>
    <row r="207" spans="1:29" ht="15">
      <c r="A207" s="124" t="s">
        <v>530</v>
      </c>
      <c r="B207" s="141" t="s">
        <v>586</v>
      </c>
      <c r="C207" s="141"/>
      <c r="D207" s="88"/>
      <c r="E207" s="88"/>
      <c r="F207" s="88"/>
      <c r="G207" s="88"/>
      <c r="H207" s="88"/>
      <c r="I207" s="88"/>
      <c r="J207" s="88"/>
      <c r="K207" s="88"/>
      <c r="L207" s="88"/>
      <c r="M207" s="88"/>
      <c r="N207" s="88"/>
      <c r="O207" s="88"/>
      <c r="P207" s="88"/>
      <c r="Q207" s="88"/>
      <c r="R207" s="88"/>
      <c r="S207" s="88"/>
      <c r="T207" s="88"/>
      <c r="U207" s="88"/>
      <c r="V207" s="88"/>
      <c r="W207" s="88"/>
      <c r="X207" s="88"/>
      <c r="Y207" s="88"/>
      <c r="Z207" s="88">
        <f t="shared" si="15"/>
        <v>0</v>
      </c>
      <c r="AA207" s="88">
        <f>SUMIF('调整分录-上期'!$D:$D,$A207,'调整分录-上期'!F:F)</f>
        <v>0</v>
      </c>
      <c r="AB207" s="88">
        <f>SUMIF('调整分录-上期'!$D:$D,$A207,'调整分录-上期'!G:G)</f>
        <v>0</v>
      </c>
      <c r="AC207" s="88">
        <f>Z207+AA207-AB207</f>
        <v>0</v>
      </c>
    </row>
    <row r="208" spans="1:29" ht="15">
      <c r="A208" s="124" t="s">
        <v>531</v>
      </c>
      <c r="B208" s="141" t="s">
        <v>587</v>
      </c>
      <c r="C208" s="141"/>
      <c r="D208" s="88"/>
      <c r="E208" s="88"/>
      <c r="F208" s="88"/>
      <c r="G208" s="88"/>
      <c r="H208" s="88"/>
      <c r="I208" s="88"/>
      <c r="J208" s="88"/>
      <c r="K208" s="88"/>
      <c r="L208" s="88"/>
      <c r="M208" s="88"/>
      <c r="N208" s="88"/>
      <c r="O208" s="88"/>
      <c r="P208" s="88"/>
      <c r="Q208" s="88"/>
      <c r="R208" s="88"/>
      <c r="S208" s="88"/>
      <c r="T208" s="88"/>
      <c r="U208" s="88"/>
      <c r="V208" s="88"/>
      <c r="W208" s="88"/>
      <c r="X208" s="88"/>
      <c r="Y208" s="88"/>
      <c r="Z208" s="88">
        <f t="shared" si="15"/>
        <v>0</v>
      </c>
      <c r="AA208" s="88">
        <f>SUMIF('调整分录-上期'!$D:$D,$A208,'调整分录-上期'!F:F)</f>
        <v>0</v>
      </c>
      <c r="AB208" s="88">
        <f>SUMIF('调整分录-上期'!$D:$D,$A208,'调整分录-上期'!G:G)</f>
        <v>0</v>
      </c>
      <c r="AC208" s="88">
        <f>Z208+AA208-AB208</f>
        <v>0</v>
      </c>
    </row>
    <row r="209" spans="1:29" ht="15">
      <c r="A209" s="124" t="s">
        <v>532</v>
      </c>
      <c r="B209" s="141" t="s">
        <v>588</v>
      </c>
      <c r="C209" s="141"/>
      <c r="D209" s="88"/>
      <c r="E209" s="88"/>
      <c r="F209" s="88"/>
      <c r="G209" s="88"/>
      <c r="H209" s="88"/>
      <c r="I209" s="88"/>
      <c r="J209" s="88"/>
      <c r="K209" s="88"/>
      <c r="L209" s="88"/>
      <c r="M209" s="88"/>
      <c r="N209" s="88"/>
      <c r="O209" s="88"/>
      <c r="P209" s="88"/>
      <c r="Q209" s="88"/>
      <c r="R209" s="88"/>
      <c r="S209" s="88"/>
      <c r="T209" s="88"/>
      <c r="U209" s="88"/>
      <c r="V209" s="88"/>
      <c r="W209" s="88"/>
      <c r="X209" s="88"/>
      <c r="Y209" s="88"/>
      <c r="Z209" s="88">
        <f t="shared" si="15"/>
        <v>0</v>
      </c>
      <c r="AA209" s="88">
        <f>SUMIF('调整分录-上期'!$D:$D,$A209,'调整分录-上期'!F:F)</f>
        <v>0</v>
      </c>
      <c r="AB209" s="88">
        <f>SUMIF('调整分录-上期'!$D:$D,$A209,'调整分录-上期'!G:G)</f>
        <v>0</v>
      </c>
      <c r="AC209" s="88">
        <f>Z209+AA209-AB209</f>
        <v>0</v>
      </c>
    </row>
    <row r="210" spans="1:29" ht="15">
      <c r="B210" s="142" t="s">
        <v>520</v>
      </c>
      <c r="C210" s="142"/>
      <c r="D210" s="146">
        <f>SUM(D205:D209)</f>
        <v>0</v>
      </c>
      <c r="E210" s="146">
        <f>SUM(E205:E209)</f>
        <v>0</v>
      </c>
      <c r="F210" s="146">
        <f>SUM(F205:F209)</f>
        <v>0</v>
      </c>
      <c r="G210" s="146"/>
      <c r="H210" s="146"/>
      <c r="I210" s="146"/>
      <c r="J210" s="146"/>
      <c r="K210" s="146"/>
      <c r="L210" s="146"/>
      <c r="M210" s="146"/>
      <c r="N210" s="146"/>
      <c r="O210" s="146"/>
      <c r="P210" s="146"/>
      <c r="Q210" s="146"/>
      <c r="R210" s="146"/>
      <c r="S210" s="146"/>
      <c r="T210" s="146"/>
      <c r="U210" s="146"/>
      <c r="V210" s="146"/>
      <c r="W210" s="146"/>
      <c r="X210" s="146"/>
      <c r="Y210" s="146"/>
      <c r="Z210" s="146">
        <f t="shared" si="15"/>
        <v>0</v>
      </c>
      <c r="AA210" s="146">
        <f>SUM(AA205:AA209)</f>
        <v>0</v>
      </c>
      <c r="AB210" s="146">
        <f>SUM(AB205:AB209)</f>
        <v>0</v>
      </c>
      <c r="AC210" s="146">
        <f>SUM(AC205:AC209)</f>
        <v>0</v>
      </c>
    </row>
    <row r="211" spans="1:29" ht="15">
      <c r="A211" s="124" t="s">
        <v>533</v>
      </c>
      <c r="B211" s="141" t="s">
        <v>589</v>
      </c>
      <c r="C211" s="141"/>
      <c r="D211" s="88"/>
      <c r="E211" s="88"/>
      <c r="F211" s="88"/>
      <c r="G211" s="88"/>
      <c r="H211" s="88"/>
      <c r="I211" s="88"/>
      <c r="J211" s="88"/>
      <c r="K211" s="88"/>
      <c r="L211" s="88"/>
      <c r="M211" s="88"/>
      <c r="N211" s="88"/>
      <c r="O211" s="88"/>
      <c r="P211" s="88"/>
      <c r="Q211" s="88"/>
      <c r="R211" s="88"/>
      <c r="S211" s="88"/>
      <c r="T211" s="88"/>
      <c r="U211" s="88"/>
      <c r="V211" s="88"/>
      <c r="W211" s="88"/>
      <c r="X211" s="88"/>
      <c r="Y211" s="88"/>
      <c r="Z211" s="88">
        <f t="shared" si="15"/>
        <v>0</v>
      </c>
      <c r="AA211" s="88">
        <f>SUMIF('调整分录-上期'!$D:$D,$A211,'调整分录-上期'!F:F)</f>
        <v>0</v>
      </c>
      <c r="AB211" s="88">
        <f>SUMIF('调整分录-上期'!$D:$D,$A211,'调整分录-上期'!G:G)</f>
        <v>0</v>
      </c>
      <c r="AC211" s="88">
        <f>Z211+AB211-AA211</f>
        <v>0</v>
      </c>
    </row>
    <row r="212" spans="1:29" ht="15">
      <c r="A212" s="124" t="s">
        <v>534</v>
      </c>
      <c r="B212" s="141" t="s">
        <v>590</v>
      </c>
      <c r="C212" s="141"/>
      <c r="D212" s="88"/>
      <c r="E212" s="88"/>
      <c r="F212" s="88"/>
      <c r="G212" s="88"/>
      <c r="H212" s="88"/>
      <c r="I212" s="88"/>
      <c r="J212" s="88"/>
      <c r="K212" s="88"/>
      <c r="L212" s="88"/>
      <c r="M212" s="88"/>
      <c r="N212" s="88"/>
      <c r="O212" s="88"/>
      <c r="P212" s="88"/>
      <c r="Q212" s="88"/>
      <c r="R212" s="88"/>
      <c r="S212" s="88"/>
      <c r="T212" s="88"/>
      <c r="U212" s="88"/>
      <c r="V212" s="88"/>
      <c r="W212" s="88"/>
      <c r="X212" s="88"/>
      <c r="Y212" s="88"/>
      <c r="Z212" s="88">
        <f t="shared" si="15"/>
        <v>0</v>
      </c>
      <c r="AA212" s="88">
        <f>SUMIF('调整分录-上期'!$D:$D,$A212,'调整分录-上期'!F:F)</f>
        <v>0</v>
      </c>
      <c r="AB212" s="88">
        <f>SUMIF('调整分录-上期'!$D:$D,$A212,'调整分录-上期'!G:G)</f>
        <v>0</v>
      </c>
      <c r="AC212" s="88">
        <f>Z212+AB212-AA212</f>
        <v>0</v>
      </c>
    </row>
    <row r="213" spans="1:29" ht="15">
      <c r="A213" s="124" t="s">
        <v>535</v>
      </c>
      <c r="B213" s="141" t="s">
        <v>591</v>
      </c>
      <c r="C213" s="141"/>
      <c r="D213" s="88"/>
      <c r="E213" s="88"/>
      <c r="F213" s="88"/>
      <c r="G213" s="88"/>
      <c r="H213" s="88"/>
      <c r="I213" s="88"/>
      <c r="J213" s="88"/>
      <c r="K213" s="88"/>
      <c r="L213" s="88"/>
      <c r="M213" s="88"/>
      <c r="N213" s="88"/>
      <c r="O213" s="88"/>
      <c r="P213" s="88"/>
      <c r="Q213" s="88"/>
      <c r="R213" s="88"/>
      <c r="S213" s="88"/>
      <c r="T213" s="88"/>
      <c r="U213" s="88"/>
      <c r="V213" s="88"/>
      <c r="W213" s="88"/>
      <c r="X213" s="88"/>
      <c r="Y213" s="88"/>
      <c r="Z213" s="88">
        <f t="shared" si="15"/>
        <v>0</v>
      </c>
      <c r="AA213" s="88">
        <f>SUMIF('调整分录-上期'!$D:$D,$A213,'调整分录-上期'!F:F)</f>
        <v>0</v>
      </c>
      <c r="AB213" s="88">
        <f>SUMIF('调整分录-上期'!$D:$D,$A213,'调整分录-上期'!G:G)</f>
        <v>0</v>
      </c>
      <c r="AC213" s="88">
        <f>Z213+AB213-AA213</f>
        <v>0</v>
      </c>
    </row>
    <row r="214" spans="1:29" ht="15">
      <c r="A214" s="124" t="s">
        <v>536</v>
      </c>
      <c r="B214" s="141" t="s">
        <v>592</v>
      </c>
      <c r="C214" s="141"/>
      <c r="D214" s="88"/>
      <c r="E214" s="88"/>
      <c r="F214" s="88"/>
      <c r="G214" s="88"/>
      <c r="H214" s="88"/>
      <c r="I214" s="88"/>
      <c r="J214" s="88"/>
      <c r="K214" s="88"/>
      <c r="L214" s="88"/>
      <c r="M214" s="88"/>
      <c r="N214" s="88"/>
      <c r="O214" s="88"/>
      <c r="P214" s="88"/>
      <c r="Q214" s="88"/>
      <c r="R214" s="88"/>
      <c r="S214" s="88"/>
      <c r="T214" s="88"/>
      <c r="U214" s="88"/>
      <c r="V214" s="88"/>
      <c r="W214" s="88"/>
      <c r="X214" s="88"/>
      <c r="Y214" s="88"/>
      <c r="Z214" s="88">
        <f t="shared" si="15"/>
        <v>0</v>
      </c>
      <c r="AA214" s="88">
        <f>SUMIF('调整分录-上期'!$D:$D,$A214,'调整分录-上期'!F:F)</f>
        <v>0</v>
      </c>
      <c r="AB214" s="88">
        <f>SUMIF('调整分录-上期'!$D:$D,$A214,'调整分录-上期'!G:G)</f>
        <v>0</v>
      </c>
      <c r="AC214" s="88">
        <f>Z214+AB214-AA214</f>
        <v>0</v>
      </c>
    </row>
    <row r="215" spans="1:29" ht="15">
      <c r="B215" s="142" t="s">
        <v>525</v>
      </c>
      <c r="C215" s="142"/>
      <c r="D215" s="146">
        <f>SUM(D211:D214)</f>
        <v>0</v>
      </c>
      <c r="E215" s="146">
        <f>SUM(E211:E214)</f>
        <v>0</v>
      </c>
      <c r="F215" s="146">
        <f>SUM(F211:F214)</f>
        <v>0</v>
      </c>
      <c r="G215" s="146"/>
      <c r="H215" s="146"/>
      <c r="I215" s="146"/>
      <c r="J215" s="146"/>
      <c r="K215" s="146"/>
      <c r="L215" s="146"/>
      <c r="M215" s="146"/>
      <c r="N215" s="146"/>
      <c r="O215" s="146"/>
      <c r="P215" s="146"/>
      <c r="Q215" s="146"/>
      <c r="R215" s="146"/>
      <c r="S215" s="146"/>
      <c r="T215" s="146"/>
      <c r="U215" s="146"/>
      <c r="V215" s="146"/>
      <c r="W215" s="146"/>
      <c r="X215" s="146"/>
      <c r="Y215" s="146"/>
      <c r="Z215" s="146">
        <f t="shared" si="15"/>
        <v>0</v>
      </c>
      <c r="AA215" s="146">
        <f>SUM(AA211:AA214)</f>
        <v>0</v>
      </c>
      <c r="AB215" s="146">
        <f>SUM(AB211:AB214)</f>
        <v>0</v>
      </c>
      <c r="AC215" s="146">
        <f>SUM(AC211:AC214)</f>
        <v>0</v>
      </c>
    </row>
    <row r="216" spans="1:29" ht="15">
      <c r="B216" s="142" t="s">
        <v>537</v>
      </c>
      <c r="C216" s="142"/>
      <c r="D216" s="146">
        <f>D210-D215</f>
        <v>0</v>
      </c>
      <c r="E216" s="146">
        <f>E210-E215</f>
        <v>0</v>
      </c>
      <c r="F216" s="146">
        <f>F210-F215</f>
        <v>0</v>
      </c>
      <c r="G216" s="146"/>
      <c r="H216" s="146"/>
      <c r="I216" s="146"/>
      <c r="J216" s="146"/>
      <c r="K216" s="146"/>
      <c r="L216" s="146"/>
      <c r="M216" s="146"/>
      <c r="N216" s="146"/>
      <c r="O216" s="146"/>
      <c r="P216" s="146"/>
      <c r="Q216" s="146"/>
      <c r="R216" s="146"/>
      <c r="S216" s="146"/>
      <c r="T216" s="146"/>
      <c r="U216" s="146"/>
      <c r="V216" s="146"/>
      <c r="W216" s="146"/>
      <c r="X216" s="146"/>
      <c r="Y216" s="146"/>
      <c r="Z216" s="146">
        <f t="shared" si="15"/>
        <v>0</v>
      </c>
      <c r="AA216" s="146">
        <f>AA210-AA215</f>
        <v>0</v>
      </c>
      <c r="AB216" s="146">
        <f>AB210-AB215</f>
        <v>0</v>
      </c>
      <c r="AC216" s="146">
        <f>AC210-AC215</f>
        <v>0</v>
      </c>
    </row>
    <row r="217" spans="1:29" ht="15">
      <c r="B217" s="144" t="s">
        <v>538</v>
      </c>
      <c r="C217" s="144"/>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f t="shared" si="15"/>
        <v>0</v>
      </c>
      <c r="AA217" s="115"/>
      <c r="AB217" s="115"/>
      <c r="AC217" s="115"/>
    </row>
    <row r="218" spans="1:29" ht="15">
      <c r="A218" s="124" t="s">
        <v>539</v>
      </c>
      <c r="B218" s="141" t="s">
        <v>593</v>
      </c>
      <c r="C218" s="141"/>
      <c r="D218" s="88"/>
      <c r="E218" s="88"/>
      <c r="F218" s="88"/>
      <c r="G218" s="88"/>
      <c r="H218" s="88"/>
      <c r="I218" s="88"/>
      <c r="J218" s="88"/>
      <c r="K218" s="88"/>
      <c r="L218" s="88"/>
      <c r="M218" s="88"/>
      <c r="N218" s="88"/>
      <c r="O218" s="88"/>
      <c r="P218" s="88"/>
      <c r="Q218" s="88"/>
      <c r="R218" s="88"/>
      <c r="S218" s="88"/>
      <c r="T218" s="88"/>
      <c r="U218" s="88"/>
      <c r="V218" s="88"/>
      <c r="W218" s="88"/>
      <c r="X218" s="88"/>
      <c r="Y218" s="88"/>
      <c r="Z218" s="88">
        <f t="shared" si="15"/>
        <v>0</v>
      </c>
      <c r="AA218" s="88">
        <f>SUMIF('调整分录-上期'!$D:$D,$A218,'调整分录-上期'!F:F)</f>
        <v>0</v>
      </c>
      <c r="AB218" s="88">
        <f>SUMIF('调整分录-上期'!$D:$D,$A218,'调整分录-上期'!G:G)</f>
        <v>0</v>
      </c>
      <c r="AC218" s="88">
        <f>Z218+AA218-AB218</f>
        <v>0</v>
      </c>
    </row>
    <row r="219" spans="1:29" ht="15">
      <c r="A219" s="124" t="s">
        <v>540</v>
      </c>
      <c r="B219" s="141" t="s">
        <v>594</v>
      </c>
      <c r="C219" s="141"/>
      <c r="D219" s="88"/>
      <c r="E219" s="88"/>
      <c r="F219" s="88"/>
      <c r="G219" s="88"/>
      <c r="H219" s="88"/>
      <c r="I219" s="88"/>
      <c r="J219" s="88"/>
      <c r="K219" s="88"/>
      <c r="L219" s="88"/>
      <c r="M219" s="88"/>
      <c r="N219" s="88"/>
      <c r="O219" s="88"/>
      <c r="P219" s="88"/>
      <c r="Q219" s="88"/>
      <c r="R219" s="88"/>
      <c r="S219" s="88"/>
      <c r="T219" s="88"/>
      <c r="U219" s="88"/>
      <c r="V219" s="88"/>
      <c r="W219" s="88"/>
      <c r="X219" s="88"/>
      <c r="Y219" s="88"/>
      <c r="Z219" s="88">
        <f t="shared" si="15"/>
        <v>0</v>
      </c>
      <c r="AA219" s="88">
        <f>SUMIF('调整分录-上期'!$D:$D,$A219,'调整分录-上期'!F:F)</f>
        <v>0</v>
      </c>
      <c r="AB219" s="88">
        <f>SUMIF('调整分录-上期'!$D:$D,$A219,'调整分录-上期'!G:G)</f>
        <v>0</v>
      </c>
      <c r="AC219" s="88">
        <f>Z219+AA219-AB219</f>
        <v>0</v>
      </c>
    </row>
    <row r="220" spans="1:29" ht="15">
      <c r="A220" s="124" t="s">
        <v>541</v>
      </c>
      <c r="B220" s="141" t="s">
        <v>595</v>
      </c>
      <c r="C220" s="141"/>
      <c r="D220" s="88"/>
      <c r="E220" s="88"/>
      <c r="F220" s="88"/>
      <c r="G220" s="88"/>
      <c r="H220" s="88"/>
      <c r="I220" s="88"/>
      <c r="J220" s="88"/>
      <c r="K220" s="88"/>
      <c r="L220" s="88"/>
      <c r="M220" s="88"/>
      <c r="N220" s="88"/>
      <c r="O220" s="88"/>
      <c r="P220" s="88"/>
      <c r="Q220" s="88"/>
      <c r="R220" s="88"/>
      <c r="S220" s="88"/>
      <c r="T220" s="88"/>
      <c r="U220" s="88"/>
      <c r="V220" s="88"/>
      <c r="W220" s="88"/>
      <c r="X220" s="88"/>
      <c r="Y220" s="88"/>
      <c r="Z220" s="88">
        <f t="shared" si="15"/>
        <v>0</v>
      </c>
      <c r="AA220" s="88">
        <f>SUMIF('调整分录-上期'!$D:$D,$A220,'调整分录-上期'!F:F)</f>
        <v>0</v>
      </c>
      <c r="AB220" s="88">
        <f>SUMIF('调整分录-上期'!$D:$D,$A220,'调整分录-上期'!G:G)</f>
        <v>0</v>
      </c>
      <c r="AC220" s="88">
        <f>Z220+AA220-AB220</f>
        <v>0</v>
      </c>
    </row>
    <row r="221" spans="1:29" ht="15">
      <c r="B221" s="142" t="s">
        <v>520</v>
      </c>
      <c r="C221" s="142"/>
      <c r="D221" s="146">
        <f>SUM(D218:D220)</f>
        <v>0</v>
      </c>
      <c r="E221" s="146">
        <f>SUM(E218:E220)</f>
        <v>0</v>
      </c>
      <c r="F221" s="146">
        <f>SUM(F218:F220)</f>
        <v>0</v>
      </c>
      <c r="G221" s="146"/>
      <c r="H221" s="146"/>
      <c r="I221" s="146"/>
      <c r="J221" s="146"/>
      <c r="K221" s="146"/>
      <c r="L221" s="146"/>
      <c r="M221" s="146"/>
      <c r="N221" s="146"/>
      <c r="O221" s="146"/>
      <c r="P221" s="146"/>
      <c r="Q221" s="146"/>
      <c r="R221" s="146"/>
      <c r="S221" s="146"/>
      <c r="T221" s="146"/>
      <c r="U221" s="146"/>
      <c r="V221" s="146"/>
      <c r="W221" s="146"/>
      <c r="X221" s="146"/>
      <c r="Y221" s="146"/>
      <c r="Z221" s="146">
        <f t="shared" si="15"/>
        <v>0</v>
      </c>
      <c r="AA221" s="146">
        <f>SUM(AA218:AA220)</f>
        <v>0</v>
      </c>
      <c r="AB221" s="146">
        <f>SUM(AB218:AB220)</f>
        <v>0</v>
      </c>
      <c r="AC221" s="146">
        <f>SUM(AC218:AC220)</f>
        <v>0</v>
      </c>
    </row>
    <row r="222" spans="1:29" ht="15">
      <c r="A222" s="124" t="s">
        <v>542</v>
      </c>
      <c r="B222" s="141" t="s">
        <v>596</v>
      </c>
      <c r="C222" s="141"/>
      <c r="D222" s="88"/>
      <c r="E222" s="88"/>
      <c r="F222" s="88"/>
      <c r="G222" s="88"/>
      <c r="H222" s="88"/>
      <c r="I222" s="88"/>
      <c r="J222" s="88"/>
      <c r="K222" s="88"/>
      <c r="L222" s="88"/>
      <c r="M222" s="88"/>
      <c r="N222" s="88"/>
      <c r="O222" s="88"/>
      <c r="P222" s="88"/>
      <c r="Q222" s="88"/>
      <c r="R222" s="88"/>
      <c r="S222" s="88"/>
      <c r="T222" s="88"/>
      <c r="U222" s="88"/>
      <c r="V222" s="88"/>
      <c r="W222" s="88"/>
      <c r="X222" s="88"/>
      <c r="Y222" s="88"/>
      <c r="Z222" s="88">
        <f t="shared" si="15"/>
        <v>0</v>
      </c>
      <c r="AA222" s="88">
        <f>SUMIF('调整分录-上期'!$D:$D,$A222,'调整分录-上期'!F:F)</f>
        <v>0</v>
      </c>
      <c r="AB222" s="88">
        <f>SUMIF('调整分录-上期'!$D:$D,$A222,'调整分录-上期'!G:G)</f>
        <v>0</v>
      </c>
      <c r="AC222" s="88">
        <f>Z222+AB222-AA222</f>
        <v>0</v>
      </c>
    </row>
    <row r="223" spans="1:29" ht="15">
      <c r="A223" s="124" t="s">
        <v>543</v>
      </c>
      <c r="B223" s="141" t="s">
        <v>744</v>
      </c>
      <c r="C223" s="141"/>
      <c r="D223" s="88"/>
      <c r="E223" s="88"/>
      <c r="F223" s="88"/>
      <c r="G223" s="88"/>
      <c r="H223" s="88"/>
      <c r="I223" s="88"/>
      <c r="J223" s="88"/>
      <c r="K223" s="88"/>
      <c r="L223" s="88"/>
      <c r="M223" s="88"/>
      <c r="N223" s="88"/>
      <c r="O223" s="88"/>
      <c r="P223" s="88"/>
      <c r="Q223" s="88"/>
      <c r="R223" s="88"/>
      <c r="S223" s="88"/>
      <c r="T223" s="88"/>
      <c r="U223" s="88"/>
      <c r="V223" s="88"/>
      <c r="W223" s="88"/>
      <c r="X223" s="88"/>
      <c r="Y223" s="88"/>
      <c r="Z223" s="88">
        <f t="shared" si="15"/>
        <v>0</v>
      </c>
      <c r="AA223" s="88">
        <f>SUMIF('调整分录-上期'!$D:$D,$A223,'调整分录-上期'!F:F)</f>
        <v>0</v>
      </c>
      <c r="AB223" s="88">
        <f>SUMIF('调整分录-上期'!$D:$D,$A223,'调整分录-上期'!G:G)</f>
        <v>0</v>
      </c>
      <c r="AC223" s="88">
        <f>Z223+AB223-AA223</f>
        <v>0</v>
      </c>
    </row>
    <row r="224" spans="1:29" ht="15">
      <c r="A224" s="124" t="s">
        <v>544</v>
      </c>
      <c r="B224" s="141" t="s">
        <v>597</v>
      </c>
      <c r="C224" s="141"/>
      <c r="D224" s="88"/>
      <c r="E224" s="88"/>
      <c r="F224" s="88"/>
      <c r="G224" s="88"/>
      <c r="H224" s="88"/>
      <c r="I224" s="88"/>
      <c r="J224" s="88"/>
      <c r="K224" s="88"/>
      <c r="L224" s="88"/>
      <c r="M224" s="88"/>
      <c r="N224" s="88"/>
      <c r="O224" s="88"/>
      <c r="P224" s="88"/>
      <c r="Q224" s="88"/>
      <c r="R224" s="88"/>
      <c r="S224" s="88"/>
      <c r="T224" s="88"/>
      <c r="U224" s="88"/>
      <c r="V224" s="88"/>
      <c r="W224" s="88"/>
      <c r="X224" s="88"/>
      <c r="Y224" s="88"/>
      <c r="Z224" s="88">
        <f t="shared" si="15"/>
        <v>0</v>
      </c>
      <c r="AA224" s="88">
        <f>SUMIF('调整分录-上期'!$D:$D,$A224,'调整分录-上期'!F:F)</f>
        <v>0</v>
      </c>
      <c r="AB224" s="88">
        <f>SUMIF('调整分录-上期'!$D:$D,$A224,'调整分录-上期'!G:G)</f>
        <v>0</v>
      </c>
      <c r="AC224" s="88">
        <f>Z224+AB224-AA224</f>
        <v>0</v>
      </c>
    </row>
    <row r="225" spans="1:29" ht="15">
      <c r="B225" s="142" t="s">
        <v>525</v>
      </c>
      <c r="C225" s="142"/>
      <c r="D225" s="146">
        <f>SUM(D222:D224)</f>
        <v>0</v>
      </c>
      <c r="E225" s="146">
        <f>SUM(E222:E224)</f>
        <v>0</v>
      </c>
      <c r="F225" s="146">
        <f>SUM(F222:F224)</f>
        <v>0</v>
      </c>
      <c r="G225" s="146"/>
      <c r="H225" s="146"/>
      <c r="I225" s="146"/>
      <c r="J225" s="146"/>
      <c r="K225" s="146"/>
      <c r="L225" s="146"/>
      <c r="M225" s="146"/>
      <c r="N225" s="146"/>
      <c r="O225" s="146"/>
      <c r="P225" s="146"/>
      <c r="Q225" s="146"/>
      <c r="R225" s="146"/>
      <c r="S225" s="146"/>
      <c r="T225" s="146"/>
      <c r="U225" s="146"/>
      <c r="V225" s="146"/>
      <c r="W225" s="146"/>
      <c r="X225" s="146"/>
      <c r="Y225" s="146"/>
      <c r="Z225" s="146">
        <f t="shared" si="15"/>
        <v>0</v>
      </c>
      <c r="AA225" s="146">
        <f>SUM(AA222:AA224)</f>
        <v>0</v>
      </c>
      <c r="AB225" s="146">
        <f>SUM(AB222:AB224)</f>
        <v>0</v>
      </c>
      <c r="AC225" s="146">
        <f>SUM(AC222:AC224)</f>
        <v>0</v>
      </c>
    </row>
    <row r="226" spans="1:29" ht="15">
      <c r="B226" s="142" t="s">
        <v>545</v>
      </c>
      <c r="C226" s="142"/>
      <c r="D226" s="146">
        <f>D221-D225</f>
        <v>0</v>
      </c>
      <c r="E226" s="146">
        <f>E221-E225</f>
        <v>0</v>
      </c>
      <c r="F226" s="146">
        <f>F221-F225</f>
        <v>0</v>
      </c>
      <c r="G226" s="146"/>
      <c r="H226" s="146"/>
      <c r="I226" s="146"/>
      <c r="J226" s="146"/>
      <c r="K226" s="146"/>
      <c r="L226" s="146"/>
      <c r="M226" s="146"/>
      <c r="N226" s="146"/>
      <c r="O226" s="146"/>
      <c r="P226" s="146"/>
      <c r="Q226" s="146"/>
      <c r="R226" s="146"/>
      <c r="S226" s="146"/>
      <c r="T226" s="146"/>
      <c r="U226" s="146"/>
      <c r="V226" s="146"/>
      <c r="W226" s="146"/>
      <c r="X226" s="146"/>
      <c r="Y226" s="146"/>
      <c r="Z226" s="146">
        <f t="shared" si="15"/>
        <v>0</v>
      </c>
      <c r="AA226" s="146">
        <f>AA221-AA225</f>
        <v>0</v>
      </c>
      <c r="AB226" s="146">
        <f>AB221-AB225</f>
        <v>0</v>
      </c>
      <c r="AC226" s="146">
        <f>AC221-AC225</f>
        <v>0</v>
      </c>
    </row>
    <row r="227" spans="1:29" ht="15">
      <c r="A227" s="124" t="s">
        <v>546</v>
      </c>
      <c r="B227" s="141" t="s">
        <v>598</v>
      </c>
      <c r="C227" s="141"/>
      <c r="D227" s="88"/>
      <c r="E227" s="88"/>
      <c r="F227" s="88"/>
      <c r="G227" s="88"/>
      <c r="H227" s="88"/>
      <c r="I227" s="88"/>
      <c r="J227" s="88"/>
      <c r="K227" s="88"/>
      <c r="L227" s="88"/>
      <c r="M227" s="88"/>
      <c r="N227" s="88"/>
      <c r="O227" s="88"/>
      <c r="P227" s="88"/>
      <c r="Q227" s="88"/>
      <c r="R227" s="88"/>
      <c r="S227" s="88"/>
      <c r="T227" s="88"/>
      <c r="U227" s="88"/>
      <c r="V227" s="88"/>
      <c r="W227" s="88"/>
      <c r="X227" s="88"/>
      <c r="Y227" s="88"/>
      <c r="Z227" s="88">
        <f t="shared" si="15"/>
        <v>0</v>
      </c>
      <c r="AA227" s="88">
        <f>SUMIF('调整分录-上期'!$D:$D,$A227,'调整分录-上期'!F:F)</f>
        <v>0</v>
      </c>
      <c r="AB227" s="88">
        <f>SUMIF('调整分录-上期'!$D:$D,$A227,'调整分录-上期'!G:G)</f>
        <v>0</v>
      </c>
      <c r="AC227" s="88">
        <f>Z227+AA227-AB227</f>
        <v>0</v>
      </c>
    </row>
    <row r="228" spans="1:29" ht="15">
      <c r="B228" s="142" t="s">
        <v>600</v>
      </c>
      <c r="C228" s="142"/>
      <c r="D228" s="146">
        <f>D203+D216+D226+D227</f>
        <v>0</v>
      </c>
      <c r="E228" s="146">
        <f>E203+E216+E226+E227</f>
        <v>0</v>
      </c>
      <c r="F228" s="146">
        <f>F203+F216+F226+F227</f>
        <v>0</v>
      </c>
      <c r="G228" s="146"/>
      <c r="H228" s="146"/>
      <c r="I228" s="146"/>
      <c r="J228" s="146"/>
      <c r="K228" s="146"/>
      <c r="L228" s="146"/>
      <c r="M228" s="146"/>
      <c r="N228" s="146"/>
      <c r="O228" s="146"/>
      <c r="P228" s="146"/>
      <c r="Q228" s="146"/>
      <c r="R228" s="146"/>
      <c r="S228" s="146"/>
      <c r="T228" s="146"/>
      <c r="U228" s="146"/>
      <c r="V228" s="146"/>
      <c r="W228" s="146"/>
      <c r="X228" s="146"/>
      <c r="Y228" s="146"/>
      <c r="Z228" s="146">
        <f t="shared" si="15"/>
        <v>0</v>
      </c>
      <c r="AA228" s="146">
        <f>AA203+AA216+AA226+AA227</f>
        <v>0</v>
      </c>
      <c r="AB228" s="146">
        <f>AB203+AB216+AB226+AB227</f>
        <v>0</v>
      </c>
      <c r="AC228" s="146">
        <f>AC203+AC216+AC226+AC227</f>
        <v>0</v>
      </c>
    </row>
    <row r="229" spans="1:29" ht="15">
      <c r="A229" s="124" t="s">
        <v>547</v>
      </c>
      <c r="B229" s="141" t="s">
        <v>599</v>
      </c>
      <c r="C229" s="141"/>
      <c r="D229" s="88"/>
      <c r="E229" s="88"/>
      <c r="F229" s="88"/>
      <c r="G229" s="88"/>
      <c r="H229" s="88"/>
      <c r="I229" s="88"/>
      <c r="J229" s="88"/>
      <c r="K229" s="88"/>
      <c r="L229" s="88"/>
      <c r="M229" s="88"/>
      <c r="N229" s="88"/>
      <c r="O229" s="88"/>
      <c r="P229" s="88"/>
      <c r="Q229" s="88"/>
      <c r="R229" s="88"/>
      <c r="S229" s="88"/>
      <c r="T229" s="88"/>
      <c r="U229" s="88"/>
      <c r="V229" s="88"/>
      <c r="W229" s="88"/>
      <c r="X229" s="88"/>
      <c r="Y229" s="88"/>
      <c r="Z229" s="88">
        <f t="shared" si="15"/>
        <v>0</v>
      </c>
      <c r="AA229" s="88">
        <f>SUMIF('调整分录-上期'!$D:$D,$A229,'调整分录-上期'!F:F)</f>
        <v>0</v>
      </c>
      <c r="AB229" s="88">
        <f>SUMIF('调整分录-上期'!$D:$D,$A229,'调整分录-上期'!G:G)</f>
        <v>0</v>
      </c>
      <c r="AC229" s="88"/>
    </row>
    <row r="230" spans="1:29" ht="15">
      <c r="B230" s="142" t="s">
        <v>548</v>
      </c>
      <c r="C230" s="142"/>
      <c r="D230" s="146">
        <f>D228+D229</f>
        <v>0</v>
      </c>
      <c r="E230" s="146">
        <f>E228+E229</f>
        <v>0</v>
      </c>
      <c r="F230" s="146">
        <f>F228+F229</f>
        <v>0</v>
      </c>
      <c r="G230" s="146"/>
      <c r="H230" s="146"/>
      <c r="I230" s="146"/>
      <c r="J230" s="146"/>
      <c r="K230" s="146"/>
      <c r="L230" s="146"/>
      <c r="M230" s="146"/>
      <c r="N230" s="146"/>
      <c r="O230" s="146"/>
      <c r="P230" s="146"/>
      <c r="Q230" s="146"/>
      <c r="R230" s="146"/>
      <c r="S230" s="146"/>
      <c r="T230" s="146"/>
      <c r="U230" s="146"/>
      <c r="V230" s="146"/>
      <c r="W230" s="146"/>
      <c r="X230" s="146"/>
      <c r="Y230" s="146"/>
      <c r="Z230" s="146">
        <f t="shared" si="15"/>
        <v>0</v>
      </c>
      <c r="AA230" s="146">
        <f>AA228+AA229</f>
        <v>0</v>
      </c>
      <c r="AB230" s="146">
        <f>AB228+AB229</f>
        <v>0</v>
      </c>
      <c r="AC230" s="146">
        <f>AC228+AC229</f>
        <v>0</v>
      </c>
    </row>
    <row r="231" spans="1:29" s="131" customFormat="1" ht="15">
      <c r="B231" s="143"/>
      <c r="C231" s="143"/>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f t="shared" si="15"/>
        <v>0</v>
      </c>
      <c r="AA231" s="106"/>
      <c r="AB231" s="106"/>
      <c r="AC231" s="106"/>
    </row>
    <row r="232" spans="1:29" ht="15">
      <c r="B232" s="144" t="s">
        <v>549</v>
      </c>
      <c r="C232" s="144"/>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f t="shared" si="15"/>
        <v>0</v>
      </c>
      <c r="AA232" s="115">
        <f>SUMIF('调整分录-上期'!$D:$D,$A232,'调整分录-上期'!F:F)</f>
        <v>0</v>
      </c>
      <c r="AB232" s="115">
        <f>SUMIF('调整分录-上期'!$D:$D,$A232,'调整分录-上期'!G:G)</f>
        <v>0</v>
      </c>
      <c r="AC232" s="115"/>
    </row>
    <row r="233" spans="1:29" ht="15">
      <c r="A233" s="124" t="s">
        <v>601</v>
      </c>
      <c r="B233" s="148" t="s">
        <v>602</v>
      </c>
      <c r="C233" s="141"/>
      <c r="D233" s="88"/>
      <c r="E233" s="88"/>
      <c r="F233" s="88"/>
      <c r="G233" s="88"/>
      <c r="H233" s="88"/>
      <c r="I233" s="88"/>
      <c r="J233" s="88"/>
      <c r="K233" s="88"/>
      <c r="L233" s="88"/>
      <c r="M233" s="88"/>
      <c r="N233" s="88"/>
      <c r="O233" s="88"/>
      <c r="P233" s="88"/>
      <c r="Q233" s="88"/>
      <c r="R233" s="88"/>
      <c r="S233" s="88"/>
      <c r="T233" s="88"/>
      <c r="U233" s="88"/>
      <c r="V233" s="88"/>
      <c r="W233" s="88"/>
      <c r="X233" s="88"/>
      <c r="Y233" s="88"/>
      <c r="Z233" s="88">
        <f t="shared" si="15"/>
        <v>0</v>
      </c>
      <c r="AA233" s="88">
        <f>SUMIF('调整分录-上期'!$D:$D,$A233,'调整分录-上期'!F:F)</f>
        <v>0</v>
      </c>
      <c r="AB233" s="88">
        <f>SUMIF('调整分录-上期'!$D:$D,$A233,'调整分录-上期'!G:G)</f>
        <v>0</v>
      </c>
      <c r="AC233" s="88">
        <f>Z233+AA233-AB233</f>
        <v>0</v>
      </c>
    </row>
    <row r="234" spans="1:29" ht="15">
      <c r="A234" s="124" t="s">
        <v>919</v>
      </c>
      <c r="B234" s="148" t="s">
        <v>918</v>
      </c>
      <c r="C234" s="141"/>
      <c r="D234" s="88"/>
      <c r="E234" s="88"/>
      <c r="F234" s="88"/>
      <c r="G234" s="88"/>
      <c r="H234" s="88"/>
      <c r="I234" s="88"/>
      <c r="J234" s="88"/>
      <c r="K234" s="88"/>
      <c r="L234" s="88"/>
      <c r="M234" s="88"/>
      <c r="N234" s="88"/>
      <c r="O234" s="88"/>
      <c r="P234" s="88"/>
      <c r="Q234" s="88"/>
      <c r="R234" s="88"/>
      <c r="S234" s="88"/>
      <c r="T234" s="88"/>
      <c r="U234" s="88"/>
      <c r="V234" s="88"/>
      <c r="W234" s="88"/>
      <c r="X234" s="88"/>
      <c r="Y234" s="88"/>
      <c r="Z234" s="88">
        <f t="shared" ref="Z234" si="16">SUM(D234:Y234)</f>
        <v>0</v>
      </c>
      <c r="AA234" s="88">
        <f>SUMIF('调整分录-上期'!$D:$D,$A234,'调整分录-上期'!F:F)</f>
        <v>0</v>
      </c>
      <c r="AB234" s="88">
        <f>SUMIF('调整分录-上期'!$D:$D,$A234,'调整分录-上期'!G:G)</f>
        <v>0</v>
      </c>
      <c r="AC234" s="88">
        <f>Z234+AA234-AB234</f>
        <v>0</v>
      </c>
    </row>
    <row r="235" spans="1:29" ht="15">
      <c r="A235" s="124" t="s">
        <v>638</v>
      </c>
      <c r="B235" s="141" t="s">
        <v>917</v>
      </c>
      <c r="C235" s="141"/>
      <c r="D235" s="88"/>
      <c r="E235" s="88"/>
      <c r="F235" s="88"/>
      <c r="G235" s="88"/>
      <c r="H235" s="88"/>
      <c r="I235" s="88"/>
      <c r="J235" s="88"/>
      <c r="K235" s="88"/>
      <c r="L235" s="88"/>
      <c r="M235" s="88"/>
      <c r="N235" s="88"/>
      <c r="O235" s="88"/>
      <c r="P235" s="88"/>
      <c r="Q235" s="88"/>
      <c r="R235" s="88"/>
      <c r="S235" s="88"/>
      <c r="T235" s="88"/>
      <c r="U235" s="88"/>
      <c r="V235" s="88"/>
      <c r="W235" s="88"/>
      <c r="X235" s="88"/>
      <c r="Y235" s="88"/>
      <c r="Z235" s="88">
        <f t="shared" si="15"/>
        <v>0</v>
      </c>
      <c r="AA235" s="88">
        <f>SUMIF('调整分录-上期'!$D:$D,$A235,'调整分录-上期'!F:F)</f>
        <v>0</v>
      </c>
      <c r="AB235" s="88">
        <f>SUMIF('调整分录-上期'!$D:$D,$A235,'调整分录-上期'!G:G)</f>
        <v>0</v>
      </c>
      <c r="AC235" s="88">
        <f t="shared" ref="AC235:AC249" si="17">Z235+AA235-AB235</f>
        <v>0</v>
      </c>
    </row>
    <row r="236" spans="1:29" ht="15">
      <c r="A236" s="124" t="s">
        <v>603</v>
      </c>
      <c r="B236" s="141" t="s">
        <v>745</v>
      </c>
      <c r="C236" s="141"/>
      <c r="D236" s="88"/>
      <c r="E236" s="88"/>
      <c r="F236" s="88"/>
      <c r="G236" s="88"/>
      <c r="H236" s="88"/>
      <c r="I236" s="88"/>
      <c r="J236" s="88"/>
      <c r="K236" s="88"/>
      <c r="L236" s="88"/>
      <c r="M236" s="88"/>
      <c r="N236" s="88"/>
      <c r="O236" s="88"/>
      <c r="P236" s="88"/>
      <c r="Q236" s="88"/>
      <c r="R236" s="88"/>
      <c r="S236" s="88"/>
      <c r="T236" s="88"/>
      <c r="U236" s="88"/>
      <c r="V236" s="88"/>
      <c r="W236" s="88"/>
      <c r="X236" s="88"/>
      <c r="Y236" s="88"/>
      <c r="Z236" s="88">
        <f t="shared" si="15"/>
        <v>0</v>
      </c>
      <c r="AA236" s="88">
        <f>SUMIF('调整分录-上期'!$D:$D,$A236,'调整分录-上期'!F:F)</f>
        <v>0</v>
      </c>
      <c r="AB236" s="88">
        <f>SUMIF('调整分录-上期'!$D:$D,$A236,'调整分录-上期'!G:G)</f>
        <v>0</v>
      </c>
      <c r="AC236" s="88">
        <f t="shared" si="17"/>
        <v>0</v>
      </c>
    </row>
    <row r="237" spans="1:29" ht="15">
      <c r="A237" s="124" t="s">
        <v>604</v>
      </c>
      <c r="B237" s="141" t="s">
        <v>746</v>
      </c>
      <c r="C237" s="141"/>
      <c r="D237" s="88"/>
      <c r="E237" s="88"/>
      <c r="F237" s="88"/>
      <c r="G237" s="88"/>
      <c r="H237" s="88"/>
      <c r="I237" s="88"/>
      <c r="J237" s="88"/>
      <c r="K237" s="88"/>
      <c r="L237" s="88"/>
      <c r="M237" s="88"/>
      <c r="N237" s="88"/>
      <c r="O237" s="88"/>
      <c r="P237" s="88"/>
      <c r="Q237" s="88"/>
      <c r="R237" s="88"/>
      <c r="S237" s="88"/>
      <c r="T237" s="88"/>
      <c r="U237" s="88"/>
      <c r="V237" s="88"/>
      <c r="W237" s="88"/>
      <c r="X237" s="88"/>
      <c r="Y237" s="88"/>
      <c r="Z237" s="88">
        <f t="shared" si="15"/>
        <v>0</v>
      </c>
      <c r="AA237" s="88">
        <f>SUMIF('调整分录-上期'!$D:$D,$A237,'调整分录-上期'!F:F)</f>
        <v>0</v>
      </c>
      <c r="AB237" s="88">
        <f>SUMIF('调整分录-上期'!$D:$D,$A237,'调整分录-上期'!G:G)</f>
        <v>0</v>
      </c>
      <c r="AC237" s="88">
        <f t="shared" si="17"/>
        <v>0</v>
      </c>
    </row>
    <row r="238" spans="1:29" ht="15">
      <c r="A238" s="124" t="s">
        <v>605</v>
      </c>
      <c r="B238" s="141" t="s">
        <v>551</v>
      </c>
      <c r="C238" s="141"/>
      <c r="D238" s="88"/>
      <c r="E238" s="88"/>
      <c r="F238" s="88"/>
      <c r="G238" s="88"/>
      <c r="H238" s="88"/>
      <c r="I238" s="88"/>
      <c r="J238" s="88"/>
      <c r="K238" s="88"/>
      <c r="L238" s="88"/>
      <c r="M238" s="88"/>
      <c r="N238" s="88"/>
      <c r="O238" s="88"/>
      <c r="P238" s="88"/>
      <c r="Q238" s="88"/>
      <c r="R238" s="88"/>
      <c r="S238" s="88"/>
      <c r="T238" s="88"/>
      <c r="U238" s="88"/>
      <c r="V238" s="88"/>
      <c r="W238" s="88"/>
      <c r="X238" s="88"/>
      <c r="Y238" s="88"/>
      <c r="Z238" s="88">
        <f t="shared" si="15"/>
        <v>0</v>
      </c>
      <c r="AA238" s="88">
        <f>SUMIF('调整分录-上期'!$D:$D,$A238,'调整分录-上期'!F:F)</f>
        <v>0</v>
      </c>
      <c r="AB238" s="88">
        <f>SUMIF('调整分录-上期'!$D:$D,$A238,'调整分录-上期'!G:G)</f>
        <v>0</v>
      </c>
      <c r="AC238" s="88">
        <f t="shared" si="17"/>
        <v>0</v>
      </c>
    </row>
    <row r="239" spans="1:29" ht="15">
      <c r="A239" s="124" t="s">
        <v>606</v>
      </c>
      <c r="B239" s="141" t="s">
        <v>552</v>
      </c>
      <c r="C239" s="141"/>
      <c r="D239" s="88"/>
      <c r="E239" s="88"/>
      <c r="F239" s="88"/>
      <c r="G239" s="88"/>
      <c r="H239" s="88"/>
      <c r="I239" s="88"/>
      <c r="J239" s="88"/>
      <c r="K239" s="88"/>
      <c r="L239" s="88"/>
      <c r="M239" s="88"/>
      <c r="N239" s="88"/>
      <c r="O239" s="88"/>
      <c r="P239" s="88"/>
      <c r="Q239" s="88"/>
      <c r="R239" s="88"/>
      <c r="S239" s="88"/>
      <c r="T239" s="88"/>
      <c r="U239" s="88"/>
      <c r="V239" s="88"/>
      <c r="W239" s="88"/>
      <c r="X239" s="88"/>
      <c r="Y239" s="88"/>
      <c r="Z239" s="88">
        <f t="shared" si="15"/>
        <v>0</v>
      </c>
      <c r="AA239" s="88">
        <f>SUMIF('调整分录-上期'!$D:$D,$A239,'调整分录-上期'!F:F)</f>
        <v>0</v>
      </c>
      <c r="AB239" s="88">
        <f>SUMIF('调整分录-上期'!$D:$D,$A239,'调整分录-上期'!G:G)</f>
        <v>0</v>
      </c>
      <c r="AC239" s="88">
        <f t="shared" si="17"/>
        <v>0</v>
      </c>
    </row>
    <row r="240" spans="1:29" ht="15">
      <c r="A240" s="124" t="s">
        <v>607</v>
      </c>
      <c r="B240" s="141" t="s">
        <v>553</v>
      </c>
      <c r="C240" s="141"/>
      <c r="D240" s="88"/>
      <c r="E240" s="88"/>
      <c r="F240" s="88"/>
      <c r="G240" s="88"/>
      <c r="H240" s="88"/>
      <c r="I240" s="88"/>
      <c r="J240" s="88"/>
      <c r="K240" s="88"/>
      <c r="L240" s="88"/>
      <c r="M240" s="88"/>
      <c r="N240" s="88"/>
      <c r="O240" s="88"/>
      <c r="P240" s="88"/>
      <c r="Q240" s="88"/>
      <c r="R240" s="88"/>
      <c r="S240" s="88"/>
      <c r="T240" s="88"/>
      <c r="U240" s="88"/>
      <c r="V240" s="88"/>
      <c r="W240" s="88"/>
      <c r="X240" s="88"/>
      <c r="Y240" s="88"/>
      <c r="Z240" s="88">
        <f t="shared" si="15"/>
        <v>0</v>
      </c>
      <c r="AA240" s="88">
        <f>SUMIF('调整分录-上期'!$D:$D,$A240,'调整分录-上期'!F:F)</f>
        <v>0</v>
      </c>
      <c r="AB240" s="88">
        <f>SUMIF('调整分录-上期'!$D:$D,$A240,'调整分录-上期'!G:G)</f>
        <v>0</v>
      </c>
      <c r="AC240" s="88">
        <f t="shared" si="17"/>
        <v>0</v>
      </c>
    </row>
    <row r="241" spans="1:29" ht="15">
      <c r="A241" s="124" t="s">
        <v>191</v>
      </c>
      <c r="B241" s="141" t="s">
        <v>554</v>
      </c>
      <c r="C241" s="141"/>
      <c r="D241" s="88"/>
      <c r="E241" s="88"/>
      <c r="F241" s="88"/>
      <c r="G241" s="88"/>
      <c r="H241" s="88"/>
      <c r="I241" s="88"/>
      <c r="J241" s="88"/>
      <c r="K241" s="88"/>
      <c r="L241" s="88"/>
      <c r="M241" s="88"/>
      <c r="N241" s="88"/>
      <c r="O241" s="88"/>
      <c r="P241" s="88"/>
      <c r="Q241" s="88"/>
      <c r="R241" s="88"/>
      <c r="S241" s="88"/>
      <c r="T241" s="88"/>
      <c r="U241" s="88"/>
      <c r="V241" s="88"/>
      <c r="W241" s="88"/>
      <c r="X241" s="88"/>
      <c r="Y241" s="88"/>
      <c r="Z241" s="88">
        <f t="shared" si="15"/>
        <v>0</v>
      </c>
      <c r="AA241" s="88">
        <f>SUMIF('调整分录-上期'!$D:$D,$A241,'调整分录-上期'!F:F)</f>
        <v>0</v>
      </c>
      <c r="AB241" s="88">
        <f>SUMIF('调整分录-上期'!$D:$D,$A241,'调整分录-上期'!G:G)</f>
        <v>0</v>
      </c>
      <c r="AC241" s="88">
        <f t="shared" si="17"/>
        <v>0</v>
      </c>
    </row>
    <row r="242" spans="1:29" ht="15">
      <c r="A242" s="124" t="s">
        <v>608</v>
      </c>
      <c r="B242" s="141" t="s">
        <v>555</v>
      </c>
      <c r="C242" s="141"/>
      <c r="D242" s="88"/>
      <c r="E242" s="88"/>
      <c r="F242" s="88"/>
      <c r="G242" s="88"/>
      <c r="H242" s="88"/>
      <c r="I242" s="88"/>
      <c r="J242" s="88"/>
      <c r="K242" s="88"/>
      <c r="L242" s="88"/>
      <c r="M242" s="88"/>
      <c r="N242" s="88"/>
      <c r="O242" s="88"/>
      <c r="P242" s="88"/>
      <c r="Q242" s="88"/>
      <c r="R242" s="88"/>
      <c r="S242" s="88"/>
      <c r="T242" s="88"/>
      <c r="U242" s="88"/>
      <c r="V242" s="88"/>
      <c r="W242" s="88"/>
      <c r="X242" s="88"/>
      <c r="Y242" s="88"/>
      <c r="Z242" s="88">
        <f t="shared" si="15"/>
        <v>0</v>
      </c>
      <c r="AA242" s="88">
        <f>SUMIF('调整分录-上期'!$D:$D,$A242,'调整分录-上期'!F:F)</f>
        <v>0</v>
      </c>
      <c r="AB242" s="88">
        <f>SUMIF('调整分录-上期'!$D:$D,$A242,'调整分录-上期'!G:G)</f>
        <v>0</v>
      </c>
      <c r="AC242" s="88">
        <f t="shared" si="17"/>
        <v>0</v>
      </c>
    </row>
    <row r="243" spans="1:29" ht="15">
      <c r="A243" s="124" t="s">
        <v>609</v>
      </c>
      <c r="B243" s="141" t="s">
        <v>556</v>
      </c>
      <c r="C243" s="141"/>
      <c r="D243" s="88"/>
      <c r="E243" s="88"/>
      <c r="F243" s="88"/>
      <c r="G243" s="88"/>
      <c r="H243" s="88"/>
      <c r="I243" s="88"/>
      <c r="J243" s="88"/>
      <c r="K243" s="88"/>
      <c r="L243" s="88"/>
      <c r="M243" s="88"/>
      <c r="N243" s="88"/>
      <c r="O243" s="88"/>
      <c r="P243" s="88"/>
      <c r="Q243" s="88"/>
      <c r="R243" s="88"/>
      <c r="S243" s="88"/>
      <c r="T243" s="88"/>
      <c r="U243" s="88"/>
      <c r="V243" s="88"/>
      <c r="W243" s="88"/>
      <c r="X243" s="88"/>
      <c r="Y243" s="88"/>
      <c r="Z243" s="88">
        <f t="shared" si="15"/>
        <v>0</v>
      </c>
      <c r="AA243" s="88">
        <f>SUMIF('调整分录-上期'!$D:$D,$A243,'调整分录-上期'!F:F)</f>
        <v>0</v>
      </c>
      <c r="AB243" s="88">
        <f>SUMIF('调整分录-上期'!$D:$D,$A243,'调整分录-上期'!G:G)</f>
        <v>0</v>
      </c>
      <c r="AC243" s="88">
        <f t="shared" si="17"/>
        <v>0</v>
      </c>
    </row>
    <row r="244" spans="1:29" ht="15">
      <c r="A244" s="124" t="s">
        <v>610</v>
      </c>
      <c r="B244" s="141" t="s">
        <v>557</v>
      </c>
      <c r="C244" s="141"/>
      <c r="D244" s="88"/>
      <c r="E244" s="88"/>
      <c r="F244" s="88"/>
      <c r="G244" s="88"/>
      <c r="H244" s="88"/>
      <c r="I244" s="88"/>
      <c r="J244" s="88"/>
      <c r="K244" s="88"/>
      <c r="L244" s="88"/>
      <c r="M244" s="88"/>
      <c r="N244" s="88"/>
      <c r="O244" s="88"/>
      <c r="P244" s="88"/>
      <c r="Q244" s="88"/>
      <c r="R244" s="88"/>
      <c r="S244" s="88"/>
      <c r="T244" s="88"/>
      <c r="U244" s="88"/>
      <c r="V244" s="88"/>
      <c r="W244" s="88"/>
      <c r="X244" s="88"/>
      <c r="Y244" s="88"/>
      <c r="Z244" s="88">
        <f t="shared" si="15"/>
        <v>0</v>
      </c>
      <c r="AA244" s="88">
        <f>SUMIF('调整分录-上期'!$D:$D,$A244,'调整分录-上期'!F:F)</f>
        <v>0</v>
      </c>
      <c r="AB244" s="88">
        <f>SUMIF('调整分录-上期'!$D:$D,$A244,'调整分录-上期'!G:G)</f>
        <v>0</v>
      </c>
      <c r="AC244" s="88">
        <f t="shared" si="17"/>
        <v>0</v>
      </c>
    </row>
    <row r="245" spans="1:29" ht="15">
      <c r="A245" s="124" t="s">
        <v>611</v>
      </c>
      <c r="B245" s="141" t="s">
        <v>558</v>
      </c>
      <c r="C245" s="141"/>
      <c r="D245" s="88"/>
      <c r="E245" s="88"/>
      <c r="F245" s="88"/>
      <c r="G245" s="88"/>
      <c r="H245" s="88"/>
      <c r="I245" s="88"/>
      <c r="J245" s="88"/>
      <c r="K245" s="88"/>
      <c r="L245" s="88"/>
      <c r="M245" s="88"/>
      <c r="N245" s="88"/>
      <c r="O245" s="88"/>
      <c r="P245" s="88"/>
      <c r="Q245" s="88"/>
      <c r="R245" s="88"/>
      <c r="S245" s="88"/>
      <c r="T245" s="88"/>
      <c r="U245" s="88"/>
      <c r="V245" s="88"/>
      <c r="W245" s="88"/>
      <c r="X245" s="88"/>
      <c r="Y245" s="88"/>
      <c r="Z245" s="88">
        <f t="shared" si="15"/>
        <v>0</v>
      </c>
      <c r="AA245" s="88">
        <f>SUMIF('调整分录-上期'!$D:$D,$A245,'调整分录-上期'!F:F)</f>
        <v>0</v>
      </c>
      <c r="AB245" s="88">
        <f>SUMIF('调整分录-上期'!$D:$D,$A245,'调整分录-上期'!G:G)</f>
        <v>0</v>
      </c>
      <c r="AC245" s="88">
        <f t="shared" si="17"/>
        <v>0</v>
      </c>
    </row>
    <row r="246" spans="1:29" ht="15">
      <c r="A246" s="124" t="s">
        <v>612</v>
      </c>
      <c r="B246" s="141" t="s">
        <v>559</v>
      </c>
      <c r="C246" s="141"/>
      <c r="D246" s="88"/>
      <c r="E246" s="88"/>
      <c r="F246" s="88"/>
      <c r="G246" s="88"/>
      <c r="H246" s="88"/>
      <c r="I246" s="88"/>
      <c r="J246" s="88"/>
      <c r="K246" s="88"/>
      <c r="L246" s="88"/>
      <c r="M246" s="88"/>
      <c r="N246" s="88"/>
      <c r="O246" s="88"/>
      <c r="P246" s="88"/>
      <c r="Q246" s="88"/>
      <c r="R246" s="88"/>
      <c r="S246" s="88"/>
      <c r="T246" s="88"/>
      <c r="U246" s="88"/>
      <c r="V246" s="88"/>
      <c r="W246" s="88"/>
      <c r="X246" s="88"/>
      <c r="Y246" s="88"/>
      <c r="Z246" s="88">
        <f t="shared" si="15"/>
        <v>0</v>
      </c>
      <c r="AA246" s="88">
        <f>SUMIF('调整分录-上期'!$D:$D,$A246,'调整分录-上期'!F:F)</f>
        <v>0</v>
      </c>
      <c r="AB246" s="88">
        <f>SUMIF('调整分录-上期'!$D:$D,$A246,'调整分录-上期'!G:G)</f>
        <v>0</v>
      </c>
      <c r="AC246" s="88">
        <f t="shared" si="17"/>
        <v>0</v>
      </c>
    </row>
    <row r="247" spans="1:29" ht="15">
      <c r="A247" s="124" t="s">
        <v>613</v>
      </c>
      <c r="B247" s="141" t="s">
        <v>560</v>
      </c>
      <c r="C247" s="141"/>
      <c r="D247" s="88"/>
      <c r="E247" s="88"/>
      <c r="F247" s="88"/>
      <c r="G247" s="88"/>
      <c r="H247" s="88"/>
      <c r="I247" s="88"/>
      <c r="J247" s="88"/>
      <c r="K247" s="88"/>
      <c r="L247" s="88"/>
      <c r="M247" s="88"/>
      <c r="N247" s="88"/>
      <c r="O247" s="88"/>
      <c r="P247" s="88"/>
      <c r="Q247" s="88"/>
      <c r="R247" s="88"/>
      <c r="S247" s="88"/>
      <c r="T247" s="88"/>
      <c r="U247" s="88"/>
      <c r="V247" s="88"/>
      <c r="W247" s="88"/>
      <c r="X247" s="88"/>
      <c r="Y247" s="88"/>
      <c r="Z247" s="88">
        <f t="shared" si="15"/>
        <v>0</v>
      </c>
      <c r="AA247" s="88">
        <f>SUMIF('调整分录-上期'!$D:$D,$A247,'调整分录-上期'!F:F)</f>
        <v>0</v>
      </c>
      <c r="AB247" s="88">
        <f>SUMIF('调整分录-上期'!$D:$D,$A247,'调整分录-上期'!G:G)</f>
        <v>0</v>
      </c>
      <c r="AC247" s="88">
        <f t="shared" si="17"/>
        <v>0</v>
      </c>
    </row>
    <row r="248" spans="1:29" ht="15">
      <c r="A248" s="124" t="s">
        <v>614</v>
      </c>
      <c r="B248" s="141" t="s">
        <v>561</v>
      </c>
      <c r="C248" s="141"/>
      <c r="D248" s="88"/>
      <c r="E248" s="88"/>
      <c r="F248" s="88"/>
      <c r="G248" s="88"/>
      <c r="H248" s="88"/>
      <c r="I248" s="88"/>
      <c r="J248" s="88"/>
      <c r="K248" s="88"/>
      <c r="L248" s="88"/>
      <c r="M248" s="88"/>
      <c r="N248" s="88"/>
      <c r="O248" s="88"/>
      <c r="P248" s="88"/>
      <c r="Q248" s="88"/>
      <c r="R248" s="88"/>
      <c r="S248" s="88"/>
      <c r="T248" s="88"/>
      <c r="U248" s="88"/>
      <c r="V248" s="88"/>
      <c r="W248" s="88"/>
      <c r="X248" s="88"/>
      <c r="Y248" s="88"/>
      <c r="Z248" s="88">
        <f t="shared" si="15"/>
        <v>0</v>
      </c>
      <c r="AA248" s="88">
        <f>SUMIF('调整分录-上期'!$D:$D,$A248,'调整分录-上期'!F:F)</f>
        <v>0</v>
      </c>
      <c r="AB248" s="88">
        <f>SUMIF('调整分录-上期'!$D:$D,$A248,'调整分录-上期'!G:G)</f>
        <v>0</v>
      </c>
      <c r="AC248" s="88">
        <f t="shared" si="17"/>
        <v>0</v>
      </c>
    </row>
    <row r="249" spans="1:29" ht="15">
      <c r="A249" s="124" t="s">
        <v>615</v>
      </c>
      <c r="B249" s="141" t="s">
        <v>562</v>
      </c>
      <c r="C249" s="141"/>
      <c r="D249" s="88"/>
      <c r="E249" s="88"/>
      <c r="F249" s="88"/>
      <c r="G249" s="88"/>
      <c r="H249" s="88"/>
      <c r="I249" s="88"/>
      <c r="J249" s="88"/>
      <c r="K249" s="88"/>
      <c r="L249" s="88"/>
      <c r="M249" s="88"/>
      <c r="N249" s="88"/>
      <c r="O249" s="88"/>
      <c r="P249" s="88"/>
      <c r="Q249" s="88"/>
      <c r="R249" s="88"/>
      <c r="S249" s="88"/>
      <c r="T249" s="88"/>
      <c r="U249" s="88"/>
      <c r="V249" s="88"/>
      <c r="W249" s="88"/>
      <c r="X249" s="88"/>
      <c r="Y249" s="88"/>
      <c r="Z249" s="88">
        <f t="shared" si="15"/>
        <v>0</v>
      </c>
      <c r="AA249" s="88">
        <f>SUMIF('调整分录-上期'!$D:$D,$A249,'调整分录-上期'!F:F)</f>
        <v>0</v>
      </c>
      <c r="AB249" s="88">
        <f>SUMIF('调整分录-上期'!$D:$D,$A249,'调整分录-上期'!G:G)</f>
        <v>0</v>
      </c>
      <c r="AC249" s="88">
        <f t="shared" si="17"/>
        <v>0</v>
      </c>
    </row>
    <row r="250" spans="1:29" ht="15">
      <c r="B250" s="142" t="s">
        <v>563</v>
      </c>
      <c r="C250" s="142"/>
      <c r="D250" s="146">
        <f>SUM(D233:D249)</f>
        <v>0</v>
      </c>
      <c r="E250" s="146">
        <f>SUM(E233:E249)</f>
        <v>0</v>
      </c>
      <c r="F250" s="146">
        <f>SUM(F233:F249)</f>
        <v>0</v>
      </c>
      <c r="G250" s="146"/>
      <c r="H250" s="146"/>
      <c r="I250" s="146"/>
      <c r="J250" s="146"/>
      <c r="K250" s="146"/>
      <c r="L250" s="146"/>
      <c r="M250" s="146"/>
      <c r="N250" s="146"/>
      <c r="O250" s="146"/>
      <c r="P250" s="146"/>
      <c r="Q250" s="146"/>
      <c r="R250" s="146"/>
      <c r="S250" s="146"/>
      <c r="T250" s="146"/>
      <c r="U250" s="146"/>
      <c r="V250" s="146"/>
      <c r="W250" s="146"/>
      <c r="X250" s="146"/>
      <c r="Y250" s="146"/>
      <c r="Z250" s="146">
        <f t="shared" si="15"/>
        <v>0</v>
      </c>
      <c r="AA250" s="146">
        <f>SUM(AA233:AA249)</f>
        <v>0</v>
      </c>
      <c r="AB250" s="146">
        <f>SUM(AB233:AB249)</f>
        <v>0</v>
      </c>
      <c r="AC250" s="146">
        <f>SUM(AC233:AC249)</f>
        <v>0</v>
      </c>
    </row>
    <row r="251" spans="1:29" ht="15">
      <c r="B251" s="145" t="s">
        <v>564</v>
      </c>
      <c r="C251" s="144"/>
      <c r="D251" s="115">
        <f>D250-D203</f>
        <v>0</v>
      </c>
      <c r="E251" s="115">
        <f>E250-E203</f>
        <v>0</v>
      </c>
      <c r="F251" s="115">
        <f>F250-F203</f>
        <v>0</v>
      </c>
      <c r="G251" s="115"/>
      <c r="H251" s="115"/>
      <c r="I251" s="115"/>
      <c r="J251" s="115"/>
      <c r="K251" s="115"/>
      <c r="L251" s="115"/>
      <c r="M251" s="115"/>
      <c r="N251" s="115"/>
      <c r="O251" s="115"/>
      <c r="P251" s="115"/>
      <c r="Q251" s="115"/>
      <c r="R251" s="115"/>
      <c r="S251" s="115"/>
      <c r="T251" s="115"/>
      <c r="U251" s="115"/>
      <c r="V251" s="115"/>
      <c r="W251" s="115"/>
      <c r="X251" s="115"/>
      <c r="Y251" s="115"/>
      <c r="Z251" s="115">
        <f t="shared" si="15"/>
        <v>0</v>
      </c>
      <c r="AA251" s="115">
        <f>AA250-AA203</f>
        <v>0</v>
      </c>
      <c r="AB251" s="115">
        <f>AB250-AB203</f>
        <v>0</v>
      </c>
      <c r="AC251" s="115">
        <f>AC250-AC203</f>
        <v>0</v>
      </c>
    </row>
    <row r="252" spans="1:29" ht="15">
      <c r="B252" s="141" t="s">
        <v>565</v>
      </c>
      <c r="C252" s="141"/>
      <c r="D252" s="88"/>
      <c r="E252" s="88"/>
      <c r="F252" s="88"/>
      <c r="G252" s="88"/>
      <c r="H252" s="88"/>
      <c r="I252" s="88"/>
      <c r="J252" s="88"/>
      <c r="K252" s="88"/>
      <c r="L252" s="88"/>
      <c r="M252" s="88"/>
      <c r="N252" s="88"/>
      <c r="O252" s="88"/>
      <c r="P252" s="88"/>
      <c r="Q252" s="88"/>
      <c r="R252" s="88"/>
      <c r="S252" s="88"/>
      <c r="T252" s="88"/>
      <c r="U252" s="88"/>
      <c r="V252" s="88"/>
      <c r="W252" s="88"/>
      <c r="X252" s="88"/>
      <c r="Y252" s="88"/>
      <c r="Z252" s="88">
        <f t="shared" si="15"/>
        <v>0</v>
      </c>
      <c r="AA252" s="88">
        <f>SUMIF('调整分录-上期'!$D:$D,$A252,'调整分录-上期'!F:F)</f>
        <v>0</v>
      </c>
      <c r="AB252" s="88">
        <f>SUMIF('调整分录-上期'!$D:$D,$A252,'调整分录-上期'!G:G)</f>
        <v>0</v>
      </c>
      <c r="AC252" s="88">
        <f t="shared" ref="AC252:AC262" si="18">Z252+AA252-AB252</f>
        <v>0</v>
      </c>
    </row>
    <row r="253" spans="1:29" ht="15">
      <c r="B253" s="141" t="s">
        <v>566</v>
      </c>
      <c r="C253" s="141"/>
      <c r="D253" s="88"/>
      <c r="E253" s="88"/>
      <c r="F253" s="88"/>
      <c r="G253" s="88"/>
      <c r="H253" s="88"/>
      <c r="I253" s="88"/>
      <c r="J253" s="88"/>
      <c r="K253" s="88"/>
      <c r="L253" s="88"/>
      <c r="M253" s="88"/>
      <c r="N253" s="88"/>
      <c r="O253" s="88"/>
      <c r="P253" s="88"/>
      <c r="Q253" s="88"/>
      <c r="R253" s="88"/>
      <c r="S253" s="88"/>
      <c r="T253" s="88"/>
      <c r="U253" s="88"/>
      <c r="V253" s="88"/>
      <c r="W253" s="88"/>
      <c r="X253" s="88"/>
      <c r="Y253" s="88"/>
      <c r="Z253" s="88">
        <f t="shared" si="15"/>
        <v>0</v>
      </c>
      <c r="AA253" s="88">
        <f>SUMIF('调整分录-上期'!$D:$D,$A253,'调整分录-上期'!F:F)</f>
        <v>0</v>
      </c>
      <c r="AB253" s="88">
        <f>SUMIF('调整分录-上期'!$D:$D,$A253,'调整分录-上期'!G:G)</f>
        <v>0</v>
      </c>
      <c r="AC253" s="88">
        <f t="shared" si="18"/>
        <v>0</v>
      </c>
    </row>
    <row r="254" spans="1:29" ht="15">
      <c r="B254" s="141" t="s">
        <v>567</v>
      </c>
      <c r="C254" s="141"/>
      <c r="D254" s="88"/>
      <c r="E254" s="88"/>
      <c r="F254" s="88"/>
      <c r="G254" s="88"/>
      <c r="H254" s="88"/>
      <c r="I254" s="88"/>
      <c r="J254" s="88"/>
      <c r="K254" s="88"/>
      <c r="L254" s="88"/>
      <c r="M254" s="88"/>
      <c r="N254" s="88"/>
      <c r="O254" s="88"/>
      <c r="P254" s="88"/>
      <c r="Q254" s="88"/>
      <c r="R254" s="88"/>
      <c r="S254" s="88"/>
      <c r="T254" s="88"/>
      <c r="U254" s="88"/>
      <c r="V254" s="88"/>
      <c r="W254" s="88"/>
      <c r="X254" s="88"/>
      <c r="Y254" s="88"/>
      <c r="Z254" s="88">
        <f t="shared" si="15"/>
        <v>0</v>
      </c>
      <c r="AA254" s="88">
        <f>SUMIF('调整分录-上期'!$D:$D,$A254,'调整分录-上期'!F:F)</f>
        <v>0</v>
      </c>
      <c r="AB254" s="88">
        <f>SUMIF('调整分录-上期'!$D:$D,$A254,'调整分录-上期'!G:G)</f>
        <v>0</v>
      </c>
      <c r="AC254" s="88">
        <f t="shared" si="18"/>
        <v>0</v>
      </c>
    </row>
    <row r="255" spans="1:29" ht="15">
      <c r="B255" s="141" t="s">
        <v>568</v>
      </c>
      <c r="C255" s="141"/>
      <c r="D255" s="88"/>
      <c r="E255" s="88"/>
      <c r="F255" s="88"/>
      <c r="G255" s="88"/>
      <c r="H255" s="88"/>
      <c r="I255" s="88"/>
      <c r="J255" s="88"/>
      <c r="K255" s="88"/>
      <c r="L255" s="88"/>
      <c r="M255" s="88"/>
      <c r="N255" s="88"/>
      <c r="O255" s="88"/>
      <c r="P255" s="88"/>
      <c r="Q255" s="88"/>
      <c r="R255" s="88"/>
      <c r="S255" s="88"/>
      <c r="T255" s="88"/>
      <c r="U255" s="88"/>
      <c r="V255" s="88"/>
      <c r="W255" s="88"/>
      <c r="X255" s="88"/>
      <c r="Y255" s="88"/>
      <c r="Z255" s="88">
        <f t="shared" si="15"/>
        <v>0</v>
      </c>
      <c r="AA255" s="88">
        <f>SUMIF('调整分录-上期'!$D:$D,$A255,'调整分录-上期'!F:F)</f>
        <v>0</v>
      </c>
      <c r="AB255" s="88">
        <f>SUMIF('调整分录-上期'!$D:$D,$A255,'调整分录-上期'!G:G)</f>
        <v>0</v>
      </c>
      <c r="AC255" s="88">
        <f t="shared" si="18"/>
        <v>0</v>
      </c>
    </row>
    <row r="256" spans="1:29" ht="15">
      <c r="B256" s="141" t="s">
        <v>569</v>
      </c>
      <c r="C256" s="141"/>
      <c r="D256" s="88"/>
      <c r="E256" s="88"/>
      <c r="F256" s="88"/>
      <c r="G256" s="88"/>
      <c r="H256" s="88"/>
      <c r="I256" s="88"/>
      <c r="J256" s="88"/>
      <c r="K256" s="88"/>
      <c r="L256" s="88"/>
      <c r="M256" s="88"/>
      <c r="N256" s="88"/>
      <c r="O256" s="88"/>
      <c r="P256" s="88"/>
      <c r="Q256" s="88"/>
      <c r="R256" s="88"/>
      <c r="S256" s="88"/>
      <c r="T256" s="88"/>
      <c r="U256" s="88"/>
      <c r="V256" s="88"/>
      <c r="W256" s="88"/>
      <c r="X256" s="88"/>
      <c r="Y256" s="88"/>
      <c r="Z256" s="88">
        <f t="shared" si="15"/>
        <v>0</v>
      </c>
      <c r="AA256" s="88">
        <f>SUMIF('调整分录-上期'!$D:$D,$A256,'调整分录-上期'!F:F)</f>
        <v>0</v>
      </c>
      <c r="AB256" s="88">
        <f>SUMIF('调整分录-上期'!$D:$D,$A256,'调整分录-上期'!G:G)</f>
        <v>0</v>
      </c>
      <c r="AC256" s="88">
        <f t="shared" si="18"/>
        <v>0</v>
      </c>
    </row>
    <row r="257" spans="2:29" ht="15">
      <c r="B257" s="141" t="s">
        <v>570</v>
      </c>
      <c r="C257" s="141"/>
      <c r="D257" s="88"/>
      <c r="E257" s="88"/>
      <c r="F257" s="88"/>
      <c r="G257" s="88"/>
      <c r="H257" s="88"/>
      <c r="I257" s="88"/>
      <c r="J257" s="88"/>
      <c r="K257" s="88"/>
      <c r="L257" s="88"/>
      <c r="M257" s="88"/>
      <c r="N257" s="88"/>
      <c r="O257" s="88"/>
      <c r="P257" s="88"/>
      <c r="Q257" s="88"/>
      <c r="R257" s="88"/>
      <c r="S257" s="88"/>
      <c r="T257" s="88"/>
      <c r="U257" s="88"/>
      <c r="V257" s="88"/>
      <c r="W257" s="88"/>
      <c r="X257" s="88"/>
      <c r="Y257" s="88"/>
      <c r="Z257" s="88">
        <f t="shared" ref="Z257:Z264" si="19">SUM(D257:Y257)</f>
        <v>0</v>
      </c>
      <c r="AA257" s="88">
        <f>SUMIF('调整分录-上期'!$D:$D,$A257,'调整分录-上期'!F:F)</f>
        <v>0</v>
      </c>
      <c r="AB257" s="88">
        <f>SUMIF('调整分录-上期'!$D:$D,$A257,'调整分录-上期'!G:G)</f>
        <v>0</v>
      </c>
      <c r="AC257" s="88">
        <f t="shared" si="18"/>
        <v>0</v>
      </c>
    </row>
    <row r="258" spans="2:29" ht="15">
      <c r="B258" s="141" t="s">
        <v>571</v>
      </c>
      <c r="C258" s="141"/>
      <c r="D258" s="88"/>
      <c r="E258" s="88"/>
      <c r="F258" s="88"/>
      <c r="G258" s="88"/>
      <c r="H258" s="88"/>
      <c r="I258" s="88"/>
      <c r="J258" s="88"/>
      <c r="K258" s="88"/>
      <c r="L258" s="88"/>
      <c r="M258" s="88"/>
      <c r="N258" s="88"/>
      <c r="O258" s="88"/>
      <c r="P258" s="88"/>
      <c r="Q258" s="88"/>
      <c r="R258" s="88"/>
      <c r="S258" s="88"/>
      <c r="T258" s="88"/>
      <c r="U258" s="88"/>
      <c r="V258" s="88"/>
      <c r="W258" s="88"/>
      <c r="X258" s="88"/>
      <c r="Y258" s="88"/>
      <c r="Z258" s="88">
        <f t="shared" si="19"/>
        <v>0</v>
      </c>
      <c r="AA258" s="88">
        <f>SUMIF('调整分录-上期'!$D:$D,$A258,'调整分录-上期'!F:F)</f>
        <v>0</v>
      </c>
      <c r="AB258" s="88">
        <f>SUMIF('调整分录-上期'!$D:$D,$A258,'调整分录-上期'!G:G)</f>
        <v>0</v>
      </c>
      <c r="AC258" s="88">
        <f t="shared" si="18"/>
        <v>0</v>
      </c>
    </row>
    <row r="259" spans="2:29" ht="15">
      <c r="B259" s="141" t="s">
        <v>572</v>
      </c>
      <c r="C259" s="141"/>
      <c r="D259" s="88"/>
      <c r="E259" s="88"/>
      <c r="F259" s="88"/>
      <c r="G259" s="88"/>
      <c r="H259" s="88"/>
      <c r="I259" s="88"/>
      <c r="J259" s="88"/>
      <c r="K259" s="88"/>
      <c r="L259" s="88"/>
      <c r="M259" s="88"/>
      <c r="N259" s="88"/>
      <c r="O259" s="88"/>
      <c r="P259" s="88"/>
      <c r="Q259" s="88"/>
      <c r="R259" s="88"/>
      <c r="S259" s="88"/>
      <c r="T259" s="88"/>
      <c r="U259" s="88"/>
      <c r="V259" s="88"/>
      <c r="W259" s="88"/>
      <c r="X259" s="88"/>
      <c r="Y259" s="88"/>
      <c r="Z259" s="88">
        <f t="shared" si="19"/>
        <v>0</v>
      </c>
      <c r="AA259" s="88">
        <f>SUMIF('调整分录-上期'!$D:$D,$A259,'调整分录-上期'!F:F)</f>
        <v>0</v>
      </c>
      <c r="AB259" s="88">
        <f>SUMIF('调整分录-上期'!$D:$D,$A259,'调整分录-上期'!G:G)</f>
        <v>0</v>
      </c>
      <c r="AC259" s="88">
        <f t="shared" si="18"/>
        <v>0</v>
      </c>
    </row>
    <row r="260" spans="2:29" ht="15">
      <c r="B260" s="141" t="s">
        <v>573</v>
      </c>
      <c r="C260" s="141"/>
      <c r="D260" s="88"/>
      <c r="E260" s="88"/>
      <c r="F260" s="88"/>
      <c r="G260" s="88"/>
      <c r="H260" s="88"/>
      <c r="I260" s="88"/>
      <c r="J260" s="88"/>
      <c r="K260" s="88"/>
      <c r="L260" s="88"/>
      <c r="M260" s="88"/>
      <c r="N260" s="88"/>
      <c r="O260" s="88"/>
      <c r="P260" s="88"/>
      <c r="Q260" s="88"/>
      <c r="R260" s="88"/>
      <c r="S260" s="88"/>
      <c r="T260" s="88"/>
      <c r="U260" s="88"/>
      <c r="V260" s="88"/>
      <c r="W260" s="88"/>
      <c r="X260" s="88"/>
      <c r="Y260" s="88"/>
      <c r="Z260" s="88">
        <f t="shared" si="19"/>
        <v>0</v>
      </c>
      <c r="AA260" s="88">
        <f>SUMIF('调整分录-上期'!$D:$D,$A260,'调整分录-上期'!F:F)</f>
        <v>0</v>
      </c>
      <c r="AB260" s="88">
        <f>SUMIF('调整分录-上期'!$D:$D,$A260,'调整分录-上期'!G:G)</f>
        <v>0</v>
      </c>
      <c r="AC260" s="88">
        <f t="shared" si="18"/>
        <v>0</v>
      </c>
    </row>
    <row r="261" spans="2:29" ht="15">
      <c r="B261" s="141" t="s">
        <v>574</v>
      </c>
      <c r="C261" s="141"/>
      <c r="D261" s="88"/>
      <c r="E261" s="88"/>
      <c r="F261" s="88"/>
      <c r="G261" s="88"/>
      <c r="H261" s="88"/>
      <c r="I261" s="88"/>
      <c r="J261" s="88"/>
      <c r="K261" s="88"/>
      <c r="L261" s="88"/>
      <c r="M261" s="88"/>
      <c r="N261" s="88"/>
      <c r="O261" s="88"/>
      <c r="P261" s="88"/>
      <c r="Q261" s="88"/>
      <c r="R261" s="88"/>
      <c r="S261" s="88"/>
      <c r="T261" s="88"/>
      <c r="U261" s="88"/>
      <c r="V261" s="88"/>
      <c r="W261" s="88"/>
      <c r="X261" s="88"/>
      <c r="Y261" s="88"/>
      <c r="Z261" s="88">
        <f t="shared" si="19"/>
        <v>0</v>
      </c>
      <c r="AA261" s="88">
        <f>SUMIF('调整分录-上期'!$D:$D,$A261,'调整分录-上期'!F:F)</f>
        <v>0</v>
      </c>
      <c r="AB261" s="88">
        <f>SUMIF('调整分录-上期'!$D:$D,$A261,'调整分录-上期'!G:G)</f>
        <v>0</v>
      </c>
      <c r="AC261" s="88">
        <f t="shared" si="18"/>
        <v>0</v>
      </c>
    </row>
    <row r="262" spans="2:29" ht="15">
      <c r="B262" s="141" t="s">
        <v>575</v>
      </c>
      <c r="C262" s="141"/>
      <c r="D262" s="88"/>
      <c r="E262" s="88"/>
      <c r="F262" s="88"/>
      <c r="G262" s="88"/>
      <c r="H262" s="88"/>
      <c r="I262" s="88"/>
      <c r="J262" s="88"/>
      <c r="K262" s="88"/>
      <c r="L262" s="88"/>
      <c r="M262" s="88"/>
      <c r="N262" s="88"/>
      <c r="O262" s="88"/>
      <c r="P262" s="88"/>
      <c r="Q262" s="88"/>
      <c r="R262" s="88"/>
      <c r="S262" s="88"/>
      <c r="T262" s="88"/>
      <c r="U262" s="88"/>
      <c r="V262" s="88"/>
      <c r="W262" s="88"/>
      <c r="X262" s="88"/>
      <c r="Y262" s="88"/>
      <c r="Z262" s="88">
        <f t="shared" si="19"/>
        <v>0</v>
      </c>
      <c r="AA262" s="88">
        <f>SUMIF('调整分录-上期'!$D:$D,$A262,'调整分录-上期'!F:F)</f>
        <v>0</v>
      </c>
      <c r="AB262" s="88">
        <f>SUMIF('调整分录-上期'!$D:$D,$A262,'调整分录-上期'!G:G)</f>
        <v>0</v>
      </c>
      <c r="AC262" s="88">
        <f t="shared" si="18"/>
        <v>0</v>
      </c>
    </row>
    <row r="263" spans="2:29" ht="15">
      <c r="B263" s="142" t="s">
        <v>576</v>
      </c>
      <c r="C263" s="142"/>
      <c r="D263" s="146">
        <f>D259-D260+D261-D262</f>
        <v>0</v>
      </c>
      <c r="E263" s="146">
        <f>E259-E260+E261-E262</f>
        <v>0</v>
      </c>
      <c r="F263" s="146">
        <f>F259-F260+F261-F262</f>
        <v>0</v>
      </c>
      <c r="G263" s="146"/>
      <c r="H263" s="146"/>
      <c r="I263" s="146"/>
      <c r="J263" s="146"/>
      <c r="K263" s="146"/>
      <c r="L263" s="146"/>
      <c r="M263" s="146"/>
      <c r="N263" s="146"/>
      <c r="O263" s="146"/>
      <c r="P263" s="146"/>
      <c r="Q263" s="146"/>
      <c r="R263" s="146"/>
      <c r="S263" s="146"/>
      <c r="T263" s="146"/>
      <c r="U263" s="146"/>
      <c r="V263" s="146"/>
      <c r="W263" s="146"/>
      <c r="X263" s="146"/>
      <c r="Y263" s="146"/>
      <c r="Z263" s="146">
        <f t="shared" si="19"/>
        <v>0</v>
      </c>
      <c r="AA263" s="146">
        <f>AA259-AA260+AA261-AA262</f>
        <v>0</v>
      </c>
      <c r="AB263" s="146">
        <f>AB259-AB260+AB261-AB262</f>
        <v>0</v>
      </c>
      <c r="AC263" s="146">
        <f>AC259-AC260+AC261-AC262</f>
        <v>0</v>
      </c>
    </row>
    <row r="264" spans="2:29" ht="15">
      <c r="B264" s="145" t="s">
        <v>564</v>
      </c>
      <c r="C264" s="144"/>
      <c r="D264" s="115">
        <f>D263-D228</f>
        <v>0</v>
      </c>
      <c r="E264" s="115">
        <f>E263-E228</f>
        <v>0</v>
      </c>
      <c r="F264" s="115">
        <f>F263-F228</f>
        <v>0</v>
      </c>
      <c r="G264" s="115"/>
      <c r="H264" s="115"/>
      <c r="I264" s="115"/>
      <c r="J264" s="115"/>
      <c r="K264" s="115"/>
      <c r="L264" s="115"/>
      <c r="M264" s="115"/>
      <c r="N264" s="115"/>
      <c r="O264" s="115"/>
      <c r="P264" s="115"/>
      <c r="Q264" s="115"/>
      <c r="R264" s="115"/>
      <c r="S264" s="115"/>
      <c r="T264" s="115"/>
      <c r="U264" s="115"/>
      <c r="V264" s="115"/>
      <c r="W264" s="115"/>
      <c r="X264" s="115"/>
      <c r="Y264" s="115"/>
      <c r="Z264" s="115">
        <f t="shared" si="19"/>
        <v>0</v>
      </c>
      <c r="AA264" s="115">
        <f>AA263-AA228</f>
        <v>0</v>
      </c>
      <c r="AB264" s="115">
        <f>AB263-AB228</f>
        <v>0</v>
      </c>
      <c r="AC264" s="115">
        <f>AC263-AC228</f>
        <v>0</v>
      </c>
    </row>
  </sheetData>
  <autoFilter ref="A5:AE187" xr:uid="{2D84DB76-6375-477B-9E20-037543544C84}"/>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E197" sqref="E197"/>
    </sheetView>
  </sheetViews>
  <sheetFormatPr defaultRowHeight="15"/>
  <cols>
    <col min="1" max="1" width="13" style="5" hidden="1" customWidth="1"/>
    <col min="2" max="2" width="13.25" style="343" customWidth="1"/>
    <col min="3" max="4" width="19.375" style="83" customWidth="1"/>
    <col min="5" max="5" width="17.25" style="83" customWidth="1"/>
    <col min="6" max="6" width="16.25" style="88" customWidth="1"/>
    <col min="7" max="7" width="16.625" style="88" customWidth="1"/>
    <col min="8" max="8" width="19.125" style="103"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135</v>
      </c>
      <c r="B1" s="341"/>
      <c r="H1" s="344"/>
    </row>
    <row r="2" spans="1:8" customFormat="1" ht="14.25" hidden="1">
      <c r="A2" s="1" t="s">
        <v>446</v>
      </c>
      <c r="B2" s="341"/>
      <c r="H2" s="344"/>
    </row>
    <row r="3" spans="1:8" customFormat="1" ht="14.25" hidden="1">
      <c r="A3" s="1" t="s">
        <v>464</v>
      </c>
      <c r="B3" s="341"/>
      <c r="H3" s="344"/>
    </row>
    <row r="4" spans="1:8" customFormat="1" ht="14.25" hidden="1">
      <c r="A4" s="1" t="s">
        <v>831</v>
      </c>
      <c r="B4" s="341"/>
      <c r="H4" s="344"/>
    </row>
    <row r="5" spans="1:8" customFormat="1" ht="14.25" hidden="1">
      <c r="A5" s="1" t="s">
        <v>136</v>
      </c>
      <c r="B5" s="341"/>
      <c r="H5" s="344"/>
    </row>
    <row r="6" spans="1:8" customFormat="1" ht="14.25" hidden="1">
      <c r="A6" s="1" t="s">
        <v>798</v>
      </c>
      <c r="B6" s="341"/>
      <c r="H6" s="344"/>
    </row>
    <row r="7" spans="1:8" customFormat="1" ht="14.25" hidden="1">
      <c r="A7" s="1" t="s">
        <v>799</v>
      </c>
      <c r="B7" s="341"/>
      <c r="H7" s="344"/>
    </row>
    <row r="8" spans="1:8" customFormat="1" ht="14.25" hidden="1">
      <c r="A8" s="1" t="s">
        <v>883</v>
      </c>
      <c r="B8" s="341"/>
      <c r="H8" s="344"/>
    </row>
    <row r="9" spans="1:8" customFormat="1" ht="14.25" hidden="1">
      <c r="A9" s="1" t="s">
        <v>832</v>
      </c>
      <c r="B9" s="341"/>
      <c r="H9" s="344"/>
    </row>
    <row r="10" spans="1:8" customFormat="1" ht="14.25" hidden="1">
      <c r="A10" s="1" t="s">
        <v>137</v>
      </c>
      <c r="B10" s="341"/>
      <c r="H10" s="344"/>
    </row>
    <row r="11" spans="1:8" customFormat="1" ht="14.25" hidden="1">
      <c r="A11" s="1" t="s">
        <v>465</v>
      </c>
      <c r="B11" s="341"/>
      <c r="H11" s="344"/>
    </row>
    <row r="12" spans="1:8" customFormat="1" ht="14.25" hidden="1">
      <c r="A12" s="1" t="s">
        <v>466</v>
      </c>
      <c r="B12" s="341"/>
      <c r="H12" s="344"/>
    </row>
    <row r="13" spans="1:8" customFormat="1" ht="14.25" hidden="1">
      <c r="A13" s="1" t="s">
        <v>467</v>
      </c>
      <c r="B13" s="341"/>
      <c r="H13" s="344"/>
    </row>
    <row r="14" spans="1:8" customFormat="1" ht="14.25" hidden="1">
      <c r="A14" s="1" t="s">
        <v>138</v>
      </c>
      <c r="B14" s="341"/>
      <c r="H14" s="344"/>
    </row>
    <row r="15" spans="1:8" customFormat="1" ht="14.25" hidden="1">
      <c r="A15" s="1" t="s">
        <v>881</v>
      </c>
      <c r="B15" s="341"/>
      <c r="H15" s="344"/>
    </row>
    <row r="16" spans="1:8" customFormat="1" ht="14.25" hidden="1">
      <c r="A16" s="1" t="s">
        <v>468</v>
      </c>
      <c r="B16" s="341"/>
      <c r="H16" s="344"/>
    </row>
    <row r="17" spans="1:8" customFormat="1" ht="14.25" hidden="1">
      <c r="A17" s="1" t="s">
        <v>139</v>
      </c>
      <c r="B17" s="341"/>
      <c r="H17" s="344"/>
    </row>
    <row r="18" spans="1:8" customFormat="1" ht="14.25" hidden="1">
      <c r="A18" s="1" t="s">
        <v>879</v>
      </c>
      <c r="B18" s="341"/>
      <c r="H18" s="344"/>
    </row>
    <row r="19" spans="1:8" customFormat="1" ht="14.25" hidden="1">
      <c r="A19" s="1" t="s">
        <v>833</v>
      </c>
      <c r="B19" s="341"/>
      <c r="H19" s="344"/>
    </row>
    <row r="20" spans="1:8" customFormat="1" ht="14.25" hidden="1">
      <c r="A20" s="1" t="s">
        <v>469</v>
      </c>
      <c r="B20" s="341"/>
      <c r="H20" s="344"/>
    </row>
    <row r="21" spans="1:8" customFormat="1" ht="14.25" hidden="1">
      <c r="A21" s="1" t="s">
        <v>140</v>
      </c>
      <c r="B21" s="341"/>
      <c r="H21" s="344"/>
    </row>
    <row r="22" spans="1:8" customFormat="1" ht="14.25" hidden="1">
      <c r="A22" s="1" t="s">
        <v>141</v>
      </c>
      <c r="B22" s="341"/>
      <c r="H22" s="344"/>
    </row>
    <row r="23" spans="1:8" customFormat="1" ht="14.25" hidden="1">
      <c r="A23" s="1" t="s">
        <v>488</v>
      </c>
      <c r="B23" s="341"/>
      <c r="H23" s="344"/>
    </row>
    <row r="24" spans="1:8" customFormat="1" ht="14.25" hidden="1">
      <c r="A24" s="1" t="s">
        <v>834</v>
      </c>
      <c r="B24" s="341"/>
      <c r="H24" s="344"/>
    </row>
    <row r="25" spans="1:8" customFormat="1" ht="14.25" hidden="1">
      <c r="A25" s="1" t="s">
        <v>835</v>
      </c>
      <c r="B25" s="341"/>
      <c r="H25" s="344"/>
    </row>
    <row r="26" spans="1:8" customFormat="1" ht="14.25" hidden="1">
      <c r="A26" s="1" t="s">
        <v>142</v>
      </c>
      <c r="B26" s="341"/>
      <c r="H26" s="344"/>
    </row>
    <row r="27" spans="1:8" customFormat="1" ht="14.25" hidden="1">
      <c r="A27" s="1" t="s">
        <v>143</v>
      </c>
      <c r="B27" s="341"/>
      <c r="H27" s="344"/>
    </row>
    <row r="28" spans="1:8" customFormat="1" ht="14.25" hidden="1">
      <c r="A28" s="1" t="s">
        <v>877</v>
      </c>
      <c r="B28" s="341"/>
      <c r="H28" s="344"/>
    </row>
    <row r="29" spans="1:8" customFormat="1" ht="14.25" hidden="1">
      <c r="A29" s="1" t="s">
        <v>836</v>
      </c>
      <c r="B29" s="341"/>
      <c r="H29" s="344"/>
    </row>
    <row r="30" spans="1:8" customFormat="1" ht="14.25" hidden="1">
      <c r="A30" s="1" t="s">
        <v>837</v>
      </c>
      <c r="B30" s="341"/>
      <c r="H30" s="344"/>
    </row>
    <row r="31" spans="1:8" customFormat="1" ht="14.25" hidden="1">
      <c r="A31" s="1" t="s">
        <v>144</v>
      </c>
      <c r="B31" s="341"/>
      <c r="H31" s="344"/>
    </row>
    <row r="32" spans="1:8" customFormat="1" ht="14.25" hidden="1">
      <c r="A32" s="1" t="s">
        <v>875</v>
      </c>
      <c r="B32" s="341"/>
      <c r="H32" s="344"/>
    </row>
    <row r="33" spans="1:8" customFormat="1" ht="14.25" hidden="1">
      <c r="A33" s="1" t="s">
        <v>873</v>
      </c>
      <c r="B33" s="341"/>
      <c r="H33" s="344"/>
    </row>
    <row r="34" spans="1:8" customFormat="1" ht="14.25" hidden="1">
      <c r="A34" s="1" t="s">
        <v>145</v>
      </c>
      <c r="B34" s="341"/>
      <c r="H34" s="344"/>
    </row>
    <row r="35" spans="1:8" customFormat="1" ht="14.25" hidden="1">
      <c r="A35" s="1" t="s">
        <v>871</v>
      </c>
      <c r="B35" s="341"/>
      <c r="H35" s="344"/>
    </row>
    <row r="36" spans="1:8" customFormat="1" ht="14.25" hidden="1">
      <c r="A36" s="1" t="s">
        <v>869</v>
      </c>
      <c r="B36" s="341"/>
      <c r="H36" s="344"/>
    </row>
    <row r="37" spans="1:8" customFormat="1" ht="14.25" hidden="1">
      <c r="A37" s="1" t="s">
        <v>146</v>
      </c>
      <c r="B37" s="341"/>
      <c r="H37" s="344"/>
    </row>
    <row r="38" spans="1:8" customFormat="1" ht="14.25" hidden="1">
      <c r="A38" s="1" t="s">
        <v>867</v>
      </c>
      <c r="B38" s="341"/>
      <c r="H38" s="344"/>
    </row>
    <row r="39" spans="1:8" customFormat="1" ht="14.25" hidden="1">
      <c r="A39" s="1" t="s">
        <v>147</v>
      </c>
      <c r="B39" s="341"/>
      <c r="H39" s="344"/>
    </row>
    <row r="40" spans="1:8" customFormat="1" ht="14.25" hidden="1">
      <c r="A40" s="1" t="s">
        <v>148</v>
      </c>
      <c r="B40" s="341"/>
      <c r="H40" s="344"/>
    </row>
    <row r="41" spans="1:8" customFormat="1" ht="14.25" hidden="1">
      <c r="A41" s="1" t="s">
        <v>817</v>
      </c>
      <c r="B41" s="341"/>
      <c r="H41" s="344"/>
    </row>
    <row r="42" spans="1:8" customFormat="1" ht="14.25" hidden="1">
      <c r="A42" s="1" t="s">
        <v>149</v>
      </c>
      <c r="B42" s="341"/>
      <c r="H42" s="344"/>
    </row>
    <row r="43" spans="1:8" customFormat="1" ht="14.25" hidden="1">
      <c r="A43" s="1" t="s">
        <v>865</v>
      </c>
      <c r="B43" s="341"/>
      <c r="H43" s="344"/>
    </row>
    <row r="44" spans="1:8" customFormat="1" ht="14.25" hidden="1">
      <c r="A44" s="1" t="s">
        <v>863</v>
      </c>
      <c r="B44" s="341"/>
      <c r="H44" s="344"/>
    </row>
    <row r="45" spans="1:8" customFormat="1" ht="14.25" hidden="1">
      <c r="A45" s="1" t="s">
        <v>150</v>
      </c>
      <c r="B45" s="341"/>
      <c r="H45" s="344"/>
    </row>
    <row r="46" spans="1:8" customFormat="1" ht="14.25" hidden="1">
      <c r="A46" s="1" t="s">
        <v>151</v>
      </c>
      <c r="B46" s="341"/>
      <c r="H46" s="344"/>
    </row>
    <row r="47" spans="1:8" customFormat="1" ht="14.25" hidden="1">
      <c r="A47" s="1" t="s">
        <v>861</v>
      </c>
      <c r="B47" s="341"/>
      <c r="H47" s="344"/>
    </row>
    <row r="48" spans="1:8" customFormat="1" ht="14.25" hidden="1">
      <c r="A48" s="1" t="s">
        <v>152</v>
      </c>
      <c r="B48" s="341"/>
      <c r="H48" s="344"/>
    </row>
    <row r="49" spans="1:8" customFormat="1" ht="14.25" hidden="1">
      <c r="A49" s="1" t="s">
        <v>153</v>
      </c>
      <c r="B49" s="341"/>
      <c r="H49" s="344"/>
    </row>
    <row r="50" spans="1:8" customFormat="1" ht="14.25" hidden="1">
      <c r="A50" s="1" t="s">
        <v>154</v>
      </c>
      <c r="B50" s="341"/>
      <c r="H50" s="344"/>
    </row>
    <row r="51" spans="1:8" customFormat="1" ht="14.25" hidden="1">
      <c r="A51" s="1" t="s">
        <v>155</v>
      </c>
      <c r="B51" s="341"/>
      <c r="H51" s="344"/>
    </row>
    <row r="52" spans="1:8" customFormat="1" ht="14.25" hidden="1">
      <c r="A52" s="1" t="s">
        <v>470</v>
      </c>
      <c r="B52" s="341"/>
      <c r="H52" s="344"/>
    </row>
    <row r="53" spans="1:8" customFormat="1" ht="14.25" hidden="1">
      <c r="A53" s="1" t="s">
        <v>472</v>
      </c>
      <c r="B53" s="341"/>
      <c r="H53" s="344"/>
    </row>
    <row r="54" spans="1:8" customFormat="1" ht="14.25" hidden="1">
      <c r="A54" s="1" t="s">
        <v>838</v>
      </c>
      <c r="B54" s="341"/>
      <c r="H54" s="344"/>
    </row>
    <row r="55" spans="1:8" customFormat="1" ht="14.25" hidden="1">
      <c r="A55" s="1" t="s">
        <v>473</v>
      </c>
      <c r="B55" s="341"/>
      <c r="H55" s="344"/>
    </row>
    <row r="56" spans="1:8" customFormat="1" ht="14.25" hidden="1">
      <c r="A56" s="1" t="s">
        <v>800</v>
      </c>
      <c r="B56" s="341"/>
      <c r="H56" s="344"/>
    </row>
    <row r="57" spans="1:8" customFormat="1" ht="14.25" hidden="1">
      <c r="A57" s="1" t="s">
        <v>801</v>
      </c>
      <c r="B57" s="341"/>
      <c r="H57" s="344"/>
    </row>
    <row r="58" spans="1:8" customFormat="1" ht="14.25" hidden="1">
      <c r="A58" s="1" t="s">
        <v>156</v>
      </c>
      <c r="B58" s="341"/>
      <c r="H58" s="344"/>
    </row>
    <row r="59" spans="1:8" customFormat="1" ht="14.25" hidden="1">
      <c r="A59" s="1" t="s">
        <v>839</v>
      </c>
      <c r="B59" s="341"/>
      <c r="H59" s="344"/>
    </row>
    <row r="60" spans="1:8" customFormat="1" ht="14.25" hidden="1">
      <c r="A60" s="1" t="s">
        <v>474</v>
      </c>
      <c r="B60" s="341"/>
      <c r="H60" s="344"/>
    </row>
    <row r="61" spans="1:8" customFormat="1" ht="14.25" hidden="1">
      <c r="A61" s="1" t="s">
        <v>471</v>
      </c>
      <c r="B61" s="341"/>
      <c r="H61" s="344"/>
    </row>
    <row r="62" spans="1:8" customFormat="1" ht="14.25" hidden="1">
      <c r="A62" s="1" t="s">
        <v>478</v>
      </c>
      <c r="B62" s="341"/>
      <c r="H62" s="344"/>
    </row>
    <row r="63" spans="1:8" customFormat="1" ht="14.25" hidden="1">
      <c r="A63" s="1" t="s">
        <v>479</v>
      </c>
      <c r="B63" s="341"/>
      <c r="H63" s="344"/>
    </row>
    <row r="64" spans="1:8" customFormat="1" ht="14.25" hidden="1">
      <c r="A64" s="1" t="s">
        <v>157</v>
      </c>
      <c r="B64" s="341"/>
      <c r="H64" s="344"/>
    </row>
    <row r="65" spans="1:8" customFormat="1" ht="14.25" hidden="1">
      <c r="A65" s="1" t="s">
        <v>158</v>
      </c>
      <c r="B65" s="341"/>
      <c r="H65" s="344"/>
    </row>
    <row r="66" spans="1:8" customFormat="1" ht="14.25" hidden="1">
      <c r="A66" s="1" t="s">
        <v>159</v>
      </c>
      <c r="B66" s="341"/>
      <c r="H66" s="344"/>
    </row>
    <row r="67" spans="1:8" customFormat="1" ht="14.25" hidden="1">
      <c r="A67" s="1" t="s">
        <v>475</v>
      </c>
      <c r="B67" s="341"/>
      <c r="H67" s="344"/>
    </row>
    <row r="68" spans="1:8" customFormat="1" ht="14.25" hidden="1">
      <c r="A68" s="1" t="s">
        <v>476</v>
      </c>
      <c r="B68" s="341"/>
      <c r="H68" s="344"/>
    </row>
    <row r="69" spans="1:8" customFormat="1" ht="14.25" hidden="1">
      <c r="A69" s="1" t="s">
        <v>480</v>
      </c>
      <c r="B69" s="341"/>
      <c r="H69" s="344"/>
    </row>
    <row r="70" spans="1:8" customFormat="1" ht="14.25" hidden="1">
      <c r="A70" s="1" t="s">
        <v>160</v>
      </c>
      <c r="B70" s="341"/>
      <c r="H70" s="344"/>
    </row>
    <row r="71" spans="1:8" customFormat="1" ht="14.25" hidden="1">
      <c r="A71" s="1" t="s">
        <v>161</v>
      </c>
      <c r="B71" s="341"/>
      <c r="H71" s="344"/>
    </row>
    <row r="72" spans="1:8" customFormat="1" ht="14.25" hidden="1">
      <c r="A72" s="1" t="s">
        <v>477</v>
      </c>
      <c r="B72" s="341"/>
      <c r="H72" s="344"/>
    </row>
    <row r="73" spans="1:8" customFormat="1" ht="14.25" hidden="1">
      <c r="A73" s="1" t="s">
        <v>162</v>
      </c>
      <c r="B73" s="341"/>
      <c r="H73" s="344"/>
    </row>
    <row r="74" spans="1:8" customFormat="1" ht="14.25" hidden="1">
      <c r="A74" s="1" t="s">
        <v>163</v>
      </c>
      <c r="B74" s="341"/>
      <c r="H74" s="344"/>
    </row>
    <row r="75" spans="1:8" customFormat="1" ht="14.25" hidden="1">
      <c r="A75" s="1" t="s">
        <v>840</v>
      </c>
      <c r="B75" s="341"/>
      <c r="H75" s="344"/>
    </row>
    <row r="76" spans="1:8" customFormat="1" ht="14.25" hidden="1">
      <c r="A76" s="1" t="s">
        <v>164</v>
      </c>
      <c r="B76" s="341"/>
      <c r="H76" s="344"/>
    </row>
    <row r="77" spans="1:8" customFormat="1" ht="14.25" hidden="1">
      <c r="A77" s="1" t="s">
        <v>165</v>
      </c>
      <c r="B77" s="341"/>
      <c r="H77" s="344"/>
    </row>
    <row r="78" spans="1:8" customFormat="1" ht="14.25" hidden="1">
      <c r="A78" s="1" t="s">
        <v>166</v>
      </c>
      <c r="B78" s="341"/>
      <c r="H78" s="344"/>
    </row>
    <row r="79" spans="1:8" customFormat="1" ht="14.25" hidden="1">
      <c r="A79" s="1" t="s">
        <v>167</v>
      </c>
      <c r="B79" s="341"/>
      <c r="H79" s="344"/>
    </row>
    <row r="80" spans="1:8" customFormat="1" ht="14.25" hidden="1">
      <c r="A80" s="1" t="s">
        <v>168</v>
      </c>
      <c r="B80" s="341"/>
      <c r="H80" s="344"/>
    </row>
    <row r="81" spans="1:8" customFormat="1" ht="14.25" hidden="1">
      <c r="A81" s="1" t="s">
        <v>859</v>
      </c>
      <c r="B81" s="341"/>
      <c r="H81" s="344"/>
    </row>
    <row r="82" spans="1:8" customFormat="1" ht="14.25" hidden="1">
      <c r="A82" s="1" t="s">
        <v>169</v>
      </c>
      <c r="B82" s="341"/>
      <c r="H82" s="344"/>
    </row>
    <row r="83" spans="1:8" customFormat="1" ht="14.25" hidden="1">
      <c r="A83" s="1" t="s">
        <v>170</v>
      </c>
      <c r="B83" s="341"/>
      <c r="H83" s="344"/>
    </row>
    <row r="84" spans="1:8" customFormat="1" ht="14.25" hidden="1">
      <c r="A84" s="1" t="s">
        <v>858</v>
      </c>
      <c r="B84" s="341"/>
      <c r="H84" s="344"/>
    </row>
    <row r="85" spans="1:8" customFormat="1" ht="14.25" hidden="1">
      <c r="A85" s="1" t="s">
        <v>171</v>
      </c>
      <c r="B85" s="341"/>
      <c r="H85" s="344"/>
    </row>
    <row r="86" spans="1:8" customFormat="1" ht="14.25" hidden="1">
      <c r="A86" s="1" t="s">
        <v>172</v>
      </c>
      <c r="B86" s="341"/>
      <c r="H86" s="344"/>
    </row>
    <row r="87" spans="1:8" customFormat="1" ht="14.25" hidden="1">
      <c r="A87" s="1" t="s">
        <v>173</v>
      </c>
      <c r="B87" s="341"/>
      <c r="H87" s="344"/>
    </row>
    <row r="88" spans="1:8" customFormat="1" ht="14.25" hidden="1">
      <c r="A88" s="1" t="s">
        <v>174</v>
      </c>
      <c r="B88" s="341"/>
      <c r="H88" s="344"/>
    </row>
    <row r="89" spans="1:8" customFormat="1" ht="14.25" hidden="1">
      <c r="A89" s="1" t="s">
        <v>175</v>
      </c>
      <c r="B89" s="341"/>
      <c r="H89" s="344"/>
    </row>
    <row r="90" spans="1:8" customFormat="1" ht="14.25" hidden="1">
      <c r="A90" s="1" t="s">
        <v>176</v>
      </c>
      <c r="B90" s="341"/>
      <c r="H90" s="344"/>
    </row>
    <row r="91" spans="1:8" customFormat="1" ht="14.25" hidden="1">
      <c r="A91" s="1" t="s">
        <v>484</v>
      </c>
      <c r="B91" s="341"/>
      <c r="H91" s="344"/>
    </row>
    <row r="92" spans="1:8" customFormat="1" ht="14.25" hidden="1">
      <c r="A92" s="1" t="s">
        <v>177</v>
      </c>
      <c r="B92" s="341"/>
      <c r="H92" s="344"/>
    </row>
    <row r="93" spans="1:8" customFormat="1" ht="14.25" hidden="1">
      <c r="A93" s="1" t="s">
        <v>178</v>
      </c>
      <c r="B93" s="341"/>
      <c r="H93" s="344"/>
    </row>
    <row r="94" spans="1:8" customFormat="1" ht="14.25" hidden="1">
      <c r="A94" s="1" t="s">
        <v>179</v>
      </c>
      <c r="B94" s="341"/>
      <c r="H94" s="344"/>
    </row>
    <row r="95" spans="1:8" customFormat="1" ht="14.25" hidden="1">
      <c r="A95" s="1" t="s">
        <v>485</v>
      </c>
      <c r="B95" s="341"/>
      <c r="H95" s="344"/>
    </row>
    <row r="96" spans="1:8" customFormat="1" ht="14.25" hidden="1">
      <c r="A96" s="1" t="s">
        <v>180</v>
      </c>
      <c r="B96" s="341"/>
      <c r="H96" s="344"/>
    </row>
    <row r="97" spans="1:8" customFormat="1" ht="14.25" hidden="1">
      <c r="A97" s="1" t="s">
        <v>181</v>
      </c>
      <c r="B97" s="341"/>
      <c r="H97" s="344"/>
    </row>
    <row r="98" spans="1:8" customFormat="1" ht="14.25" hidden="1">
      <c r="A98" s="1" t="s">
        <v>182</v>
      </c>
      <c r="B98" s="341"/>
      <c r="H98" s="344"/>
    </row>
    <row r="99" spans="1:8" customFormat="1" ht="14.25" hidden="1">
      <c r="A99" s="1" t="s">
        <v>183</v>
      </c>
      <c r="B99" s="341"/>
      <c r="H99" s="344"/>
    </row>
    <row r="100" spans="1:8" customFormat="1" ht="14.25" hidden="1">
      <c r="A100" s="1" t="s">
        <v>184</v>
      </c>
      <c r="B100" s="341"/>
      <c r="H100" s="344"/>
    </row>
    <row r="101" spans="1:8" customFormat="1" ht="14.25" hidden="1">
      <c r="A101" s="1" t="s">
        <v>185</v>
      </c>
      <c r="B101" s="341"/>
      <c r="H101" s="344"/>
    </row>
    <row r="102" spans="1:8" customFormat="1" ht="14.25" hidden="1">
      <c r="A102" s="1" t="s">
        <v>186</v>
      </c>
      <c r="B102" s="341"/>
      <c r="H102" s="344"/>
    </row>
    <row r="103" spans="1:8" customFormat="1" ht="14.25" hidden="1">
      <c r="A103" s="1" t="s">
        <v>187</v>
      </c>
      <c r="B103" s="341"/>
      <c r="H103" s="344"/>
    </row>
    <row r="104" spans="1:8" customFormat="1" ht="14.25" hidden="1">
      <c r="A104" s="1" t="s">
        <v>188</v>
      </c>
      <c r="B104" s="341"/>
      <c r="H104" s="344"/>
    </row>
    <row r="105" spans="1:8" customFormat="1" ht="14.25" hidden="1">
      <c r="A105" s="1" t="s">
        <v>189</v>
      </c>
      <c r="B105" s="341"/>
      <c r="H105" s="344"/>
    </row>
    <row r="106" spans="1:8" customFormat="1" ht="14.25" hidden="1">
      <c r="A106" s="1" t="s">
        <v>190</v>
      </c>
      <c r="B106" s="341"/>
      <c r="H106" s="344"/>
    </row>
    <row r="107" spans="1:8" customFormat="1" ht="14.25" hidden="1">
      <c r="A107" s="1" t="s">
        <v>191</v>
      </c>
      <c r="B107" s="341"/>
      <c r="H107" s="344"/>
    </row>
    <row r="108" spans="1:8" customFormat="1" ht="14.25" hidden="1">
      <c r="A108" s="1" t="s">
        <v>856</v>
      </c>
      <c r="B108" s="341"/>
      <c r="H108" s="344"/>
    </row>
    <row r="109" spans="1:8" customFormat="1" ht="14.25" hidden="1">
      <c r="A109" s="1" t="s">
        <v>130</v>
      </c>
      <c r="B109" s="341"/>
      <c r="H109" s="344"/>
    </row>
    <row r="110" spans="1:8" customFormat="1" ht="14.25" hidden="1">
      <c r="A110" s="1" t="s">
        <v>195</v>
      </c>
      <c r="B110" s="341"/>
      <c r="H110" s="344"/>
    </row>
    <row r="111" spans="1:8" customFormat="1" ht="14.25" hidden="1">
      <c r="A111" s="1" t="s">
        <v>852</v>
      </c>
      <c r="B111" s="341"/>
      <c r="H111" s="344"/>
    </row>
    <row r="112" spans="1:8" customFormat="1" ht="14.25" hidden="1">
      <c r="A112" s="1" t="s">
        <v>193</v>
      </c>
      <c r="B112" s="341"/>
      <c r="H112" s="344"/>
    </row>
    <row r="113" spans="1:8" customFormat="1" ht="14.25" hidden="1">
      <c r="A113" s="1" t="s">
        <v>853</v>
      </c>
      <c r="B113" s="341"/>
      <c r="H113" s="344"/>
    </row>
    <row r="114" spans="1:8" customFormat="1" ht="14.25" hidden="1">
      <c r="A114" s="1" t="s">
        <v>192</v>
      </c>
      <c r="B114" s="341"/>
      <c r="H114" s="344"/>
    </row>
    <row r="115" spans="1:8" customFormat="1" ht="14.25" hidden="1">
      <c r="A115" s="1" t="s">
        <v>194</v>
      </c>
      <c r="B115" s="341"/>
      <c r="H115" s="344"/>
    </row>
    <row r="116" spans="1:8" customFormat="1" ht="14.25" hidden="1">
      <c r="A116" s="1" t="s">
        <v>486</v>
      </c>
      <c r="B116" s="341"/>
      <c r="H116" s="344"/>
    </row>
    <row r="117" spans="1:8" customFormat="1" ht="14.25" hidden="1">
      <c r="A117" s="1" t="s">
        <v>487</v>
      </c>
      <c r="B117" s="341"/>
      <c r="H117" s="344"/>
    </row>
    <row r="118" spans="1:8" customFormat="1" ht="14.25" hidden="1">
      <c r="A118" s="1" t="s">
        <v>850</v>
      </c>
      <c r="B118" s="341"/>
      <c r="H118" s="344"/>
    </row>
    <row r="119" spans="1:8" customFormat="1" ht="14.25" hidden="1">
      <c r="A119" s="1" t="s">
        <v>490</v>
      </c>
      <c r="B119" s="341"/>
      <c r="H119" s="344"/>
    </row>
    <row r="120" spans="1:8" customFormat="1" ht="14.25" hidden="1">
      <c r="A120" s="1" t="s">
        <v>492</v>
      </c>
      <c r="B120" s="341"/>
      <c r="H120" s="344"/>
    </row>
    <row r="121" spans="1:8" customFormat="1" ht="14.25" hidden="1">
      <c r="A121" s="1" t="s">
        <v>197</v>
      </c>
      <c r="B121" s="341"/>
      <c r="H121" s="344"/>
    </row>
    <row r="122" spans="1:8" customFormat="1" ht="14.25" hidden="1">
      <c r="A122" s="1" t="s">
        <v>844</v>
      </c>
      <c r="B122" s="341"/>
      <c r="H122" s="344"/>
    </row>
    <row r="123" spans="1:8" customFormat="1" ht="14.25" hidden="1">
      <c r="A123" s="1" t="s">
        <v>198</v>
      </c>
      <c r="B123" s="341"/>
      <c r="H123" s="344"/>
    </row>
    <row r="124" spans="1:8" customFormat="1" ht="14.25" hidden="1">
      <c r="A124" s="1" t="s">
        <v>199</v>
      </c>
      <c r="B124" s="341"/>
      <c r="H124" s="344"/>
    </row>
    <row r="125" spans="1:8" customFormat="1" ht="14.25" hidden="1">
      <c r="A125" s="1" t="s">
        <v>200</v>
      </c>
      <c r="B125" s="341"/>
      <c r="H125" s="344"/>
    </row>
    <row r="126" spans="1:8" customFormat="1" ht="14.25" hidden="1">
      <c r="A126" s="1" t="s">
        <v>201</v>
      </c>
      <c r="B126" s="341"/>
      <c r="H126" s="344"/>
    </row>
    <row r="127" spans="1:8" customFormat="1" ht="14.25" hidden="1">
      <c r="A127" s="1" t="s">
        <v>202</v>
      </c>
      <c r="B127" s="341"/>
      <c r="H127" s="344"/>
    </row>
    <row r="128" spans="1:8" customFormat="1" ht="14.25" hidden="1">
      <c r="A128" s="1" t="s">
        <v>842</v>
      </c>
      <c r="B128" s="341"/>
      <c r="H128" s="344"/>
    </row>
    <row r="129" spans="1:15" customFormat="1" ht="14.25" hidden="1">
      <c r="A129" s="1" t="s">
        <v>203</v>
      </c>
      <c r="B129" s="341"/>
      <c r="H129" s="344"/>
    </row>
    <row r="130" spans="1:15" customFormat="1" ht="14.25" hidden="1">
      <c r="A130" s="1" t="s">
        <v>204</v>
      </c>
      <c r="B130" s="341"/>
      <c r="H130" s="344"/>
    </row>
    <row r="131" spans="1:15" customFormat="1" ht="14.25" hidden="1">
      <c r="A131" s="1" t="s">
        <v>205</v>
      </c>
      <c r="B131" s="341"/>
      <c r="H131" s="344"/>
    </row>
    <row r="132" spans="1:15" customFormat="1" ht="14.25" hidden="1">
      <c r="A132" s="1" t="s">
        <v>206</v>
      </c>
      <c r="B132" s="341"/>
      <c r="H132" s="344"/>
    </row>
    <row r="133" spans="1:15" customFormat="1" ht="14.25" hidden="1">
      <c r="A133" s="1" t="s">
        <v>207</v>
      </c>
      <c r="B133" s="341"/>
      <c r="H133" s="344"/>
    </row>
    <row r="134" spans="1:15" customFormat="1" ht="29.25" customHeight="1">
      <c r="A134" s="3"/>
      <c r="B134" s="342" t="s">
        <v>208</v>
      </c>
      <c r="C134" s="4" t="s">
        <v>209</v>
      </c>
      <c r="D134" s="4" t="s">
        <v>210</v>
      </c>
      <c r="E134" s="4" t="s">
        <v>211</v>
      </c>
      <c r="F134" s="4" t="s">
        <v>212</v>
      </c>
      <c r="G134" s="4" t="s">
        <v>213</v>
      </c>
      <c r="H134" s="344"/>
      <c r="J134" s="107" t="s">
        <v>498</v>
      </c>
      <c r="K134" s="107" t="s">
        <v>499</v>
      </c>
      <c r="L134" s="107" t="s">
        <v>500</v>
      </c>
      <c r="M134" s="107" t="s">
        <v>501</v>
      </c>
      <c r="N134" s="107" t="s">
        <v>502</v>
      </c>
      <c r="O134" s="107" t="s">
        <v>503</v>
      </c>
    </row>
    <row r="135" spans="1:15">
      <c r="A135" s="83"/>
      <c r="B135" s="156" t="s">
        <v>617</v>
      </c>
      <c r="C135" s="150"/>
      <c r="D135" s="150"/>
      <c r="E135" s="150"/>
      <c r="F135" s="115"/>
      <c r="G135" s="115"/>
      <c r="J135" s="53"/>
      <c r="K135" s="108"/>
      <c r="L135" s="5">
        <f>'TB-本期'!$E123</f>
        <v>0</v>
      </c>
      <c r="M135" s="5">
        <f>'TB-本期'!$E161</f>
        <v>0</v>
      </c>
      <c r="N135" s="5">
        <f>ROUND(L135*(1-$J135),2)</f>
        <v>0</v>
      </c>
      <c r="O135" s="5">
        <f>M135*(1-$J135)</f>
        <v>0</v>
      </c>
    </row>
    <row r="136" spans="1:15">
      <c r="A136" s="83"/>
      <c r="B136" s="87"/>
      <c r="C136" s="52"/>
      <c r="D136" s="52"/>
      <c r="E136" s="52"/>
      <c r="I136" s="103"/>
      <c r="J136" s="53"/>
      <c r="K136" s="108"/>
      <c r="L136" s="5">
        <f>'TB-本期'!$F123</f>
        <v>0</v>
      </c>
      <c r="M136" s="5">
        <f>'TB-本期'!$F161</f>
        <v>0</v>
      </c>
      <c r="N136" s="5">
        <f>L136*(1-$J136)</f>
        <v>0</v>
      </c>
      <c r="O136" s="5">
        <f>M136*(1-$J136)</f>
        <v>0</v>
      </c>
    </row>
    <row r="137" spans="1:15">
      <c r="A137" s="83"/>
      <c r="B137" s="87"/>
      <c r="C137" s="52"/>
      <c r="D137" s="52"/>
      <c r="E137" s="52"/>
      <c r="I137" s="103"/>
      <c r="J137" s="53"/>
      <c r="K137" s="108"/>
    </row>
    <row r="138" spans="1:15">
      <c r="A138" s="83"/>
      <c r="B138" s="87"/>
      <c r="C138" s="52"/>
      <c r="D138" s="52"/>
      <c r="E138" s="52"/>
      <c r="I138" s="103"/>
      <c r="J138" s="53"/>
      <c r="K138" s="108"/>
    </row>
    <row r="139" spans="1:15">
      <c r="A139" s="83"/>
      <c r="B139" s="87"/>
      <c r="C139" s="52"/>
      <c r="D139" s="52"/>
      <c r="E139" s="52"/>
      <c r="I139" s="103"/>
      <c r="J139" s="53"/>
      <c r="K139" s="108"/>
    </row>
    <row r="140" spans="1:15">
      <c r="A140" s="83"/>
      <c r="B140" s="87"/>
      <c r="C140" s="52"/>
      <c r="D140" s="52"/>
      <c r="E140" s="52"/>
      <c r="I140" s="103"/>
      <c r="J140" s="53"/>
      <c r="K140" s="108"/>
    </row>
    <row r="141" spans="1:15">
      <c r="A141" s="83"/>
      <c r="B141" s="87"/>
      <c r="C141" s="52"/>
      <c r="D141" s="52"/>
      <c r="E141" s="52"/>
      <c r="I141" s="103"/>
      <c r="J141" s="53"/>
      <c r="K141" s="108"/>
    </row>
    <row r="142" spans="1:15">
      <c r="A142" s="83"/>
      <c r="B142" s="87"/>
      <c r="C142" s="52"/>
      <c r="D142" s="52"/>
      <c r="E142" s="52"/>
      <c r="I142" s="103"/>
      <c r="J142" s="53"/>
      <c r="K142" s="108"/>
    </row>
    <row r="143" spans="1:15">
      <c r="A143" s="83"/>
      <c r="B143" s="87"/>
      <c r="C143" s="52"/>
      <c r="D143" s="52"/>
      <c r="E143" s="52"/>
      <c r="H143" s="116"/>
      <c r="I143" s="103"/>
      <c r="J143" s="53"/>
      <c r="K143" s="108"/>
    </row>
    <row r="144" spans="1:15">
      <c r="A144" s="83"/>
      <c r="B144" s="87"/>
      <c r="C144" s="52"/>
      <c r="D144" s="52"/>
      <c r="E144" s="52"/>
      <c r="I144" s="103"/>
      <c r="J144" s="53"/>
      <c r="K144" s="108"/>
    </row>
    <row r="145" spans="1:11">
      <c r="A145" s="83"/>
      <c r="B145" s="87"/>
      <c r="C145" s="52"/>
      <c r="D145" s="52"/>
      <c r="E145" s="52"/>
      <c r="I145" s="103"/>
      <c r="J145" s="53"/>
      <c r="K145" s="108"/>
    </row>
    <row r="146" spans="1:11">
      <c r="A146" s="83"/>
      <c r="B146" s="87"/>
      <c r="C146" s="52"/>
      <c r="D146" s="52"/>
      <c r="E146" s="52"/>
      <c r="I146" s="103"/>
      <c r="J146" s="53"/>
      <c r="K146" s="108"/>
    </row>
    <row r="147" spans="1:11">
      <c r="A147" s="83"/>
      <c r="B147" s="87"/>
      <c r="C147" s="52"/>
      <c r="D147" s="52"/>
      <c r="E147" s="52"/>
      <c r="I147" s="103"/>
      <c r="J147" s="53"/>
      <c r="K147" s="108"/>
    </row>
    <row r="148" spans="1:11">
      <c r="A148" s="83"/>
      <c r="B148" s="87"/>
      <c r="C148" s="52"/>
      <c r="D148" s="52"/>
      <c r="E148" s="52"/>
      <c r="I148" s="103"/>
      <c r="J148" s="53"/>
      <c r="K148" s="108"/>
    </row>
    <row r="149" spans="1:11">
      <c r="A149" s="83"/>
      <c r="B149" s="87"/>
      <c r="C149" s="52"/>
      <c r="D149" s="52"/>
      <c r="E149" s="52"/>
      <c r="I149" s="103"/>
      <c r="K149" s="108"/>
    </row>
    <row r="150" spans="1:11">
      <c r="A150" s="83"/>
      <c r="B150" s="87"/>
      <c r="C150" s="52"/>
      <c r="D150" s="52"/>
      <c r="E150" s="52"/>
      <c r="I150" s="103"/>
      <c r="K150" s="108"/>
    </row>
    <row r="151" spans="1:11">
      <c r="A151" s="83"/>
      <c r="B151" s="87"/>
      <c r="C151" s="52"/>
      <c r="D151" s="52"/>
      <c r="E151" s="52"/>
      <c r="I151" s="103"/>
      <c r="K151" s="108"/>
    </row>
    <row r="152" spans="1:11">
      <c r="A152" s="83"/>
      <c r="B152" s="87"/>
      <c r="C152" s="52"/>
      <c r="D152" s="52"/>
      <c r="E152" s="52"/>
      <c r="I152" s="103"/>
    </row>
    <row r="153" spans="1:11">
      <c r="A153" s="83"/>
      <c r="B153" s="87"/>
      <c r="C153" s="105"/>
      <c r="D153" s="105"/>
      <c r="E153" s="105"/>
      <c r="F153" s="106"/>
      <c r="G153" s="106"/>
      <c r="I153" s="103"/>
      <c r="K153" s="108"/>
    </row>
    <row r="154" spans="1:11">
      <c r="A154" s="83"/>
      <c r="B154" s="87"/>
      <c r="C154" s="52"/>
      <c r="D154" s="52"/>
      <c r="E154" s="52"/>
      <c r="I154" s="103"/>
      <c r="J154" s="49"/>
    </row>
    <row r="155" spans="1:11">
      <c r="A155" s="83"/>
      <c r="B155" s="87"/>
      <c r="C155" s="52"/>
      <c r="D155" s="52"/>
      <c r="E155" s="52"/>
      <c r="I155" s="103"/>
      <c r="J155" s="49"/>
    </row>
    <row r="156" spans="1:11">
      <c r="A156" s="83"/>
      <c r="B156" s="87"/>
      <c r="C156" s="52"/>
      <c r="D156" s="52"/>
      <c r="E156" s="52"/>
      <c r="I156" s="103"/>
      <c r="J156" s="49"/>
    </row>
    <row r="157" spans="1:11">
      <c r="A157" s="83"/>
      <c r="B157" s="87"/>
      <c r="C157" s="52"/>
      <c r="D157" s="52"/>
      <c r="E157" s="52"/>
      <c r="I157" s="103"/>
      <c r="J157" s="123"/>
      <c r="K157" s="108"/>
    </row>
    <row r="158" spans="1:11">
      <c r="A158" s="83"/>
      <c r="B158" s="87"/>
      <c r="C158" s="52"/>
      <c r="D158" s="52"/>
      <c r="E158" s="52"/>
      <c r="I158" s="103"/>
    </row>
    <row r="159" spans="1:11">
      <c r="A159" s="83"/>
      <c r="B159" s="87"/>
      <c r="C159" s="52"/>
      <c r="D159" s="52"/>
      <c r="E159" s="52"/>
      <c r="I159" s="103"/>
    </row>
    <row r="160" spans="1:11">
      <c r="A160" s="83"/>
      <c r="B160" s="87"/>
      <c r="C160" s="52"/>
      <c r="D160" s="52"/>
      <c r="E160" s="52"/>
      <c r="I160" s="103"/>
    </row>
    <row r="161" spans="1:9">
      <c r="A161" s="83"/>
      <c r="B161" s="87"/>
      <c r="C161" s="52"/>
      <c r="D161" s="52"/>
      <c r="E161" s="52"/>
      <c r="I161" s="103"/>
    </row>
    <row r="162" spans="1:9">
      <c r="A162" s="83"/>
      <c r="B162" s="87"/>
      <c r="C162" s="52"/>
      <c r="D162" s="52"/>
      <c r="E162" s="52"/>
      <c r="I162" s="103"/>
    </row>
    <row r="163" spans="1:9" s="103" customFormat="1">
      <c r="A163" s="113"/>
      <c r="B163" s="110"/>
      <c r="C163" s="105"/>
      <c r="D163" s="105"/>
      <c r="E163" s="105"/>
      <c r="F163" s="106"/>
      <c r="G163" s="106"/>
    </row>
    <row r="164" spans="1:9" s="103" customFormat="1">
      <c r="A164" s="113"/>
      <c r="B164" s="110"/>
      <c r="C164" s="105"/>
      <c r="D164" s="52"/>
      <c r="E164" s="105"/>
      <c r="F164" s="106"/>
      <c r="G164" s="106"/>
    </row>
    <row r="165" spans="1:9" s="103" customFormat="1">
      <c r="A165" s="113"/>
      <c r="B165" s="110"/>
      <c r="C165" s="105"/>
      <c r="D165" s="105"/>
      <c r="E165" s="105"/>
      <c r="F165" s="106"/>
      <c r="G165" s="106"/>
    </row>
    <row r="166" spans="1:9" s="103" customFormat="1">
      <c r="A166" s="113"/>
      <c r="B166" s="110"/>
      <c r="C166" s="105"/>
      <c r="D166" s="105"/>
      <c r="E166" s="105"/>
      <c r="F166" s="106"/>
      <c r="G166" s="106"/>
    </row>
    <row r="167" spans="1:9" s="103" customFormat="1">
      <c r="A167" s="113"/>
      <c r="B167" s="110"/>
      <c r="C167" s="105"/>
      <c r="D167" s="105"/>
      <c r="E167" s="105"/>
      <c r="F167" s="106"/>
      <c r="G167" s="106"/>
    </row>
    <row r="168" spans="1:9" s="103" customFormat="1">
      <c r="A168" s="151"/>
      <c r="B168" s="153"/>
      <c r="C168" s="154"/>
      <c r="D168" s="154"/>
      <c r="E168" s="154"/>
      <c r="F168" s="155"/>
      <c r="G168" s="155"/>
    </row>
    <row r="169" spans="1:9" s="103" customFormat="1">
      <c r="A169" s="151"/>
      <c r="B169" s="153"/>
      <c r="C169" s="154"/>
      <c r="D169" s="154"/>
      <c r="E169" s="154"/>
      <c r="F169" s="155"/>
      <c r="G169" s="155"/>
    </row>
    <row r="170" spans="1:9" s="103" customFormat="1">
      <c r="A170" s="151"/>
      <c r="B170" s="153"/>
      <c r="C170" s="154"/>
      <c r="D170" s="154"/>
      <c r="E170" s="154"/>
      <c r="F170" s="155"/>
      <c r="G170" s="155"/>
    </row>
    <row r="171" spans="1:9" s="103" customFormat="1">
      <c r="A171" s="151"/>
      <c r="B171" s="153"/>
      <c r="C171" s="154"/>
      <c r="D171" s="154"/>
      <c r="E171" s="154"/>
      <c r="F171" s="155"/>
      <c r="G171" s="155"/>
    </row>
    <row r="172" spans="1:9" s="103" customFormat="1">
      <c r="A172" s="151"/>
      <c r="B172" s="153"/>
      <c r="C172" s="154"/>
      <c r="D172" s="154"/>
      <c r="E172" s="154"/>
      <c r="F172" s="155"/>
      <c r="G172" s="155"/>
    </row>
    <row r="173" spans="1:9" s="103" customFormat="1">
      <c r="A173" s="151"/>
      <c r="B173" s="149" t="s">
        <v>616</v>
      </c>
      <c r="C173" s="150"/>
      <c r="D173" s="152"/>
      <c r="E173" s="150"/>
      <c r="F173" s="115"/>
      <c r="G173" s="115"/>
    </row>
    <row r="174" spans="1:9" s="103" customFormat="1">
      <c r="A174" s="151"/>
      <c r="B174" s="110"/>
      <c r="C174" s="105"/>
      <c r="D174" s="83"/>
      <c r="E174" s="105"/>
      <c r="F174" s="332"/>
      <c r="G174" s="106"/>
    </row>
    <row r="175" spans="1:9" s="103" customFormat="1">
      <c r="A175" s="151"/>
      <c r="B175" s="110"/>
      <c r="C175" s="105"/>
      <c r="D175" s="83"/>
      <c r="E175" s="105"/>
      <c r="F175" s="106"/>
      <c r="G175" s="106"/>
    </row>
    <row r="176" spans="1:9" s="103" customFormat="1">
      <c r="A176" s="151"/>
      <c r="B176" s="110"/>
      <c r="C176" s="105"/>
      <c r="D176" s="83"/>
      <c r="E176" s="105"/>
      <c r="F176" s="106"/>
      <c r="G176" s="106"/>
    </row>
    <row r="177" spans="1:7" s="103" customFormat="1">
      <c r="A177" s="151"/>
      <c r="B177" s="110"/>
      <c r="C177" s="105"/>
      <c r="D177" s="83"/>
      <c r="E177" s="105"/>
      <c r="F177" s="106"/>
      <c r="G177" s="106"/>
    </row>
    <row r="178" spans="1:7" s="103" customFormat="1">
      <c r="A178" s="151"/>
      <c r="B178" s="110"/>
      <c r="C178" s="105"/>
      <c r="D178" s="83"/>
      <c r="E178" s="105"/>
      <c r="F178" s="106"/>
      <c r="G178" s="106"/>
    </row>
    <row r="179" spans="1:7" s="103" customFormat="1">
      <c r="A179" s="151"/>
      <c r="B179" s="110"/>
      <c r="C179" s="105"/>
      <c r="D179" s="83"/>
      <c r="E179" s="105"/>
      <c r="F179" s="113"/>
      <c r="G179" s="106"/>
    </row>
    <row r="180" spans="1:7" s="103" customFormat="1">
      <c r="A180" s="151"/>
      <c r="B180" s="110"/>
      <c r="C180" s="105"/>
      <c r="D180" s="83"/>
      <c r="E180" s="105"/>
      <c r="F180" s="106"/>
      <c r="G180" s="106"/>
    </row>
    <row r="181" spans="1:7" s="103" customFormat="1">
      <c r="A181" s="151"/>
      <c r="B181" s="110"/>
      <c r="C181" s="105"/>
      <c r="D181" s="83"/>
      <c r="E181" s="105"/>
      <c r="F181" s="106"/>
      <c r="G181" s="106"/>
    </row>
  </sheetData>
  <phoneticPr fontId="1" type="noConversion"/>
  <conditionalFormatting sqref="A1:A133">
    <cfRule type="duplicateValues" dxfId="5"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4"/>
  <sheetViews>
    <sheetView zoomScaleNormal="100" workbookViewId="0">
      <pane xSplit="2" ySplit="5" topLeftCell="D189" activePane="bottomRight" state="frozen"/>
      <selection activeCell="D122" sqref="D122"/>
      <selection pane="topRight" activeCell="D122" sqref="D122"/>
      <selection pane="bottomLeft" activeCell="D122" sqref="D122"/>
      <selection pane="bottomRight" activeCell="AE194" sqref="AE194"/>
    </sheetView>
  </sheetViews>
  <sheetFormatPr defaultRowHeight="15"/>
  <cols>
    <col min="1" max="1" width="21.25" style="124" hidden="1" customWidth="1"/>
    <col min="2" max="2" width="36.5" style="124" customWidth="1"/>
    <col min="3" max="3" width="9" style="124" customWidth="1"/>
    <col min="4" max="4" width="16" style="124" customWidth="1"/>
    <col min="5" max="25" width="12.125" style="124" hidden="1" customWidth="1"/>
    <col min="26" max="26" width="13.75" style="124" customWidth="1"/>
    <col min="27" max="27" width="14.875" style="124" customWidth="1"/>
    <col min="28" max="28" width="14" style="124" customWidth="1"/>
    <col min="29" max="29" width="16.25" style="124" customWidth="1"/>
    <col min="30" max="30" width="18.75" style="140" customWidth="1"/>
    <col min="31" max="31" width="19.75" style="124" customWidth="1"/>
    <col min="32" max="32" width="16.75" style="127" customWidth="1"/>
    <col min="33" max="33" width="17.5" style="127" customWidth="1"/>
    <col min="34" max="34" width="9" style="127"/>
    <col min="35" max="16384" width="9" style="124"/>
  </cols>
  <sheetData>
    <row r="1" spans="1:34">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E1" s="124" t="s">
        <v>216</v>
      </c>
    </row>
    <row r="2" spans="1:34">
      <c r="D2" s="136"/>
      <c r="E2" s="136"/>
      <c r="F2" s="136"/>
      <c r="G2" s="136"/>
      <c r="H2" s="136"/>
      <c r="I2" s="136"/>
      <c r="J2" s="136"/>
      <c r="K2" s="136"/>
      <c r="L2" s="136"/>
      <c r="M2" s="136"/>
      <c r="N2" s="136"/>
      <c r="O2" s="136"/>
      <c r="P2" s="136"/>
      <c r="Q2" s="136"/>
      <c r="R2" s="136"/>
      <c r="S2" s="136"/>
      <c r="T2" s="136"/>
      <c r="U2" s="136"/>
      <c r="V2" s="136"/>
      <c r="W2" s="136"/>
      <c r="X2" s="136"/>
      <c r="Y2" s="136"/>
      <c r="Z2" s="131"/>
      <c r="AA2" s="131"/>
      <c r="AB2" s="131"/>
      <c r="AC2" s="131"/>
      <c r="AD2" s="335" t="s">
        <v>747</v>
      </c>
      <c r="AE2" s="127">
        <f>AC69-AC124</f>
        <v>0</v>
      </c>
    </row>
    <row r="3" spans="1:34" ht="15.75" thickBot="1">
      <c r="D3" s="134">
        <v>1</v>
      </c>
      <c r="E3" s="134">
        <v>2</v>
      </c>
      <c r="F3" s="134">
        <v>3</v>
      </c>
      <c r="G3" s="134">
        <v>4</v>
      </c>
      <c r="H3" s="134">
        <v>5</v>
      </c>
      <c r="I3" s="134">
        <v>6</v>
      </c>
      <c r="J3" s="134"/>
      <c r="K3" s="134"/>
      <c r="L3" s="134"/>
      <c r="M3" s="134"/>
      <c r="N3" s="134"/>
      <c r="O3" s="134"/>
      <c r="P3" s="134"/>
      <c r="Q3" s="134"/>
      <c r="R3" s="134"/>
      <c r="S3" s="134"/>
      <c r="T3" s="134"/>
      <c r="U3" s="134"/>
      <c r="V3" s="134"/>
      <c r="W3" s="134"/>
      <c r="X3" s="134"/>
      <c r="Y3" s="134"/>
      <c r="Z3" s="131"/>
      <c r="AA3" s="131"/>
      <c r="AB3" s="131"/>
      <c r="AC3" s="131"/>
      <c r="AD3" s="335" t="s">
        <v>748</v>
      </c>
      <c r="AE3" s="127">
        <f>AC120-AC187</f>
        <v>0</v>
      </c>
    </row>
    <row r="4" spans="1:34">
      <c r="B4" s="496" t="s">
        <v>131</v>
      </c>
      <c r="C4" s="498" t="s">
        <v>126</v>
      </c>
      <c r="D4" s="86"/>
      <c r="E4" s="86"/>
      <c r="F4" s="86"/>
      <c r="G4" s="86"/>
      <c r="H4" s="86"/>
      <c r="I4" s="86"/>
      <c r="J4" s="86"/>
      <c r="K4" s="86"/>
      <c r="L4" s="86"/>
      <c r="M4" s="86"/>
      <c r="N4" s="86"/>
      <c r="O4" s="86"/>
      <c r="P4" s="86"/>
      <c r="Q4" s="86"/>
      <c r="R4" s="86"/>
      <c r="S4" s="86"/>
      <c r="T4" s="86"/>
      <c r="U4" s="86"/>
      <c r="V4" s="86"/>
      <c r="W4" s="86"/>
      <c r="X4" s="86"/>
      <c r="Y4" s="86"/>
      <c r="Z4" s="500" t="s">
        <v>123</v>
      </c>
      <c r="AA4" s="500" t="s">
        <v>132</v>
      </c>
      <c r="AB4" s="500"/>
      <c r="AC4" s="502" t="s">
        <v>124</v>
      </c>
    </row>
    <row r="5" spans="1:34">
      <c r="B5" s="497"/>
      <c r="C5" s="499"/>
      <c r="D5" s="85" t="s">
        <v>803</v>
      </c>
      <c r="E5" s="85"/>
      <c r="F5" s="85"/>
      <c r="G5" s="85"/>
      <c r="H5" s="85"/>
      <c r="I5" s="85"/>
      <c r="J5" s="85"/>
      <c r="K5" s="85"/>
      <c r="L5" s="85"/>
      <c r="M5" s="85"/>
      <c r="N5" s="85"/>
      <c r="O5" s="85"/>
      <c r="P5" s="85"/>
      <c r="Q5" s="104"/>
      <c r="R5" s="85"/>
      <c r="S5" s="85"/>
      <c r="T5" s="104"/>
      <c r="U5" s="85"/>
      <c r="V5" s="85"/>
      <c r="W5" s="85"/>
      <c r="X5" s="85"/>
      <c r="Y5" s="85"/>
      <c r="Z5" s="501"/>
      <c r="AA5" s="122" t="s">
        <v>133</v>
      </c>
      <c r="AB5" s="122" t="s">
        <v>134</v>
      </c>
      <c r="AC5" s="503"/>
    </row>
    <row r="6" spans="1:34" ht="15" customHeight="1">
      <c r="B6" s="54" t="s">
        <v>0</v>
      </c>
      <c r="C6" s="55"/>
      <c r="D6" s="56"/>
      <c r="E6" s="56"/>
      <c r="F6" s="56"/>
      <c r="G6" s="56"/>
      <c r="H6" s="56"/>
      <c r="I6" s="56"/>
      <c r="J6" s="56"/>
      <c r="K6" s="56"/>
      <c r="L6" s="56"/>
      <c r="M6" s="56"/>
      <c r="N6" s="56"/>
      <c r="O6" s="56"/>
      <c r="P6" s="56"/>
      <c r="Q6" s="56"/>
      <c r="R6" s="56"/>
      <c r="S6" s="56"/>
      <c r="T6" s="56"/>
      <c r="U6" s="56"/>
      <c r="V6" s="56"/>
      <c r="W6" s="56"/>
      <c r="X6" s="56"/>
      <c r="Y6" s="56"/>
      <c r="Z6" s="56"/>
      <c r="AA6" s="56"/>
      <c r="AB6" s="56"/>
      <c r="AC6" s="57"/>
    </row>
    <row r="7" spans="1:34" ht="15" customHeight="1">
      <c r="A7" s="129" t="s">
        <v>135</v>
      </c>
      <c r="B7" s="54" t="s">
        <v>2</v>
      </c>
      <c r="C7" s="58"/>
      <c r="D7" s="454">
        <v>816359708.44000006</v>
      </c>
      <c r="E7" s="59"/>
      <c r="F7" s="59"/>
      <c r="G7" s="59"/>
      <c r="H7" s="59"/>
      <c r="I7" s="59"/>
      <c r="J7" s="59"/>
      <c r="K7" s="59"/>
      <c r="L7" s="59"/>
      <c r="M7" s="59"/>
      <c r="N7" s="59"/>
      <c r="O7" s="59"/>
      <c r="P7" s="59"/>
      <c r="Q7" s="59"/>
      <c r="R7" s="59"/>
      <c r="S7" s="59"/>
      <c r="T7" s="59"/>
      <c r="U7" s="59"/>
      <c r="V7" s="59"/>
      <c r="W7" s="59"/>
      <c r="X7" s="59"/>
      <c r="Y7" s="59"/>
      <c r="Z7" s="59">
        <f t="shared" ref="Z7:Z42" si="0">SUM(D7:Y7)</f>
        <v>816359708.44000006</v>
      </c>
      <c r="AA7" s="60">
        <f>SUMIF('调整分录-本期'!$D:$D,$A7,'调整分录-本期'!F:F)</f>
        <v>0</v>
      </c>
      <c r="AB7" s="60">
        <f>SUMIF('调整分录-本期'!$D:$D,$A7,'调整分录-本期'!G:G)</f>
        <v>0</v>
      </c>
      <c r="AC7" s="61">
        <f>Z7+AA7-AB7</f>
        <v>816359708.44000006</v>
      </c>
      <c r="AD7" s="336"/>
      <c r="AE7" s="125"/>
      <c r="AH7" s="137"/>
    </row>
    <row r="8" spans="1:34" ht="15" customHeight="1">
      <c r="A8" s="129" t="s">
        <v>446</v>
      </c>
      <c r="B8" s="54" t="s">
        <v>447</v>
      </c>
      <c r="C8" s="58"/>
      <c r="D8" s="59"/>
      <c r="E8" s="59"/>
      <c r="F8" s="59"/>
      <c r="G8" s="59"/>
      <c r="H8" s="59"/>
      <c r="I8" s="59"/>
      <c r="J8" s="59"/>
      <c r="K8" s="59"/>
      <c r="L8" s="59"/>
      <c r="M8" s="59"/>
      <c r="N8" s="59"/>
      <c r="O8" s="59"/>
      <c r="P8" s="59"/>
      <c r="Q8" s="59"/>
      <c r="R8" s="59"/>
      <c r="S8" s="59"/>
      <c r="T8" s="59"/>
      <c r="U8" s="59"/>
      <c r="V8" s="59"/>
      <c r="W8" s="59"/>
      <c r="X8" s="59"/>
      <c r="Y8" s="59"/>
      <c r="Z8" s="59">
        <f t="shared" si="0"/>
        <v>0</v>
      </c>
      <c r="AA8" s="60">
        <f>SUMIF('调整分录-本期'!$D:$D,$A8,'调整分录-本期'!F:F)</f>
        <v>0</v>
      </c>
      <c r="AB8" s="60">
        <f>SUMIF('调整分录-本期'!$D:$D,$A8,'调整分录-本期'!G:G)</f>
        <v>0</v>
      </c>
      <c r="AC8" s="61">
        <f t="shared" ref="AC8:AC13" si="1">Z8+AA8-AB8</f>
        <v>0</v>
      </c>
      <c r="AD8" s="336"/>
      <c r="AE8" s="125"/>
      <c r="AH8" s="137"/>
    </row>
    <row r="9" spans="1:34" ht="15" customHeight="1">
      <c r="A9" s="129" t="s">
        <v>464</v>
      </c>
      <c r="B9" s="54" t="s">
        <v>448</v>
      </c>
      <c r="C9" s="58"/>
      <c r="D9" s="59"/>
      <c r="E9" s="59"/>
      <c r="F9" s="59"/>
      <c r="G9" s="59"/>
      <c r="H9" s="59"/>
      <c r="I9" s="59"/>
      <c r="J9" s="59"/>
      <c r="K9" s="59"/>
      <c r="L9" s="59"/>
      <c r="M9" s="59"/>
      <c r="N9" s="59"/>
      <c r="O9" s="59"/>
      <c r="P9" s="59"/>
      <c r="Q9" s="59"/>
      <c r="R9" s="59"/>
      <c r="S9" s="59"/>
      <c r="T9" s="59"/>
      <c r="U9" s="59"/>
      <c r="V9" s="59"/>
      <c r="W9" s="59"/>
      <c r="X9" s="59"/>
      <c r="Y9" s="59"/>
      <c r="Z9" s="59">
        <f t="shared" si="0"/>
        <v>0</v>
      </c>
      <c r="AA9" s="60">
        <f>SUMIF('调整分录-本期'!$D:$D,$A9,'调整分录-本期'!F:F)</f>
        <v>0</v>
      </c>
      <c r="AB9" s="60">
        <f>SUMIF('调整分录-本期'!$D:$D,$A9,'调整分录-本期'!G:G)</f>
        <v>0</v>
      </c>
      <c r="AC9" s="61">
        <f t="shared" si="1"/>
        <v>0</v>
      </c>
      <c r="AD9" s="336"/>
      <c r="AE9" s="125"/>
      <c r="AH9" s="137"/>
    </row>
    <row r="10" spans="1:34" ht="15" customHeight="1">
      <c r="A10" s="129" t="s">
        <v>831</v>
      </c>
      <c r="B10" s="54" t="s">
        <v>810</v>
      </c>
      <c r="C10" s="58"/>
      <c r="D10" s="454">
        <v>485793245.19999999</v>
      </c>
      <c r="E10" s="59"/>
      <c r="F10" s="59"/>
      <c r="G10" s="59"/>
      <c r="H10" s="59"/>
      <c r="I10" s="59"/>
      <c r="J10" s="59"/>
      <c r="K10" s="59"/>
      <c r="L10" s="59"/>
      <c r="M10" s="59"/>
      <c r="N10" s="59"/>
      <c r="O10" s="59"/>
      <c r="P10" s="59"/>
      <c r="Q10" s="59"/>
      <c r="R10" s="59"/>
      <c r="S10" s="59"/>
      <c r="T10" s="59"/>
      <c r="U10" s="59"/>
      <c r="V10" s="59"/>
      <c r="W10" s="59"/>
      <c r="X10" s="59"/>
      <c r="Y10" s="59"/>
      <c r="Z10" s="59">
        <f t="shared" si="0"/>
        <v>485793245.19999999</v>
      </c>
      <c r="AA10" s="60">
        <f>SUMIF('调整分录-本期'!$D:$D,$A10,'调整分录-本期'!F:F)</f>
        <v>0</v>
      </c>
      <c r="AB10" s="60">
        <f>SUMIF('调整分录-本期'!$D:$D,$A10,'调整分录-本期'!G:G)</f>
        <v>0</v>
      </c>
      <c r="AC10" s="61">
        <f t="shared" si="1"/>
        <v>485793245.19999999</v>
      </c>
      <c r="AD10" s="336"/>
      <c r="AE10" s="125"/>
      <c r="AH10" s="137"/>
    </row>
    <row r="11" spans="1:34" ht="15" customHeight="1">
      <c r="A11" s="129" t="s">
        <v>136</v>
      </c>
      <c r="B11" s="54" t="s">
        <v>449</v>
      </c>
      <c r="C11" s="58"/>
      <c r="D11" s="59"/>
      <c r="E11" s="59"/>
      <c r="F11" s="59"/>
      <c r="G11" s="59"/>
      <c r="H11" s="59"/>
      <c r="I11" s="59"/>
      <c r="J11" s="59"/>
      <c r="K11" s="59"/>
      <c r="L11" s="59"/>
      <c r="M11" s="59"/>
      <c r="N11" s="59"/>
      <c r="O11" s="59"/>
      <c r="P11" s="59"/>
      <c r="Q11" s="59"/>
      <c r="R11" s="59"/>
      <c r="S11" s="59"/>
      <c r="T11" s="59"/>
      <c r="U11" s="59"/>
      <c r="V11" s="59"/>
      <c r="W11" s="59"/>
      <c r="X11" s="59"/>
      <c r="Y11" s="59"/>
      <c r="Z11" s="59">
        <f t="shared" si="0"/>
        <v>0</v>
      </c>
      <c r="AA11" s="60">
        <f>SUMIF('调整分录-本期'!$D:$D,$A11,'调整分录-本期'!F:F)</f>
        <v>0</v>
      </c>
      <c r="AB11" s="60">
        <f>SUMIF('调整分录-本期'!$D:$D,$A11,'调整分录-本期'!G:G)</f>
        <v>0</v>
      </c>
      <c r="AC11" s="61">
        <f t="shared" si="1"/>
        <v>0</v>
      </c>
      <c r="AD11" s="336"/>
      <c r="AE11" s="125"/>
      <c r="AH11" s="137"/>
    </row>
    <row r="12" spans="1:34" ht="15" customHeight="1">
      <c r="A12" s="129" t="s">
        <v>798</v>
      </c>
      <c r="B12" s="54" t="s">
        <v>508</v>
      </c>
      <c r="C12" s="58"/>
      <c r="D12" s="454">
        <v>1753798.75</v>
      </c>
      <c r="E12" s="59"/>
      <c r="F12" s="59"/>
      <c r="G12" s="59"/>
      <c r="H12" s="59"/>
      <c r="I12" s="59"/>
      <c r="J12" s="59"/>
      <c r="K12" s="59"/>
      <c r="L12" s="59"/>
      <c r="M12" s="59"/>
      <c r="N12" s="59"/>
      <c r="O12" s="59"/>
      <c r="P12" s="59"/>
      <c r="Q12" s="59"/>
      <c r="R12" s="59"/>
      <c r="S12" s="59"/>
      <c r="T12" s="59"/>
      <c r="U12" s="59"/>
      <c r="V12" s="59"/>
      <c r="W12" s="59"/>
      <c r="X12" s="59"/>
      <c r="Y12" s="59"/>
      <c r="Z12" s="59">
        <f t="shared" si="0"/>
        <v>1753798.75</v>
      </c>
      <c r="AA12" s="60">
        <f>SUMIF('调整分录-本期'!$D:$D,$A12,'调整分录-本期'!F:F)</f>
        <v>0</v>
      </c>
      <c r="AB12" s="60">
        <f>SUMIF('调整分录-本期'!$D:$D,$A12,'调整分录-本期'!G:G)</f>
        <v>0</v>
      </c>
      <c r="AC12" s="61">
        <f t="shared" si="1"/>
        <v>1753798.75</v>
      </c>
      <c r="AD12" s="336"/>
      <c r="AE12" s="125"/>
      <c r="AH12" s="137"/>
    </row>
    <row r="13" spans="1:34" ht="15" customHeight="1">
      <c r="A13" s="129" t="s">
        <v>799</v>
      </c>
      <c r="B13" s="54" t="s">
        <v>509</v>
      </c>
      <c r="C13" s="58"/>
      <c r="D13" s="454">
        <v>395866257.18000001</v>
      </c>
      <c r="E13" s="59"/>
      <c r="F13" s="59"/>
      <c r="G13" s="59"/>
      <c r="H13" s="59"/>
      <c r="I13" s="59"/>
      <c r="J13" s="59"/>
      <c r="K13" s="59"/>
      <c r="L13" s="59"/>
      <c r="M13" s="59"/>
      <c r="N13" s="59"/>
      <c r="O13" s="59"/>
      <c r="P13" s="59"/>
      <c r="Q13" s="59"/>
      <c r="R13" s="59"/>
      <c r="S13" s="59"/>
      <c r="T13" s="59"/>
      <c r="U13" s="59"/>
      <c r="V13" s="59"/>
      <c r="W13" s="59"/>
      <c r="X13" s="59"/>
      <c r="Y13" s="59"/>
      <c r="Z13" s="59">
        <f t="shared" si="0"/>
        <v>395866257.18000001</v>
      </c>
      <c r="AA13" s="60">
        <f>SUMIF('调整分录-本期'!$D:$D,$A13,'调整分录-本期'!F:F)</f>
        <v>0</v>
      </c>
      <c r="AB13" s="60">
        <f>SUMIF('调整分录-本期'!$D:$D,$A13,'调整分录-本期'!G:G)</f>
        <v>0</v>
      </c>
      <c r="AC13" s="61">
        <f t="shared" si="1"/>
        <v>395866257.18000001</v>
      </c>
      <c r="AD13" s="336"/>
      <c r="AE13" s="125"/>
      <c r="AH13" s="137"/>
    </row>
    <row r="14" spans="1:34" s="131" customFormat="1" ht="15" customHeight="1">
      <c r="A14" s="135" t="s">
        <v>883</v>
      </c>
      <c r="B14" s="112" t="s">
        <v>510</v>
      </c>
      <c r="C14" s="99"/>
      <c r="D14" s="100"/>
      <c r="E14" s="100"/>
      <c r="F14" s="100"/>
      <c r="G14" s="100"/>
      <c r="H14" s="100"/>
      <c r="I14" s="100"/>
      <c r="J14" s="100"/>
      <c r="K14" s="100"/>
      <c r="L14" s="100"/>
      <c r="M14" s="100"/>
      <c r="N14" s="100"/>
      <c r="O14" s="100"/>
      <c r="P14" s="100"/>
      <c r="Q14" s="100"/>
      <c r="R14" s="100"/>
      <c r="S14" s="100"/>
      <c r="T14" s="100"/>
      <c r="U14" s="100"/>
      <c r="V14" s="100"/>
      <c r="W14" s="100"/>
      <c r="X14" s="100"/>
      <c r="Y14" s="100"/>
      <c r="Z14" s="100">
        <f t="shared" si="0"/>
        <v>0</v>
      </c>
      <c r="AA14" s="101">
        <f>SUMIF('调整分录-本期'!$D:$D,$A14,'调整分录-本期'!F:F)</f>
        <v>0</v>
      </c>
      <c r="AB14" s="101">
        <f>SUMIF('调整分录-本期'!$D:$D,$A14,'调整分录-本期'!G:G)</f>
        <v>0</v>
      </c>
      <c r="AC14" s="102">
        <f>Z14+AB14-AA14</f>
        <v>0</v>
      </c>
      <c r="AD14" s="337"/>
      <c r="AE14" s="125"/>
      <c r="AF14" s="136"/>
      <c r="AG14" s="136"/>
      <c r="AH14" s="138"/>
    </row>
    <row r="15" spans="1:34" ht="15" customHeight="1">
      <c r="A15" s="129"/>
      <c r="B15" s="62" t="s">
        <v>514</v>
      </c>
      <c r="C15" s="62"/>
      <c r="D15" s="63">
        <f>D13-D14</f>
        <v>395866257.18000001</v>
      </c>
      <c r="E15" s="63"/>
      <c r="F15" s="63"/>
      <c r="G15" s="63">
        <f>G13-G14</f>
        <v>0</v>
      </c>
      <c r="H15" s="63">
        <f>H13-H14</f>
        <v>0</v>
      </c>
      <c r="I15" s="63">
        <f>I13-I14</f>
        <v>0</v>
      </c>
      <c r="J15" s="63">
        <f>J13-J14</f>
        <v>0</v>
      </c>
      <c r="K15" s="63">
        <f>K13-K14</f>
        <v>0</v>
      </c>
      <c r="L15" s="63"/>
      <c r="M15" s="63"/>
      <c r="N15" s="63"/>
      <c r="O15" s="63"/>
      <c r="P15" s="63"/>
      <c r="Q15" s="63"/>
      <c r="R15" s="63"/>
      <c r="S15" s="63"/>
      <c r="T15" s="63"/>
      <c r="U15" s="63"/>
      <c r="V15" s="63"/>
      <c r="W15" s="63"/>
      <c r="X15" s="63"/>
      <c r="Y15" s="63"/>
      <c r="Z15" s="63">
        <f t="shared" si="0"/>
        <v>395866257.18000001</v>
      </c>
      <c r="AA15" s="64"/>
      <c r="AB15" s="64"/>
      <c r="AC15" s="65">
        <f>AC13-AC14</f>
        <v>395866257.18000001</v>
      </c>
      <c r="AD15" s="336"/>
      <c r="AE15" s="125"/>
      <c r="AH15" s="137"/>
    </row>
    <row r="16" spans="1:34" s="131" customFormat="1" ht="15" customHeight="1">
      <c r="A16" s="135" t="s">
        <v>832</v>
      </c>
      <c r="B16" s="112" t="s">
        <v>811</v>
      </c>
      <c r="C16" s="449"/>
      <c r="D16" s="454">
        <v>5958740.9400000004</v>
      </c>
      <c r="E16" s="450"/>
      <c r="F16" s="450"/>
      <c r="G16" s="450"/>
      <c r="H16" s="450"/>
      <c r="I16" s="450"/>
      <c r="J16" s="450"/>
      <c r="K16" s="450"/>
      <c r="L16" s="450"/>
      <c r="M16" s="450"/>
      <c r="N16" s="450"/>
      <c r="O16" s="450"/>
      <c r="P16" s="450"/>
      <c r="Q16" s="450"/>
      <c r="R16" s="450"/>
      <c r="S16" s="450"/>
      <c r="T16" s="450"/>
      <c r="U16" s="450"/>
      <c r="V16" s="450"/>
      <c r="W16" s="450"/>
      <c r="X16" s="450"/>
      <c r="Y16" s="450"/>
      <c r="Z16" s="100">
        <f t="shared" si="0"/>
        <v>5958740.9400000004</v>
      </c>
      <c r="AA16" s="60">
        <f>SUMIF('调整分录-本期'!$D:$D,$A16,'调整分录-本期'!F:F)</f>
        <v>0</v>
      </c>
      <c r="AB16" s="60">
        <f>SUMIF('调整分录-本期'!$D:$D,$A16,'调整分录-本期'!G:G)</f>
        <v>0</v>
      </c>
      <c r="AC16" s="61">
        <f>Z16+AA16-AB16</f>
        <v>5958740.9400000004</v>
      </c>
      <c r="AD16" s="337"/>
      <c r="AE16" s="132"/>
      <c r="AF16" s="136"/>
      <c r="AG16" s="136"/>
      <c r="AH16" s="138"/>
    </row>
    <row r="17" spans="1:34" ht="15" customHeight="1">
      <c r="A17" s="129" t="s">
        <v>137</v>
      </c>
      <c r="B17" s="54" t="s">
        <v>5</v>
      </c>
      <c r="C17" s="58"/>
      <c r="D17" s="454">
        <v>40218477.600000001</v>
      </c>
      <c r="E17" s="59"/>
      <c r="F17" s="59"/>
      <c r="G17" s="59"/>
      <c r="H17" s="59"/>
      <c r="I17" s="59"/>
      <c r="J17" s="59"/>
      <c r="K17" s="59"/>
      <c r="L17" s="59"/>
      <c r="M17" s="59"/>
      <c r="N17" s="59"/>
      <c r="O17" s="59"/>
      <c r="P17" s="59"/>
      <c r="Q17" s="59"/>
      <c r="R17" s="59"/>
      <c r="S17" s="59"/>
      <c r="T17" s="59"/>
      <c r="U17" s="59"/>
      <c r="V17" s="59"/>
      <c r="W17" s="59"/>
      <c r="X17" s="59"/>
      <c r="Y17" s="59"/>
      <c r="Z17" s="100">
        <f t="shared" si="0"/>
        <v>40218477.600000001</v>
      </c>
      <c r="AA17" s="60">
        <f>SUMIF('调整分录-本期'!$D:$D,$A17,'调整分录-本期'!F:F)</f>
        <v>0</v>
      </c>
      <c r="AB17" s="60">
        <f>SUMIF('调整分录-本期'!$D:$D,$A17,'调整分录-本期'!G:G)</f>
        <v>0</v>
      </c>
      <c r="AC17" s="61">
        <f t="shared" ref="AC17:AC67" si="2">Z17+AA17-AB17</f>
        <v>40218477.600000001</v>
      </c>
      <c r="AD17" s="336"/>
      <c r="AE17" s="125"/>
      <c r="AH17" s="137"/>
    </row>
    <row r="18" spans="1:34" ht="15" customHeight="1">
      <c r="A18" s="129" t="s">
        <v>465</v>
      </c>
      <c r="B18" s="54" t="s">
        <v>450</v>
      </c>
      <c r="C18" s="58"/>
      <c r="D18" s="59"/>
      <c r="E18" s="59"/>
      <c r="F18" s="59"/>
      <c r="G18" s="59"/>
      <c r="H18" s="59"/>
      <c r="I18" s="59"/>
      <c r="J18" s="59"/>
      <c r="K18" s="59"/>
      <c r="L18" s="59"/>
      <c r="M18" s="59"/>
      <c r="N18" s="59"/>
      <c r="O18" s="59"/>
      <c r="P18" s="59"/>
      <c r="Q18" s="59"/>
      <c r="R18" s="59"/>
      <c r="S18" s="59"/>
      <c r="T18" s="59"/>
      <c r="U18" s="59"/>
      <c r="V18" s="59"/>
      <c r="W18" s="59"/>
      <c r="X18" s="59"/>
      <c r="Y18" s="59"/>
      <c r="Z18" s="100">
        <f t="shared" si="0"/>
        <v>0</v>
      </c>
      <c r="AA18" s="60">
        <f>SUMIF('调整分录-本期'!$D:$D,$A18,'调整分录-本期'!F:F)</f>
        <v>0</v>
      </c>
      <c r="AB18" s="60">
        <f>SUMIF('调整分录-本期'!$D:$D,$A18,'调整分录-本期'!G:G)</f>
        <v>0</v>
      </c>
      <c r="AC18" s="61">
        <f t="shared" si="2"/>
        <v>0</v>
      </c>
      <c r="AD18" s="336"/>
      <c r="AE18" s="125"/>
      <c r="AH18" s="137"/>
    </row>
    <row r="19" spans="1:34" ht="15" customHeight="1">
      <c r="A19" s="129" t="s">
        <v>466</v>
      </c>
      <c r="B19" s="54" t="s">
        <v>451</v>
      </c>
      <c r="C19" s="58"/>
      <c r="D19" s="59"/>
      <c r="E19" s="59"/>
      <c r="F19" s="59"/>
      <c r="G19" s="59"/>
      <c r="H19" s="59"/>
      <c r="I19" s="59"/>
      <c r="J19" s="59"/>
      <c r="K19" s="59"/>
      <c r="L19" s="59"/>
      <c r="M19" s="59"/>
      <c r="N19" s="59"/>
      <c r="O19" s="59"/>
      <c r="P19" s="59"/>
      <c r="Q19" s="59"/>
      <c r="R19" s="59"/>
      <c r="S19" s="59"/>
      <c r="T19" s="59"/>
      <c r="U19" s="59"/>
      <c r="V19" s="59"/>
      <c r="W19" s="59"/>
      <c r="X19" s="59"/>
      <c r="Y19" s="59"/>
      <c r="Z19" s="100">
        <f t="shared" si="0"/>
        <v>0</v>
      </c>
      <c r="AA19" s="60">
        <f>SUMIF('调整分录-本期'!$D:$D,$A19,'调整分录-本期'!F:F)</f>
        <v>0</v>
      </c>
      <c r="AB19" s="60">
        <f>SUMIF('调整分录-本期'!$D:$D,$A19,'调整分录-本期'!G:G)</f>
        <v>0</v>
      </c>
      <c r="AC19" s="61">
        <f t="shared" si="2"/>
        <v>0</v>
      </c>
      <c r="AD19" s="336"/>
      <c r="AE19" s="125"/>
      <c r="AH19" s="137"/>
    </row>
    <row r="20" spans="1:34" ht="15" customHeight="1">
      <c r="A20" s="129" t="s">
        <v>467</v>
      </c>
      <c r="B20" s="54" t="s">
        <v>452</v>
      </c>
      <c r="C20" s="58"/>
      <c r="D20" s="59"/>
      <c r="E20" s="59"/>
      <c r="F20" s="59"/>
      <c r="G20" s="59"/>
      <c r="H20" s="59"/>
      <c r="I20" s="59"/>
      <c r="J20" s="59"/>
      <c r="K20" s="59"/>
      <c r="L20" s="59"/>
      <c r="M20" s="59"/>
      <c r="N20" s="59"/>
      <c r="O20" s="59"/>
      <c r="P20" s="59"/>
      <c r="Q20" s="59"/>
      <c r="R20" s="59"/>
      <c r="S20" s="59"/>
      <c r="T20" s="59"/>
      <c r="U20" s="59"/>
      <c r="V20" s="59"/>
      <c r="W20" s="59"/>
      <c r="X20" s="59"/>
      <c r="Y20" s="59"/>
      <c r="Z20" s="100">
        <f t="shared" si="0"/>
        <v>0</v>
      </c>
      <c r="AA20" s="60">
        <f>SUMIF('调整分录-本期'!$D:$D,$A20,'调整分录-本期'!F:F)</f>
        <v>0</v>
      </c>
      <c r="AB20" s="60">
        <f>SUMIF('调整分录-本期'!$D:$D,$A20,'调整分录-本期'!G:G)</f>
        <v>0</v>
      </c>
      <c r="AC20" s="61">
        <f t="shared" si="2"/>
        <v>0</v>
      </c>
      <c r="AD20" s="336"/>
      <c r="AE20" s="125"/>
      <c r="AH20" s="137"/>
    </row>
    <row r="21" spans="1:34" ht="15" customHeight="1">
      <c r="A21" s="129" t="s">
        <v>138</v>
      </c>
      <c r="B21" s="54" t="s">
        <v>7</v>
      </c>
      <c r="C21" s="58"/>
      <c r="D21" s="454">
        <v>36927298.189999998</v>
      </c>
      <c r="E21" s="59"/>
      <c r="F21" s="59"/>
      <c r="G21" s="59"/>
      <c r="H21" s="59"/>
      <c r="I21" s="59"/>
      <c r="J21" s="59"/>
      <c r="K21" s="59"/>
      <c r="L21" s="59"/>
      <c r="M21" s="59"/>
      <c r="N21" s="59"/>
      <c r="O21" s="59"/>
      <c r="P21" s="59"/>
      <c r="Q21" s="59"/>
      <c r="R21" s="59"/>
      <c r="S21" s="59"/>
      <c r="T21" s="59"/>
      <c r="U21" s="59"/>
      <c r="V21" s="59"/>
      <c r="W21" s="59"/>
      <c r="X21" s="59"/>
      <c r="Y21" s="59"/>
      <c r="Z21" s="100">
        <f t="shared" si="0"/>
        <v>36927298.189999998</v>
      </c>
      <c r="AA21" s="60">
        <f>SUMIF('调整分录-本期'!$D:$D,$A21,'调整分录-本期'!F:F)</f>
        <v>0</v>
      </c>
      <c r="AB21" s="60">
        <f>SUMIF('调整分录-本期'!$D:$D,$A21,'调整分录-本期'!G:G)</f>
        <v>0</v>
      </c>
      <c r="AC21" s="61">
        <f t="shared" si="2"/>
        <v>36927298.189999998</v>
      </c>
      <c r="AD21" s="336"/>
      <c r="AE21" s="125"/>
      <c r="AH21" s="137"/>
    </row>
    <row r="22" spans="1:34" s="131" customFormat="1" ht="15" customHeight="1">
      <c r="A22" s="135" t="s">
        <v>881</v>
      </c>
      <c r="B22" s="112" t="s">
        <v>9</v>
      </c>
      <c r="C22" s="99"/>
      <c r="D22" s="100"/>
      <c r="E22" s="100"/>
      <c r="F22" s="100"/>
      <c r="G22" s="100"/>
      <c r="H22" s="100"/>
      <c r="I22" s="100"/>
      <c r="J22" s="100"/>
      <c r="K22" s="100"/>
      <c r="L22" s="100"/>
      <c r="M22" s="100"/>
      <c r="N22" s="100"/>
      <c r="O22" s="100"/>
      <c r="P22" s="100"/>
      <c r="Q22" s="100"/>
      <c r="R22" s="100"/>
      <c r="S22" s="100"/>
      <c r="T22" s="100"/>
      <c r="U22" s="100"/>
      <c r="V22" s="100"/>
      <c r="W22" s="100"/>
      <c r="X22" s="100"/>
      <c r="Y22" s="100"/>
      <c r="Z22" s="100">
        <f t="shared" si="0"/>
        <v>0</v>
      </c>
      <c r="AA22" s="101">
        <f>SUMIF('调整分录-本期'!$D:$D,$A22,'调整分录-本期'!F:F)</f>
        <v>0</v>
      </c>
      <c r="AB22" s="101">
        <f>SUMIF('调整分录-本期'!$D:$D,$A22,'调整分录-本期'!G:G)</f>
        <v>0</v>
      </c>
      <c r="AC22" s="102">
        <f>Z22+AB22-AA22</f>
        <v>0</v>
      </c>
      <c r="AD22" s="337"/>
      <c r="AE22" s="125"/>
      <c r="AF22" s="136"/>
      <c r="AG22" s="136"/>
      <c r="AH22" s="138"/>
    </row>
    <row r="23" spans="1:34" ht="15" customHeight="1">
      <c r="A23" s="129"/>
      <c r="B23" s="62" t="s">
        <v>11</v>
      </c>
      <c r="C23" s="66"/>
      <c r="D23" s="67">
        <f>D21-D22</f>
        <v>36927298.189999998</v>
      </c>
      <c r="E23" s="67"/>
      <c r="F23" s="67"/>
      <c r="G23" s="67">
        <f>G21-G22</f>
        <v>0</v>
      </c>
      <c r="H23" s="67">
        <f>H21-H22</f>
        <v>0</v>
      </c>
      <c r="I23" s="67">
        <f>I21-I22</f>
        <v>0</v>
      </c>
      <c r="J23" s="67">
        <f>J21-J22</f>
        <v>0</v>
      </c>
      <c r="K23" s="67">
        <f>K21-K22</f>
        <v>0</v>
      </c>
      <c r="L23" s="67"/>
      <c r="M23" s="67"/>
      <c r="N23" s="67"/>
      <c r="O23" s="67"/>
      <c r="P23" s="67"/>
      <c r="Q23" s="67"/>
      <c r="R23" s="67"/>
      <c r="S23" s="67"/>
      <c r="T23" s="67"/>
      <c r="U23" s="67"/>
      <c r="V23" s="67"/>
      <c r="W23" s="67"/>
      <c r="X23" s="67"/>
      <c r="Y23" s="67"/>
      <c r="Z23" s="63">
        <f t="shared" si="0"/>
        <v>36927298.189999998</v>
      </c>
      <c r="AA23" s="67"/>
      <c r="AB23" s="67"/>
      <c r="AC23" s="68">
        <f>AC21-AC22</f>
        <v>36927298.189999998</v>
      </c>
      <c r="AD23" s="336"/>
      <c r="AE23" s="125"/>
      <c r="AH23" s="137"/>
    </row>
    <row r="24" spans="1:34" ht="15" customHeight="1">
      <c r="A24" s="129" t="s">
        <v>468</v>
      </c>
      <c r="B24" s="54" t="s">
        <v>453</v>
      </c>
      <c r="C24" s="58"/>
      <c r="D24" s="59"/>
      <c r="E24" s="59"/>
      <c r="F24" s="59"/>
      <c r="G24" s="59"/>
      <c r="H24" s="59"/>
      <c r="I24" s="59"/>
      <c r="J24" s="59"/>
      <c r="K24" s="59"/>
      <c r="L24" s="59"/>
      <c r="M24" s="59"/>
      <c r="N24" s="59"/>
      <c r="O24" s="59"/>
      <c r="P24" s="59"/>
      <c r="Q24" s="59"/>
      <c r="R24" s="59"/>
      <c r="S24" s="59"/>
      <c r="T24" s="59"/>
      <c r="U24" s="59"/>
      <c r="V24" s="59"/>
      <c r="W24" s="59"/>
      <c r="X24" s="59"/>
      <c r="Y24" s="59"/>
      <c r="Z24" s="59">
        <f t="shared" si="0"/>
        <v>0</v>
      </c>
      <c r="AA24" s="60">
        <f>SUMIF('调整分录-本期'!$D:$D,$A24,'调整分录-本期'!F:F)</f>
        <v>0</v>
      </c>
      <c r="AB24" s="60">
        <f>SUMIF('调整分录-本期'!$D:$D,$A24,'调整分录-本期'!G:G)</f>
        <v>0</v>
      </c>
      <c r="AC24" s="61">
        <f t="shared" si="2"/>
        <v>0</v>
      </c>
      <c r="AD24" s="336"/>
      <c r="AE24" s="125"/>
      <c r="AH24" s="137"/>
    </row>
    <row r="25" spans="1:34" ht="15" customHeight="1">
      <c r="A25" s="129" t="s">
        <v>139</v>
      </c>
      <c r="B25" s="54" t="s">
        <v>12</v>
      </c>
      <c r="C25" s="58"/>
      <c r="D25" s="454">
        <v>285590785.23000002</v>
      </c>
      <c r="E25" s="59"/>
      <c r="F25" s="59"/>
      <c r="G25" s="59"/>
      <c r="H25" s="59"/>
      <c r="I25" s="59"/>
      <c r="J25" s="59"/>
      <c r="K25" s="59"/>
      <c r="L25" s="59"/>
      <c r="M25" s="59"/>
      <c r="N25" s="59"/>
      <c r="O25" s="59"/>
      <c r="P25" s="59"/>
      <c r="Q25" s="59"/>
      <c r="R25" s="59"/>
      <c r="S25" s="59"/>
      <c r="T25" s="59"/>
      <c r="U25" s="59"/>
      <c r="V25" s="59"/>
      <c r="W25" s="59"/>
      <c r="X25" s="59"/>
      <c r="Y25" s="59"/>
      <c r="Z25" s="59">
        <f t="shared" si="0"/>
        <v>285590785.23000002</v>
      </c>
      <c r="AA25" s="60">
        <f>SUMIF('调整分录-本期'!$D:$D,$A25,'调整分录-本期'!F:F)</f>
        <v>0</v>
      </c>
      <c r="AB25" s="60">
        <f>SUMIF('调整分录-本期'!$D:$D,$A25,'调整分录-本期'!G:G)</f>
        <v>0</v>
      </c>
      <c r="AC25" s="61">
        <f t="shared" si="2"/>
        <v>285590785.23000002</v>
      </c>
      <c r="AD25" s="336"/>
      <c r="AE25" s="125"/>
      <c r="AH25" s="137"/>
    </row>
    <row r="26" spans="1:34" ht="15" customHeight="1">
      <c r="A26" s="129" t="s">
        <v>879</v>
      </c>
      <c r="B26" s="54" t="s">
        <v>13</v>
      </c>
      <c r="C26" s="58"/>
      <c r="D26" s="59"/>
      <c r="E26" s="59"/>
      <c r="F26" s="59"/>
      <c r="G26" s="59"/>
      <c r="H26" s="59"/>
      <c r="I26" s="59"/>
      <c r="J26" s="59"/>
      <c r="K26" s="59"/>
      <c r="L26" s="59"/>
      <c r="M26" s="59"/>
      <c r="N26" s="59"/>
      <c r="O26" s="59"/>
      <c r="P26" s="59"/>
      <c r="Q26" s="59"/>
      <c r="R26" s="59"/>
      <c r="S26" s="59"/>
      <c r="T26" s="59"/>
      <c r="U26" s="59"/>
      <c r="V26" s="59"/>
      <c r="W26" s="59"/>
      <c r="X26" s="59"/>
      <c r="Y26" s="59"/>
      <c r="Z26" s="59">
        <f t="shared" si="0"/>
        <v>0</v>
      </c>
      <c r="AA26" s="60">
        <f>SUMIF('调整分录-本期'!$D:$D,$A26,'调整分录-本期'!F:F)</f>
        <v>0</v>
      </c>
      <c r="AB26" s="60">
        <f>SUMIF('调整分录-本期'!$D:$D,$A26,'调整分录-本期'!G:G)</f>
        <v>0</v>
      </c>
      <c r="AC26" s="61">
        <f>Z26+AB26-AA26</f>
        <v>0</v>
      </c>
      <c r="AD26" s="336"/>
      <c r="AE26" s="125"/>
      <c r="AH26" s="137"/>
    </row>
    <row r="27" spans="1:34" ht="15" customHeight="1">
      <c r="A27" s="129"/>
      <c r="B27" s="62" t="s">
        <v>14</v>
      </c>
      <c r="C27" s="66"/>
      <c r="D27" s="67">
        <f>D25-D26</f>
        <v>285590785.23000002</v>
      </c>
      <c r="E27" s="67"/>
      <c r="F27" s="67"/>
      <c r="G27" s="67">
        <f>G25-G26</f>
        <v>0</v>
      </c>
      <c r="H27" s="67">
        <f>H25-H26</f>
        <v>0</v>
      </c>
      <c r="I27" s="67">
        <f>I25-I26</f>
        <v>0</v>
      </c>
      <c r="J27" s="67">
        <f>J25-J26</f>
        <v>0</v>
      </c>
      <c r="K27" s="67">
        <f>K25-K26</f>
        <v>0</v>
      </c>
      <c r="L27" s="67"/>
      <c r="M27" s="67"/>
      <c r="N27" s="67"/>
      <c r="O27" s="67"/>
      <c r="P27" s="67"/>
      <c r="Q27" s="67"/>
      <c r="R27" s="67"/>
      <c r="S27" s="67"/>
      <c r="T27" s="67"/>
      <c r="U27" s="67"/>
      <c r="V27" s="67"/>
      <c r="W27" s="67"/>
      <c r="X27" s="67"/>
      <c r="Y27" s="67"/>
      <c r="Z27" s="63">
        <f t="shared" si="0"/>
        <v>285590785.23000002</v>
      </c>
      <c r="AA27" s="67"/>
      <c r="AB27" s="67"/>
      <c r="AC27" s="68">
        <f>AC25-AC26</f>
        <v>285590785.23000002</v>
      </c>
      <c r="AD27" s="336"/>
      <c r="AE27" s="125"/>
      <c r="AH27" s="137"/>
    </row>
    <row r="28" spans="1:34" s="131" customFormat="1" ht="15" customHeight="1">
      <c r="A28" s="135" t="s">
        <v>833</v>
      </c>
      <c r="B28" s="54" t="s">
        <v>812</v>
      </c>
      <c r="C28" s="99"/>
      <c r="D28" s="451"/>
      <c r="E28" s="451"/>
      <c r="F28" s="451"/>
      <c r="G28" s="451"/>
      <c r="H28" s="451"/>
      <c r="I28" s="451"/>
      <c r="J28" s="451"/>
      <c r="K28" s="451"/>
      <c r="L28" s="451"/>
      <c r="M28" s="451"/>
      <c r="N28" s="451"/>
      <c r="O28" s="451"/>
      <c r="P28" s="451"/>
      <c r="Q28" s="451"/>
      <c r="R28" s="451"/>
      <c r="S28" s="451"/>
      <c r="T28" s="451"/>
      <c r="U28" s="451"/>
      <c r="V28" s="451"/>
      <c r="W28" s="451"/>
      <c r="X28" s="451"/>
      <c r="Y28" s="451"/>
      <c r="Z28" s="59">
        <f t="shared" si="0"/>
        <v>0</v>
      </c>
      <c r="AA28" s="60">
        <f>SUMIF('调整分录-本期'!$D:$D,$A28,'调整分录-本期'!F:F)</f>
        <v>0</v>
      </c>
      <c r="AB28" s="60">
        <f>SUMIF('调整分录-本期'!$D:$D,$A28,'调整分录-本期'!G:G)</f>
        <v>0</v>
      </c>
      <c r="AC28" s="61">
        <f t="shared" si="2"/>
        <v>0</v>
      </c>
      <c r="AD28" s="337"/>
      <c r="AE28" s="132"/>
      <c r="AF28" s="136"/>
      <c r="AG28" s="136"/>
      <c r="AH28" s="138"/>
    </row>
    <row r="29" spans="1:34" ht="15" customHeight="1">
      <c r="A29" s="129" t="s">
        <v>469</v>
      </c>
      <c r="B29" s="54" t="s">
        <v>454</v>
      </c>
      <c r="C29" s="58"/>
      <c r="D29" s="59"/>
      <c r="E29" s="59"/>
      <c r="F29" s="59"/>
      <c r="G29" s="59"/>
      <c r="H29" s="59"/>
      <c r="I29" s="59"/>
      <c r="J29" s="59"/>
      <c r="K29" s="59"/>
      <c r="L29" s="59"/>
      <c r="M29" s="59"/>
      <c r="N29" s="59"/>
      <c r="O29" s="59"/>
      <c r="P29" s="59"/>
      <c r="Q29" s="59"/>
      <c r="R29" s="59"/>
      <c r="S29" s="59"/>
      <c r="T29" s="59"/>
      <c r="U29" s="59"/>
      <c r="V29" s="59"/>
      <c r="W29" s="59"/>
      <c r="X29" s="59"/>
      <c r="Y29" s="59"/>
      <c r="Z29" s="59">
        <f t="shared" si="0"/>
        <v>0</v>
      </c>
      <c r="AA29" s="60">
        <f>SUMIF('调整分录-本期'!$D:$D,$A29,'调整分录-本期'!F:F)</f>
        <v>0</v>
      </c>
      <c r="AB29" s="60">
        <f>SUMIF('调整分录-本期'!$D:$D,$A29,'调整分录-本期'!G:G)</f>
        <v>0</v>
      </c>
      <c r="AC29" s="61">
        <f t="shared" si="2"/>
        <v>0</v>
      </c>
      <c r="AD29" s="336"/>
      <c r="AE29" s="125"/>
      <c r="AH29" s="137"/>
    </row>
    <row r="30" spans="1:34" ht="15" customHeight="1">
      <c r="A30" s="129" t="s">
        <v>140</v>
      </c>
      <c r="B30" s="54" t="s">
        <v>16</v>
      </c>
      <c r="C30" s="58"/>
      <c r="D30" s="59"/>
      <c r="E30" s="59"/>
      <c r="F30" s="59"/>
      <c r="G30" s="59"/>
      <c r="H30" s="59"/>
      <c r="I30" s="59"/>
      <c r="J30" s="59"/>
      <c r="K30" s="59"/>
      <c r="L30" s="59"/>
      <c r="M30" s="59"/>
      <c r="N30" s="59"/>
      <c r="O30" s="59"/>
      <c r="P30" s="59"/>
      <c r="Q30" s="59"/>
      <c r="R30" s="59"/>
      <c r="S30" s="59"/>
      <c r="T30" s="59"/>
      <c r="U30" s="59"/>
      <c r="V30" s="59"/>
      <c r="W30" s="59"/>
      <c r="X30" s="59"/>
      <c r="Y30" s="59"/>
      <c r="Z30" s="59">
        <f t="shared" si="0"/>
        <v>0</v>
      </c>
      <c r="AA30" s="60">
        <f>SUMIF('调整分录-本期'!$D:$D,$A30,'调整分录-本期'!F:F)</f>
        <v>0</v>
      </c>
      <c r="AB30" s="60">
        <f>SUMIF('调整分录-本期'!$D:$D,$A30,'调整分录-本期'!G:G)</f>
        <v>0</v>
      </c>
      <c r="AC30" s="61">
        <f t="shared" si="2"/>
        <v>0</v>
      </c>
      <c r="AD30" s="336"/>
      <c r="AE30" s="125"/>
      <c r="AH30" s="137"/>
    </row>
    <row r="31" spans="1:34" ht="15" customHeight="1">
      <c r="A31" s="129" t="s">
        <v>141</v>
      </c>
      <c r="B31" s="54" t="s">
        <v>18</v>
      </c>
      <c r="C31" s="58"/>
      <c r="D31" s="454">
        <v>51169819.719999999</v>
      </c>
      <c r="E31" s="59"/>
      <c r="F31" s="59"/>
      <c r="G31" s="59"/>
      <c r="H31" s="59"/>
      <c r="I31" s="59"/>
      <c r="J31" s="59"/>
      <c r="K31" s="59"/>
      <c r="L31" s="59"/>
      <c r="M31" s="59"/>
      <c r="N31" s="59"/>
      <c r="O31" s="59"/>
      <c r="P31" s="59"/>
      <c r="Q31" s="59"/>
      <c r="R31" s="59"/>
      <c r="S31" s="59"/>
      <c r="T31" s="59"/>
      <c r="U31" s="59"/>
      <c r="V31" s="59"/>
      <c r="W31" s="59"/>
      <c r="X31" s="59"/>
      <c r="Y31" s="59"/>
      <c r="Z31" s="59">
        <f t="shared" si="0"/>
        <v>51169819.719999999</v>
      </c>
      <c r="AA31" s="60">
        <f>SUMIF('调整分录-本期'!$D:$D,$A31,'调整分录-本期'!F:F)</f>
        <v>0</v>
      </c>
      <c r="AB31" s="60">
        <f>SUMIF('调整分录-本期'!$D:$D,$A31,'调整分录-本期'!G:G)</f>
        <v>0</v>
      </c>
      <c r="AC31" s="61">
        <f t="shared" si="2"/>
        <v>51169819.719999999</v>
      </c>
      <c r="AD31" s="336"/>
      <c r="AE31" s="125"/>
      <c r="AH31" s="137"/>
    </row>
    <row r="32" spans="1:34" ht="15" customHeight="1">
      <c r="A32" s="129"/>
      <c r="B32" s="62" t="s">
        <v>19</v>
      </c>
      <c r="C32" s="66"/>
      <c r="D32" s="67">
        <f>SUM(D7:D31)-SUM(D13:D14)-SUM(D21:D22)-SUM(D25:D26)</f>
        <v>2119638131.25</v>
      </c>
      <c r="E32" s="67"/>
      <c r="F32" s="67"/>
      <c r="G32" s="67">
        <f>SUM(G7:G31)-SUM(G13:G14)-SUM(G21:G22)-SUM(G25:G26)</f>
        <v>0</v>
      </c>
      <c r="H32" s="67">
        <f>SUM(H7:H31)-SUM(H13:H14)-SUM(H21:H22)-SUM(H25:H26)</f>
        <v>0</v>
      </c>
      <c r="I32" s="67">
        <f>SUM(I7:I31)-SUM(I13:I14)-SUM(I21:I22)-SUM(I25:I26)</f>
        <v>0</v>
      </c>
      <c r="J32" s="67">
        <f>SUM(J7:J31)-SUM(J13:J14)-SUM(J21:J22)-SUM(J25:J26)</f>
        <v>0</v>
      </c>
      <c r="K32" s="67">
        <f>SUM(K7:K31)-SUM(K13:K14)-SUM(K21:K22)-SUM(K25:K26)</f>
        <v>0</v>
      </c>
      <c r="L32" s="67"/>
      <c r="M32" s="67"/>
      <c r="N32" s="67"/>
      <c r="O32" s="67"/>
      <c r="P32" s="67"/>
      <c r="Q32" s="67"/>
      <c r="R32" s="67"/>
      <c r="S32" s="67"/>
      <c r="T32" s="67"/>
      <c r="U32" s="67"/>
      <c r="V32" s="67"/>
      <c r="W32" s="67"/>
      <c r="X32" s="67"/>
      <c r="Y32" s="67"/>
      <c r="Z32" s="63">
        <f t="shared" si="0"/>
        <v>2119638131.25</v>
      </c>
      <c r="AA32" s="67">
        <f>SUM(AA7:AA31)</f>
        <v>0</v>
      </c>
      <c r="AB32" s="67">
        <f>SUM(AB7:AB31)</f>
        <v>0</v>
      </c>
      <c r="AC32" s="68">
        <f>SUM(AC7:AC31)-SUM(AC13:AC14)-SUM(AC21:AC22)-SUM(AC25:AC26)</f>
        <v>2119638131.25</v>
      </c>
      <c r="AD32" s="336"/>
      <c r="AE32" s="125"/>
      <c r="AH32" s="137"/>
    </row>
    <row r="33" spans="1:34" ht="15" customHeight="1">
      <c r="A33" s="129"/>
      <c r="B33" s="54" t="s">
        <v>21</v>
      </c>
      <c r="C33" s="58"/>
      <c r="D33" s="59"/>
      <c r="E33" s="59"/>
      <c r="F33" s="59"/>
      <c r="G33" s="59"/>
      <c r="H33" s="59"/>
      <c r="I33" s="59"/>
      <c r="J33" s="59"/>
      <c r="K33" s="59"/>
      <c r="L33" s="59"/>
      <c r="M33" s="59"/>
      <c r="N33" s="59"/>
      <c r="O33" s="59"/>
      <c r="P33" s="59"/>
      <c r="Q33" s="59"/>
      <c r="R33" s="59"/>
      <c r="S33" s="59"/>
      <c r="T33" s="59"/>
      <c r="U33" s="59"/>
      <c r="V33" s="59"/>
      <c r="W33" s="59"/>
      <c r="X33" s="59"/>
      <c r="Y33" s="59"/>
      <c r="Z33" s="59">
        <f t="shared" si="0"/>
        <v>0</v>
      </c>
      <c r="AA33" s="60">
        <f>SUMIF('调整分录-本期'!$D:$D,$A33,'调整分录-本期'!F:F)</f>
        <v>0</v>
      </c>
      <c r="AB33" s="60">
        <f>SUMIF('调整分录-本期'!$D:$D,$A33,'调整分录-本期'!G:G)</f>
        <v>0</v>
      </c>
      <c r="AC33" s="61">
        <f t="shared" si="2"/>
        <v>0</v>
      </c>
      <c r="AD33" s="336"/>
      <c r="AE33" s="125"/>
      <c r="AH33" s="137"/>
    </row>
    <row r="34" spans="1:34" ht="15" customHeight="1">
      <c r="A34" s="129" t="s">
        <v>488</v>
      </c>
      <c r="B34" s="54" t="s">
        <v>491</v>
      </c>
      <c r="C34" s="58"/>
      <c r="D34" s="59"/>
      <c r="E34" s="59"/>
      <c r="F34" s="59"/>
      <c r="G34" s="59"/>
      <c r="H34" s="59"/>
      <c r="I34" s="59"/>
      <c r="J34" s="59"/>
      <c r="K34" s="59"/>
      <c r="L34" s="59"/>
      <c r="M34" s="59"/>
      <c r="N34" s="59"/>
      <c r="O34" s="59"/>
      <c r="P34" s="59"/>
      <c r="Q34" s="59"/>
      <c r="R34" s="59"/>
      <c r="S34" s="59"/>
      <c r="T34" s="59"/>
      <c r="U34" s="59"/>
      <c r="V34" s="59"/>
      <c r="W34" s="59"/>
      <c r="X34" s="59"/>
      <c r="Y34" s="59"/>
      <c r="Z34" s="59">
        <f t="shared" si="0"/>
        <v>0</v>
      </c>
      <c r="AA34" s="60">
        <f>SUMIF('调整分录-本期'!$D:$D,$A34,'调整分录-本期'!F:F)</f>
        <v>0</v>
      </c>
      <c r="AB34" s="60">
        <f>SUMIF('调整分录-本期'!$D:$D,$A34,'调整分录-本期'!G:G)</f>
        <v>0</v>
      </c>
      <c r="AC34" s="61">
        <f t="shared" si="2"/>
        <v>0</v>
      </c>
      <c r="AD34" s="336"/>
      <c r="AE34" s="125"/>
      <c r="AH34" s="137"/>
    </row>
    <row r="35" spans="1:34" ht="15" customHeight="1">
      <c r="A35" s="129" t="s">
        <v>834</v>
      </c>
      <c r="B35" s="54" t="s">
        <v>813</v>
      </c>
      <c r="C35" s="58"/>
      <c r="D35" s="59"/>
      <c r="E35" s="59"/>
      <c r="F35" s="59"/>
      <c r="G35" s="59"/>
      <c r="H35" s="59"/>
      <c r="I35" s="59"/>
      <c r="J35" s="59"/>
      <c r="K35" s="59"/>
      <c r="L35" s="59"/>
      <c r="M35" s="59"/>
      <c r="N35" s="59"/>
      <c r="O35" s="59"/>
      <c r="P35" s="59"/>
      <c r="Q35" s="59"/>
      <c r="R35" s="59"/>
      <c r="S35" s="59"/>
      <c r="T35" s="59"/>
      <c r="U35" s="59"/>
      <c r="V35" s="59"/>
      <c r="W35" s="59"/>
      <c r="X35" s="59"/>
      <c r="Y35" s="59"/>
      <c r="Z35" s="59">
        <f t="shared" si="0"/>
        <v>0</v>
      </c>
      <c r="AA35" s="60">
        <f>SUMIF('调整分录-本期'!$D:$D,$A35,'调整分录-本期'!F:F)</f>
        <v>0</v>
      </c>
      <c r="AB35" s="60">
        <f>SUMIF('调整分录-本期'!$D:$D,$A35,'调整分录-本期'!G:G)</f>
        <v>0</v>
      </c>
      <c r="AC35" s="61">
        <f t="shared" si="2"/>
        <v>0</v>
      </c>
      <c r="AD35" s="336"/>
      <c r="AE35" s="125"/>
      <c r="AH35" s="137"/>
    </row>
    <row r="36" spans="1:34" ht="15" customHeight="1">
      <c r="A36" s="129" t="s">
        <v>835</v>
      </c>
      <c r="B36" s="54" t="s">
        <v>814</v>
      </c>
      <c r="C36" s="58"/>
      <c r="D36" s="59"/>
      <c r="E36" s="59"/>
      <c r="F36" s="59"/>
      <c r="G36" s="59"/>
      <c r="H36" s="59"/>
      <c r="I36" s="59"/>
      <c r="J36" s="59"/>
      <c r="K36" s="59"/>
      <c r="L36" s="59"/>
      <c r="M36" s="59"/>
      <c r="N36" s="59"/>
      <c r="O36" s="59"/>
      <c r="P36" s="59"/>
      <c r="Q36" s="59"/>
      <c r="R36" s="59"/>
      <c r="S36" s="59"/>
      <c r="T36" s="59"/>
      <c r="U36" s="59"/>
      <c r="V36" s="59"/>
      <c r="W36" s="59"/>
      <c r="X36" s="59"/>
      <c r="Y36" s="59"/>
      <c r="Z36" s="59">
        <f t="shared" si="0"/>
        <v>0</v>
      </c>
      <c r="AA36" s="60">
        <f>SUMIF('调整分录-本期'!$D:$D,$A36,'调整分录-本期'!F:F)</f>
        <v>0</v>
      </c>
      <c r="AB36" s="60">
        <f>SUMIF('调整分录-本期'!$D:$D,$A36,'调整分录-本期'!G:G)</f>
        <v>0</v>
      </c>
      <c r="AC36" s="61">
        <f t="shared" si="2"/>
        <v>0</v>
      </c>
      <c r="AD36" s="336"/>
      <c r="AE36" s="125"/>
      <c r="AH36" s="137"/>
    </row>
    <row r="37" spans="1:34" ht="15" customHeight="1">
      <c r="A37" s="129" t="s">
        <v>142</v>
      </c>
      <c r="B37" s="54" t="s">
        <v>26</v>
      </c>
      <c r="C37" s="58"/>
      <c r="D37" s="59"/>
      <c r="E37" s="59"/>
      <c r="F37" s="59"/>
      <c r="G37" s="59"/>
      <c r="H37" s="59"/>
      <c r="I37" s="59"/>
      <c r="J37" s="59"/>
      <c r="K37" s="59"/>
      <c r="L37" s="59"/>
      <c r="M37" s="59"/>
      <c r="N37" s="59"/>
      <c r="O37" s="59"/>
      <c r="P37" s="59"/>
      <c r="Q37" s="59"/>
      <c r="R37" s="59"/>
      <c r="S37" s="59"/>
      <c r="T37" s="59"/>
      <c r="U37" s="59"/>
      <c r="V37" s="59"/>
      <c r="W37" s="59"/>
      <c r="X37" s="59"/>
      <c r="Y37" s="59"/>
      <c r="Z37" s="59">
        <f t="shared" si="0"/>
        <v>0</v>
      </c>
      <c r="AA37" s="60">
        <f>SUMIF('调整分录-本期'!$D:$D,$A37,'调整分录-本期'!F:F)</f>
        <v>0</v>
      </c>
      <c r="AB37" s="60">
        <f>SUMIF('调整分录-本期'!$D:$D,$A37,'调整分录-本期'!G:G)</f>
        <v>0</v>
      </c>
      <c r="AC37" s="61">
        <f t="shared" si="2"/>
        <v>0</v>
      </c>
      <c r="AD37" s="336"/>
      <c r="AE37" s="125"/>
      <c r="AH37" s="137"/>
    </row>
    <row r="38" spans="1:34" ht="15" customHeight="1">
      <c r="A38" s="129" t="s">
        <v>143</v>
      </c>
      <c r="B38" s="54" t="s">
        <v>28</v>
      </c>
      <c r="C38" s="58"/>
      <c r="D38" s="454">
        <v>262879032.36000001</v>
      </c>
      <c r="E38" s="59"/>
      <c r="F38" s="59"/>
      <c r="G38" s="59"/>
      <c r="H38" s="59"/>
      <c r="I38" s="59"/>
      <c r="J38" s="59"/>
      <c r="K38" s="59"/>
      <c r="L38" s="59"/>
      <c r="M38" s="59"/>
      <c r="N38" s="59"/>
      <c r="O38" s="59"/>
      <c r="P38" s="59"/>
      <c r="Q38" s="59"/>
      <c r="R38" s="59"/>
      <c r="S38" s="59"/>
      <c r="T38" s="59"/>
      <c r="U38" s="59"/>
      <c r="V38" s="59"/>
      <c r="W38" s="59"/>
      <c r="X38" s="59"/>
      <c r="Y38" s="59"/>
      <c r="Z38" s="59">
        <f t="shared" si="0"/>
        <v>262879032.36000001</v>
      </c>
      <c r="AA38" s="60">
        <f>SUMIF('调整分录-本期'!$D:$D,$A38,'调整分录-本期'!F:F)</f>
        <v>0</v>
      </c>
      <c r="AB38" s="60">
        <f>SUMIF('调整分录-本期'!$D:$D,$A38,'调整分录-本期'!G:G)</f>
        <v>0</v>
      </c>
      <c r="AC38" s="61">
        <f t="shared" si="2"/>
        <v>262879032.36000001</v>
      </c>
      <c r="AD38" s="336"/>
      <c r="AE38" s="125"/>
      <c r="AH38" s="137"/>
    </row>
    <row r="39" spans="1:34" ht="15" customHeight="1">
      <c r="A39" s="129" t="s">
        <v>877</v>
      </c>
      <c r="B39" s="54" t="s">
        <v>30</v>
      </c>
      <c r="C39" s="58"/>
      <c r="D39" s="59"/>
      <c r="E39" s="59"/>
      <c r="F39" s="59"/>
      <c r="G39" s="59"/>
      <c r="H39" s="59"/>
      <c r="I39" s="59"/>
      <c r="J39" s="59"/>
      <c r="K39" s="59"/>
      <c r="L39" s="59"/>
      <c r="M39" s="59"/>
      <c r="N39" s="59"/>
      <c r="O39" s="59"/>
      <c r="P39" s="59"/>
      <c r="Q39" s="59"/>
      <c r="R39" s="59"/>
      <c r="S39" s="59"/>
      <c r="T39" s="59"/>
      <c r="U39" s="59"/>
      <c r="V39" s="59"/>
      <c r="W39" s="59"/>
      <c r="X39" s="59"/>
      <c r="Y39" s="59"/>
      <c r="Z39" s="59">
        <f t="shared" si="0"/>
        <v>0</v>
      </c>
      <c r="AA39" s="60">
        <f>SUMIF('调整分录-本期'!$D:$D,$A39,'调整分录-本期'!F:F)</f>
        <v>0</v>
      </c>
      <c r="AB39" s="60">
        <f>SUMIF('调整分录-本期'!$D:$D,$A39,'调整分录-本期'!G:G)</f>
        <v>0</v>
      </c>
      <c r="AC39" s="61">
        <f>Z39+AB39-AA39</f>
        <v>0</v>
      </c>
      <c r="AD39" s="336"/>
      <c r="AE39" s="125"/>
      <c r="AH39" s="137"/>
    </row>
    <row r="40" spans="1:34" ht="15" customHeight="1">
      <c r="A40" s="129"/>
      <c r="B40" s="62" t="s">
        <v>31</v>
      </c>
      <c r="C40" s="66"/>
      <c r="D40" s="67">
        <f>D38-D39</f>
        <v>262879032.36000001</v>
      </c>
      <c r="E40" s="67"/>
      <c r="F40" s="67"/>
      <c r="G40" s="67">
        <f>G38-G39</f>
        <v>0</v>
      </c>
      <c r="H40" s="67">
        <f>H38-H39</f>
        <v>0</v>
      </c>
      <c r="I40" s="67">
        <f>I38-I39</f>
        <v>0</v>
      </c>
      <c r="J40" s="67">
        <f>J38-J39</f>
        <v>0</v>
      </c>
      <c r="K40" s="67">
        <f>K38-K39</f>
        <v>0</v>
      </c>
      <c r="L40" s="67"/>
      <c r="M40" s="67"/>
      <c r="N40" s="67"/>
      <c r="O40" s="67"/>
      <c r="P40" s="67"/>
      <c r="Q40" s="67"/>
      <c r="R40" s="67"/>
      <c r="S40" s="67"/>
      <c r="T40" s="67"/>
      <c r="U40" s="67"/>
      <c r="V40" s="67"/>
      <c r="W40" s="67"/>
      <c r="X40" s="67"/>
      <c r="Y40" s="67"/>
      <c r="Z40" s="63">
        <f t="shared" si="0"/>
        <v>262879032.36000001</v>
      </c>
      <c r="AA40" s="67"/>
      <c r="AB40" s="67"/>
      <c r="AC40" s="68">
        <f>AC38-AC39</f>
        <v>262879032.36000001</v>
      </c>
      <c r="AD40" s="336"/>
      <c r="AE40" s="125"/>
      <c r="AH40" s="137"/>
    </row>
    <row r="41" spans="1:34" s="131" customFormat="1" ht="15" customHeight="1">
      <c r="A41" s="135" t="s">
        <v>836</v>
      </c>
      <c r="B41" s="112" t="s">
        <v>815</v>
      </c>
      <c r="C41" s="99"/>
      <c r="D41" s="451"/>
      <c r="E41" s="451"/>
      <c r="F41" s="451"/>
      <c r="G41" s="451"/>
      <c r="H41" s="451"/>
      <c r="I41" s="451"/>
      <c r="J41" s="451"/>
      <c r="K41" s="451"/>
      <c r="L41" s="451"/>
      <c r="M41" s="451"/>
      <c r="N41" s="451"/>
      <c r="O41" s="451"/>
      <c r="P41" s="451"/>
      <c r="Q41" s="451"/>
      <c r="R41" s="451"/>
      <c r="S41" s="451"/>
      <c r="T41" s="451"/>
      <c r="U41" s="451"/>
      <c r="V41" s="451"/>
      <c r="W41" s="451"/>
      <c r="X41" s="451"/>
      <c r="Y41" s="451"/>
      <c r="Z41" s="59">
        <f t="shared" si="0"/>
        <v>0</v>
      </c>
      <c r="AA41" s="60">
        <f>SUMIF('调整分录-本期'!$D:$D,$A41,'调整分录-本期'!F:F)</f>
        <v>0</v>
      </c>
      <c r="AB41" s="60">
        <f>SUMIF('调整分录-本期'!$D:$D,$A41,'调整分录-本期'!G:G)</f>
        <v>0</v>
      </c>
      <c r="AC41" s="61">
        <f t="shared" si="2"/>
        <v>0</v>
      </c>
      <c r="AD41" s="337"/>
      <c r="AE41" s="132"/>
      <c r="AF41" s="136"/>
      <c r="AG41" s="136"/>
      <c r="AH41" s="138"/>
    </row>
    <row r="42" spans="1:34" s="131" customFormat="1" ht="15" customHeight="1">
      <c r="A42" s="135" t="s">
        <v>837</v>
      </c>
      <c r="B42" s="112" t="s">
        <v>816</v>
      </c>
      <c r="C42" s="99"/>
      <c r="D42" s="454">
        <v>9000000</v>
      </c>
      <c r="E42" s="451"/>
      <c r="F42" s="451"/>
      <c r="G42" s="451"/>
      <c r="H42" s="451"/>
      <c r="I42" s="451"/>
      <c r="J42" s="451"/>
      <c r="K42" s="451"/>
      <c r="L42" s="451"/>
      <c r="M42" s="451"/>
      <c r="N42" s="451"/>
      <c r="O42" s="451"/>
      <c r="P42" s="451"/>
      <c r="Q42" s="451"/>
      <c r="R42" s="451"/>
      <c r="S42" s="451"/>
      <c r="T42" s="451"/>
      <c r="U42" s="451"/>
      <c r="V42" s="451"/>
      <c r="W42" s="451"/>
      <c r="X42" s="451"/>
      <c r="Y42" s="451"/>
      <c r="Z42" s="59">
        <f t="shared" si="0"/>
        <v>9000000</v>
      </c>
      <c r="AA42" s="60">
        <f>SUMIF('调整分录-本期'!$D:$D,$A42,'调整分录-本期'!F:F)</f>
        <v>0</v>
      </c>
      <c r="AB42" s="60">
        <f>SUMIF('调整分录-本期'!$D:$D,$A42,'调整分录-本期'!G:G)</f>
        <v>0</v>
      </c>
      <c r="AC42" s="61">
        <f t="shared" si="2"/>
        <v>9000000</v>
      </c>
      <c r="AD42" s="337"/>
      <c r="AE42" s="132"/>
      <c r="AF42" s="136"/>
      <c r="AG42" s="136"/>
      <c r="AH42" s="138"/>
    </row>
    <row r="43" spans="1:34" ht="15" customHeight="1">
      <c r="A43" s="129" t="s">
        <v>144</v>
      </c>
      <c r="B43" s="54" t="s">
        <v>35</v>
      </c>
      <c r="C43" s="58"/>
      <c r="D43" s="59"/>
      <c r="E43" s="59"/>
      <c r="F43" s="59"/>
      <c r="G43" s="59"/>
      <c r="H43" s="59"/>
      <c r="I43" s="59"/>
      <c r="J43" s="59"/>
      <c r="K43" s="59"/>
      <c r="L43" s="59"/>
      <c r="M43" s="59"/>
      <c r="N43" s="59"/>
      <c r="O43" s="59"/>
      <c r="P43" s="59"/>
      <c r="Q43" s="59"/>
      <c r="R43" s="59"/>
      <c r="S43" s="59"/>
      <c r="T43" s="59"/>
      <c r="U43" s="59"/>
      <c r="V43" s="59"/>
      <c r="W43" s="59"/>
      <c r="X43" s="59"/>
      <c r="Y43" s="59"/>
      <c r="Z43" s="59">
        <f t="shared" ref="Z43:Z74" si="3">SUM(D43:Y43)</f>
        <v>0</v>
      </c>
      <c r="AA43" s="60">
        <f>SUMIF('调整分录-本期'!$D:$D,$A43,'调整分录-本期'!F:F)</f>
        <v>0</v>
      </c>
      <c r="AB43" s="60">
        <f>SUMIF('调整分录-本期'!$D:$D,$A43,'调整分录-本期'!G:G)</f>
        <v>0</v>
      </c>
      <c r="AC43" s="61">
        <f t="shared" si="2"/>
        <v>0</v>
      </c>
      <c r="AD43" s="336"/>
      <c r="AE43" s="125"/>
      <c r="AH43" s="137"/>
    </row>
    <row r="44" spans="1:34" ht="15" customHeight="1">
      <c r="A44" s="129" t="s">
        <v>875</v>
      </c>
      <c r="B44" s="54" t="s">
        <v>36</v>
      </c>
      <c r="C44" s="58"/>
      <c r="D44" s="59"/>
      <c r="E44" s="59"/>
      <c r="F44" s="59"/>
      <c r="G44" s="59"/>
      <c r="H44" s="59"/>
      <c r="I44" s="59"/>
      <c r="J44" s="59"/>
      <c r="K44" s="59"/>
      <c r="L44" s="59"/>
      <c r="M44" s="59"/>
      <c r="N44" s="59"/>
      <c r="O44" s="59"/>
      <c r="P44" s="59"/>
      <c r="Q44" s="59"/>
      <c r="R44" s="59"/>
      <c r="S44" s="59"/>
      <c r="T44" s="59"/>
      <c r="U44" s="59"/>
      <c r="V44" s="59"/>
      <c r="W44" s="59"/>
      <c r="X44" s="59"/>
      <c r="Y44" s="59"/>
      <c r="Z44" s="59">
        <f t="shared" si="3"/>
        <v>0</v>
      </c>
      <c r="AA44" s="60">
        <f>SUMIF('调整分录-本期'!$D:$D,$A44,'调整分录-本期'!F:F)</f>
        <v>0</v>
      </c>
      <c r="AB44" s="60">
        <f>SUMIF('调整分录-本期'!$D:$D,$A44,'调整分录-本期'!G:G)</f>
        <v>0</v>
      </c>
      <c r="AC44" s="61">
        <f>Z44+AB44-AA44</f>
        <v>0</v>
      </c>
      <c r="AD44" s="336"/>
      <c r="AE44" s="125"/>
      <c r="AH44" s="137"/>
    </row>
    <row r="45" spans="1:34" ht="15" customHeight="1">
      <c r="A45" s="129" t="s">
        <v>873</v>
      </c>
      <c r="B45" s="54" t="s">
        <v>38</v>
      </c>
      <c r="C45" s="58"/>
      <c r="D45" s="59"/>
      <c r="E45" s="59"/>
      <c r="F45" s="59"/>
      <c r="G45" s="59"/>
      <c r="H45" s="59"/>
      <c r="I45" s="59"/>
      <c r="J45" s="59"/>
      <c r="K45" s="59"/>
      <c r="L45" s="59"/>
      <c r="M45" s="59"/>
      <c r="N45" s="59"/>
      <c r="O45" s="59"/>
      <c r="P45" s="59"/>
      <c r="Q45" s="59"/>
      <c r="R45" s="59"/>
      <c r="S45" s="59"/>
      <c r="T45" s="59"/>
      <c r="U45" s="59"/>
      <c r="V45" s="59"/>
      <c r="W45" s="59"/>
      <c r="X45" s="59"/>
      <c r="Y45" s="59"/>
      <c r="Z45" s="59">
        <f t="shared" si="3"/>
        <v>0</v>
      </c>
      <c r="AA45" s="60">
        <f>SUMIF('调整分录-本期'!$D:$D,$A45,'调整分录-本期'!F:F)</f>
        <v>0</v>
      </c>
      <c r="AB45" s="60">
        <f>SUMIF('调整分录-本期'!$D:$D,$A45,'调整分录-本期'!G:G)</f>
        <v>0</v>
      </c>
      <c r="AC45" s="61">
        <f>Z45+AB45-AA45</f>
        <v>0</v>
      </c>
      <c r="AD45" s="336"/>
      <c r="AE45" s="125"/>
      <c r="AH45" s="137"/>
    </row>
    <row r="46" spans="1:34" ht="15" customHeight="1">
      <c r="A46" s="129"/>
      <c r="B46" s="62" t="s">
        <v>40</v>
      </c>
      <c r="C46" s="66"/>
      <c r="D46" s="67">
        <f>D43-D44-D45</f>
        <v>0</v>
      </c>
      <c r="E46" s="67"/>
      <c r="F46" s="67"/>
      <c r="G46" s="67">
        <f>G43-G44-G45</f>
        <v>0</v>
      </c>
      <c r="H46" s="67">
        <f>H43-H44-H45</f>
        <v>0</v>
      </c>
      <c r="I46" s="67">
        <f>I43-I44-I45</f>
        <v>0</v>
      </c>
      <c r="J46" s="67">
        <f>J43-J44-J45</f>
        <v>0</v>
      </c>
      <c r="K46" s="67">
        <f>K43-K44-K45</f>
        <v>0</v>
      </c>
      <c r="L46" s="67"/>
      <c r="M46" s="67"/>
      <c r="N46" s="67"/>
      <c r="O46" s="67"/>
      <c r="P46" s="67"/>
      <c r="Q46" s="67"/>
      <c r="R46" s="67"/>
      <c r="S46" s="67"/>
      <c r="T46" s="67"/>
      <c r="U46" s="67"/>
      <c r="V46" s="67"/>
      <c r="W46" s="67"/>
      <c r="X46" s="67"/>
      <c r="Y46" s="67"/>
      <c r="Z46" s="63">
        <f t="shared" si="3"/>
        <v>0</v>
      </c>
      <c r="AA46" s="67"/>
      <c r="AB46" s="67"/>
      <c r="AC46" s="68">
        <f>AC43-AC44-AC45</f>
        <v>0</v>
      </c>
      <c r="AD46" s="336"/>
      <c r="AE46" s="125"/>
      <c r="AH46" s="137"/>
    </row>
    <row r="47" spans="1:34" ht="15" customHeight="1">
      <c r="A47" s="129" t="s">
        <v>145</v>
      </c>
      <c r="B47" s="54" t="s">
        <v>41</v>
      </c>
      <c r="C47" s="58"/>
      <c r="D47" s="454">
        <v>447030441.07999998</v>
      </c>
      <c r="E47" s="59"/>
      <c r="F47" s="59"/>
      <c r="G47" s="59"/>
      <c r="H47" s="59"/>
      <c r="I47" s="59"/>
      <c r="J47" s="59"/>
      <c r="K47" s="59"/>
      <c r="L47" s="59"/>
      <c r="M47" s="59"/>
      <c r="N47" s="59"/>
      <c r="O47" s="59"/>
      <c r="P47" s="59"/>
      <c r="Q47" s="59"/>
      <c r="R47" s="59"/>
      <c r="S47" s="59"/>
      <c r="T47" s="59"/>
      <c r="U47" s="59"/>
      <c r="V47" s="59"/>
      <c r="W47" s="59"/>
      <c r="X47" s="59"/>
      <c r="Y47" s="59"/>
      <c r="Z47" s="59">
        <f t="shared" si="3"/>
        <v>447030441.07999998</v>
      </c>
      <c r="AA47" s="60">
        <f>SUMIF('调整分录-本期'!$D:$D,$A47,'调整分录-本期'!F:F)</f>
        <v>0</v>
      </c>
      <c r="AB47" s="60">
        <f>SUMIF('调整分录-本期'!$D:$D,$A47,'调整分录-本期'!G:G)</f>
        <v>0</v>
      </c>
      <c r="AC47" s="61">
        <f t="shared" si="2"/>
        <v>447030441.07999998</v>
      </c>
      <c r="AD47" s="336"/>
      <c r="AE47" s="125"/>
      <c r="AH47" s="137"/>
    </row>
    <row r="48" spans="1:34" ht="15" customHeight="1">
      <c r="A48" s="129" t="s">
        <v>871</v>
      </c>
      <c r="B48" s="54" t="s">
        <v>42</v>
      </c>
      <c r="C48" s="58"/>
      <c r="D48" s="59"/>
      <c r="E48" s="59"/>
      <c r="F48" s="59"/>
      <c r="G48" s="59"/>
      <c r="H48" s="59"/>
      <c r="I48" s="59"/>
      <c r="J48" s="59"/>
      <c r="K48" s="59"/>
      <c r="L48" s="59"/>
      <c r="M48" s="59"/>
      <c r="N48" s="59"/>
      <c r="O48" s="59"/>
      <c r="P48" s="59"/>
      <c r="Q48" s="59"/>
      <c r="R48" s="59"/>
      <c r="S48" s="59"/>
      <c r="T48" s="59"/>
      <c r="U48" s="59"/>
      <c r="V48" s="59"/>
      <c r="W48" s="59"/>
      <c r="X48" s="59"/>
      <c r="Y48" s="59"/>
      <c r="Z48" s="59">
        <f t="shared" si="3"/>
        <v>0</v>
      </c>
      <c r="AA48" s="60">
        <f>SUMIF('调整分录-本期'!$D:$D,$A48,'调整分录-本期'!F:F)</f>
        <v>0</v>
      </c>
      <c r="AB48" s="60">
        <f>SUMIF('调整分录-本期'!$D:$D,$A48,'调整分录-本期'!G:G)</f>
        <v>0</v>
      </c>
      <c r="AC48" s="61">
        <f>Z48+AB48-AA48</f>
        <v>0</v>
      </c>
      <c r="AD48" s="336"/>
      <c r="AE48" s="125"/>
      <c r="AH48" s="137"/>
    </row>
    <row r="49" spans="1:34" ht="15" customHeight="1">
      <c r="A49" s="129" t="s">
        <v>869</v>
      </c>
      <c r="B49" s="54" t="s">
        <v>43</v>
      </c>
      <c r="C49" s="58"/>
      <c r="D49" s="59"/>
      <c r="E49" s="59"/>
      <c r="F49" s="59"/>
      <c r="G49" s="59"/>
      <c r="H49" s="59"/>
      <c r="I49" s="59"/>
      <c r="J49" s="59"/>
      <c r="K49" s="59"/>
      <c r="L49" s="59"/>
      <c r="M49" s="59"/>
      <c r="N49" s="59"/>
      <c r="O49" s="59"/>
      <c r="P49" s="59"/>
      <c r="Q49" s="59"/>
      <c r="R49" s="59"/>
      <c r="S49" s="59"/>
      <c r="T49" s="59"/>
      <c r="U49" s="59"/>
      <c r="V49" s="59"/>
      <c r="W49" s="59"/>
      <c r="X49" s="59"/>
      <c r="Y49" s="59"/>
      <c r="Z49" s="59">
        <f t="shared" si="3"/>
        <v>0</v>
      </c>
      <c r="AA49" s="60">
        <f>SUMIF('调整分录-本期'!$D:$D,$A49,'调整分录-本期'!F:F)</f>
        <v>0</v>
      </c>
      <c r="AB49" s="60">
        <f>SUMIF('调整分录-本期'!$D:$D,$A49,'调整分录-本期'!G:G)</f>
        <v>0</v>
      </c>
      <c r="AC49" s="61">
        <f>Z49+AB49-AA49</f>
        <v>0</v>
      </c>
      <c r="AD49" s="336"/>
      <c r="AE49" s="125"/>
      <c r="AH49" s="137"/>
    </row>
    <row r="50" spans="1:34" ht="15" customHeight="1">
      <c r="A50" s="129"/>
      <c r="B50" s="62" t="s">
        <v>44</v>
      </c>
      <c r="C50" s="66"/>
      <c r="D50" s="67">
        <f>D47-D48-D49</f>
        <v>447030441.07999998</v>
      </c>
      <c r="E50" s="67"/>
      <c r="F50" s="67"/>
      <c r="G50" s="67">
        <f>G47-G48-G49</f>
        <v>0</v>
      </c>
      <c r="H50" s="67">
        <f>H47-H48-H49</f>
        <v>0</v>
      </c>
      <c r="I50" s="67">
        <f>I47-I48-I49</f>
        <v>0</v>
      </c>
      <c r="J50" s="67">
        <f>J47-J48-J49</f>
        <v>0</v>
      </c>
      <c r="K50" s="67">
        <f>K47-K48-K49</f>
        <v>0</v>
      </c>
      <c r="L50" s="67"/>
      <c r="M50" s="67"/>
      <c r="N50" s="67"/>
      <c r="O50" s="67"/>
      <c r="P50" s="67"/>
      <c r="Q50" s="67"/>
      <c r="R50" s="67"/>
      <c r="S50" s="67"/>
      <c r="T50" s="67"/>
      <c r="U50" s="67"/>
      <c r="V50" s="67"/>
      <c r="W50" s="67"/>
      <c r="X50" s="67"/>
      <c r="Y50" s="67"/>
      <c r="Z50" s="63">
        <f t="shared" si="3"/>
        <v>447030441.07999998</v>
      </c>
      <c r="AA50" s="67"/>
      <c r="AB50" s="67"/>
      <c r="AC50" s="68">
        <f>AC47-AC48-AC49</f>
        <v>447030441.07999998</v>
      </c>
      <c r="AD50" s="336"/>
      <c r="AE50" s="125"/>
      <c r="AH50" s="137"/>
    </row>
    <row r="51" spans="1:34" ht="15" customHeight="1">
      <c r="A51" s="129" t="s">
        <v>146</v>
      </c>
      <c r="B51" s="54" t="s">
        <v>45</v>
      </c>
      <c r="C51" s="58"/>
      <c r="D51" s="454">
        <v>45676010.130000003</v>
      </c>
      <c r="E51" s="59"/>
      <c r="F51" s="59"/>
      <c r="G51" s="59"/>
      <c r="H51" s="59"/>
      <c r="I51" s="59"/>
      <c r="J51" s="59"/>
      <c r="K51" s="59"/>
      <c r="L51" s="59"/>
      <c r="M51" s="59"/>
      <c r="N51" s="59"/>
      <c r="O51" s="59"/>
      <c r="P51" s="59"/>
      <c r="Q51" s="59"/>
      <c r="R51" s="59"/>
      <c r="S51" s="59"/>
      <c r="T51" s="59"/>
      <c r="U51" s="59"/>
      <c r="V51" s="59"/>
      <c r="W51" s="59"/>
      <c r="X51" s="59"/>
      <c r="Y51" s="59"/>
      <c r="Z51" s="59">
        <f t="shared" si="3"/>
        <v>45676010.130000003</v>
      </c>
      <c r="AA51" s="60">
        <f>SUMIF('调整分录-本期'!$D:$D,$A51,'调整分录-本期'!F:F)</f>
        <v>0</v>
      </c>
      <c r="AB51" s="60">
        <f>SUMIF('调整分录-本期'!$D:$D,$A51,'调整分录-本期'!G:G)</f>
        <v>0</v>
      </c>
      <c r="AC51" s="61">
        <f t="shared" si="2"/>
        <v>45676010.130000003</v>
      </c>
      <c r="AD51" s="336"/>
      <c r="AE51" s="125"/>
      <c r="AH51" s="137"/>
    </row>
    <row r="52" spans="1:34" ht="15" customHeight="1">
      <c r="A52" s="129" t="s">
        <v>867</v>
      </c>
      <c r="B52" s="54" t="s">
        <v>46</v>
      </c>
      <c r="C52" s="58"/>
      <c r="D52" s="59"/>
      <c r="E52" s="59"/>
      <c r="F52" s="59"/>
      <c r="G52" s="59"/>
      <c r="H52" s="59"/>
      <c r="I52" s="59"/>
      <c r="J52" s="59"/>
      <c r="K52" s="59"/>
      <c r="L52" s="59"/>
      <c r="M52" s="59"/>
      <c r="N52" s="59"/>
      <c r="O52" s="59"/>
      <c r="P52" s="59"/>
      <c r="Q52" s="59"/>
      <c r="R52" s="59"/>
      <c r="S52" s="59"/>
      <c r="T52" s="59"/>
      <c r="U52" s="59"/>
      <c r="V52" s="59"/>
      <c r="W52" s="59"/>
      <c r="X52" s="59"/>
      <c r="Y52" s="59"/>
      <c r="Z52" s="59">
        <f t="shared" si="3"/>
        <v>0</v>
      </c>
      <c r="AA52" s="60">
        <f>SUMIF('调整分录-本期'!$D:$D,$A52,'调整分录-本期'!F:F)</f>
        <v>0</v>
      </c>
      <c r="AB52" s="60">
        <f>SUMIF('调整分录-本期'!$D:$D,$A52,'调整分录-本期'!G:G)</f>
        <v>0</v>
      </c>
      <c r="AC52" s="61">
        <f>Z52+AB52-AA52</f>
        <v>0</v>
      </c>
      <c r="AD52" s="336"/>
      <c r="AE52" s="125"/>
      <c r="AH52" s="137"/>
    </row>
    <row r="53" spans="1:34" ht="15" customHeight="1">
      <c r="A53" s="129"/>
      <c r="B53" s="62" t="s">
        <v>47</v>
      </c>
      <c r="C53" s="66"/>
      <c r="D53" s="67">
        <f>D51-D52</f>
        <v>45676010.130000003</v>
      </c>
      <c r="E53" s="67"/>
      <c r="F53" s="67"/>
      <c r="G53" s="67">
        <f>G51-G52</f>
        <v>0</v>
      </c>
      <c r="H53" s="67">
        <f>H51-H52</f>
        <v>0</v>
      </c>
      <c r="I53" s="67">
        <f>I51-I52</f>
        <v>0</v>
      </c>
      <c r="J53" s="67">
        <f>J51-J52</f>
        <v>0</v>
      </c>
      <c r="K53" s="67">
        <f>K51-K52</f>
        <v>0</v>
      </c>
      <c r="L53" s="67"/>
      <c r="M53" s="67"/>
      <c r="N53" s="67"/>
      <c r="O53" s="67"/>
      <c r="P53" s="67"/>
      <c r="Q53" s="67"/>
      <c r="R53" s="67"/>
      <c r="S53" s="67"/>
      <c r="T53" s="67"/>
      <c r="U53" s="67"/>
      <c r="V53" s="67"/>
      <c r="W53" s="67"/>
      <c r="X53" s="67"/>
      <c r="Y53" s="67"/>
      <c r="Z53" s="63">
        <f t="shared" si="3"/>
        <v>45676010.130000003</v>
      </c>
      <c r="AA53" s="67"/>
      <c r="AB53" s="67"/>
      <c r="AC53" s="68">
        <f>AC51-AC52</f>
        <v>45676010.130000003</v>
      </c>
      <c r="AD53" s="336"/>
      <c r="AE53" s="125"/>
      <c r="AH53" s="137"/>
    </row>
    <row r="54" spans="1:34" ht="15" customHeight="1">
      <c r="A54" s="129" t="s">
        <v>147</v>
      </c>
      <c r="B54" s="54" t="s">
        <v>48</v>
      </c>
      <c r="C54" s="58"/>
      <c r="D54" s="59"/>
      <c r="E54" s="59"/>
      <c r="F54" s="59"/>
      <c r="G54" s="59"/>
      <c r="H54" s="59"/>
      <c r="I54" s="59"/>
      <c r="J54" s="59"/>
      <c r="K54" s="59"/>
      <c r="L54" s="59"/>
      <c r="M54" s="59"/>
      <c r="N54" s="59"/>
      <c r="O54" s="59"/>
      <c r="P54" s="59"/>
      <c r="Q54" s="59"/>
      <c r="R54" s="59"/>
      <c r="S54" s="59"/>
      <c r="T54" s="59"/>
      <c r="U54" s="59"/>
      <c r="V54" s="59"/>
      <c r="W54" s="59"/>
      <c r="X54" s="59"/>
      <c r="Y54" s="59"/>
      <c r="Z54" s="59">
        <f t="shared" si="3"/>
        <v>0</v>
      </c>
      <c r="AA54" s="60">
        <f>SUMIF('调整分录-本期'!$D:$D,$A54,'调整分录-本期'!F:F)</f>
        <v>0</v>
      </c>
      <c r="AB54" s="60">
        <f>SUMIF('调整分录-本期'!$D:$D,$A54,'调整分录-本期'!G:G)</f>
        <v>0</v>
      </c>
      <c r="AC54" s="61">
        <f t="shared" si="2"/>
        <v>0</v>
      </c>
      <c r="AD54" s="336"/>
      <c r="AE54" s="125"/>
      <c r="AH54" s="137"/>
    </row>
    <row r="55" spans="1:34" ht="15" customHeight="1">
      <c r="A55" s="129" t="s">
        <v>148</v>
      </c>
      <c r="B55" s="54" t="s">
        <v>50</v>
      </c>
      <c r="C55" s="58"/>
      <c r="D55" s="59"/>
      <c r="E55" s="59"/>
      <c r="F55" s="59"/>
      <c r="G55" s="59"/>
      <c r="H55" s="59"/>
      <c r="I55" s="59"/>
      <c r="J55" s="59"/>
      <c r="K55" s="59"/>
      <c r="L55" s="59"/>
      <c r="M55" s="59"/>
      <c r="N55" s="59"/>
      <c r="O55" s="59"/>
      <c r="P55" s="59"/>
      <c r="Q55" s="59"/>
      <c r="R55" s="59"/>
      <c r="S55" s="59"/>
      <c r="T55" s="59"/>
      <c r="U55" s="59"/>
      <c r="V55" s="59"/>
      <c r="W55" s="59"/>
      <c r="X55" s="59"/>
      <c r="Y55" s="59"/>
      <c r="Z55" s="59">
        <f t="shared" si="3"/>
        <v>0</v>
      </c>
      <c r="AA55" s="60">
        <f>SUMIF('调整分录-本期'!$D:$D,$A55,'调整分录-本期'!F:F)</f>
        <v>0</v>
      </c>
      <c r="AB55" s="60">
        <f>SUMIF('调整分录-本期'!$D:$D,$A55,'调整分录-本期'!G:G)</f>
        <v>0</v>
      </c>
      <c r="AC55" s="61">
        <f t="shared" si="2"/>
        <v>0</v>
      </c>
      <c r="AD55" s="336"/>
      <c r="AE55" s="125"/>
      <c r="AH55" s="137"/>
    </row>
    <row r="56" spans="1:34" ht="15" customHeight="1">
      <c r="A56" s="129" t="s">
        <v>817</v>
      </c>
      <c r="B56" s="54" t="s">
        <v>818</v>
      </c>
      <c r="C56" s="58"/>
      <c r="D56" s="59"/>
      <c r="E56" s="59"/>
      <c r="F56" s="59"/>
      <c r="G56" s="59"/>
      <c r="H56" s="59"/>
      <c r="I56" s="59"/>
      <c r="J56" s="59"/>
      <c r="K56" s="59"/>
      <c r="L56" s="59"/>
      <c r="M56" s="59"/>
      <c r="N56" s="59"/>
      <c r="O56" s="59"/>
      <c r="P56" s="59"/>
      <c r="Q56" s="59"/>
      <c r="R56" s="59"/>
      <c r="S56" s="59"/>
      <c r="T56" s="59"/>
      <c r="U56" s="59"/>
      <c r="V56" s="59"/>
      <c r="W56" s="59"/>
      <c r="X56" s="59"/>
      <c r="Y56" s="59"/>
      <c r="Z56" s="59">
        <f>SUM(D56:Y56)</f>
        <v>0</v>
      </c>
      <c r="AA56" s="60">
        <f>SUMIF('调整分录-本期'!$D:$D,$A56,'调整分录-本期'!F:F)</f>
        <v>0</v>
      </c>
      <c r="AB56" s="60">
        <f>SUMIF('调整分录-本期'!$D:$D,$A56,'调整分录-本期'!G:G)</f>
        <v>0</v>
      </c>
      <c r="AC56" s="61">
        <f>Z56+AA56-AB56</f>
        <v>0</v>
      </c>
      <c r="AD56" s="336"/>
      <c r="AE56" s="125"/>
      <c r="AH56" s="137"/>
    </row>
    <row r="57" spans="1:34" ht="15" customHeight="1">
      <c r="A57" s="129" t="s">
        <v>149</v>
      </c>
      <c r="B57" s="54" t="s">
        <v>52</v>
      </c>
      <c r="C57" s="58"/>
      <c r="D57" s="454">
        <v>257360375.22</v>
      </c>
      <c r="E57" s="59"/>
      <c r="F57" s="59"/>
      <c r="G57" s="59"/>
      <c r="H57" s="59"/>
      <c r="I57" s="59"/>
      <c r="J57" s="59"/>
      <c r="K57" s="59"/>
      <c r="L57" s="59"/>
      <c r="M57" s="59"/>
      <c r="N57" s="59"/>
      <c r="O57" s="59"/>
      <c r="P57" s="59"/>
      <c r="Q57" s="59"/>
      <c r="R57" s="59"/>
      <c r="S57" s="59"/>
      <c r="T57" s="59"/>
      <c r="U57" s="59"/>
      <c r="V57" s="59"/>
      <c r="W57" s="59"/>
      <c r="X57" s="59"/>
      <c r="Y57" s="59"/>
      <c r="Z57" s="59">
        <f t="shared" si="3"/>
        <v>257360375.22</v>
      </c>
      <c r="AA57" s="60">
        <f>SUMIF('调整分录-本期'!$D:$D,$A57,'调整分录-本期'!F:F)</f>
        <v>0</v>
      </c>
      <c r="AB57" s="60">
        <f>SUMIF('调整分录-本期'!$D:$D,$A57,'调整分录-本期'!G:G)</f>
        <v>0</v>
      </c>
      <c r="AC57" s="61">
        <f t="shared" si="2"/>
        <v>257360375.22</v>
      </c>
      <c r="AD57" s="336"/>
      <c r="AE57" s="125"/>
      <c r="AH57" s="137"/>
    </row>
    <row r="58" spans="1:34" ht="15" customHeight="1">
      <c r="A58" s="129" t="s">
        <v>865</v>
      </c>
      <c r="B58" s="54" t="s">
        <v>53</v>
      </c>
      <c r="C58" s="58"/>
      <c r="D58" s="59"/>
      <c r="E58" s="59"/>
      <c r="F58" s="59"/>
      <c r="G58" s="59"/>
      <c r="H58" s="59"/>
      <c r="I58" s="59"/>
      <c r="J58" s="59"/>
      <c r="K58" s="59"/>
      <c r="L58" s="59"/>
      <c r="M58" s="59"/>
      <c r="N58" s="59"/>
      <c r="O58" s="59"/>
      <c r="P58" s="59"/>
      <c r="Q58" s="59"/>
      <c r="R58" s="59"/>
      <c r="S58" s="59"/>
      <c r="T58" s="59"/>
      <c r="U58" s="59"/>
      <c r="V58" s="59"/>
      <c r="W58" s="59"/>
      <c r="X58" s="59"/>
      <c r="Y58" s="59"/>
      <c r="Z58" s="59">
        <f t="shared" si="3"/>
        <v>0</v>
      </c>
      <c r="AA58" s="60">
        <f>SUMIF('调整分录-本期'!$D:$D,$A58,'调整分录-本期'!F:F)</f>
        <v>0</v>
      </c>
      <c r="AB58" s="60">
        <f>SUMIF('调整分录-本期'!$D:$D,$A58,'调整分录-本期'!G:G)</f>
        <v>0</v>
      </c>
      <c r="AC58" s="61">
        <f>Z58+AB58-AA58</f>
        <v>0</v>
      </c>
      <c r="AD58" s="336"/>
      <c r="AE58" s="125"/>
      <c r="AH58" s="137"/>
    </row>
    <row r="59" spans="1:34" ht="15" customHeight="1">
      <c r="A59" s="129" t="s">
        <v>863</v>
      </c>
      <c r="B59" s="54" t="s">
        <v>54</v>
      </c>
      <c r="C59" s="58"/>
      <c r="D59" s="59"/>
      <c r="E59" s="59"/>
      <c r="F59" s="59"/>
      <c r="G59" s="59"/>
      <c r="H59" s="59"/>
      <c r="I59" s="59"/>
      <c r="J59" s="59"/>
      <c r="K59" s="59"/>
      <c r="L59" s="59"/>
      <c r="M59" s="59"/>
      <c r="N59" s="59"/>
      <c r="O59" s="59"/>
      <c r="P59" s="59"/>
      <c r="Q59" s="59"/>
      <c r="R59" s="59"/>
      <c r="S59" s="59"/>
      <c r="T59" s="59"/>
      <c r="U59" s="59"/>
      <c r="V59" s="59"/>
      <c r="W59" s="59"/>
      <c r="X59" s="59"/>
      <c r="Y59" s="59"/>
      <c r="Z59" s="59">
        <f t="shared" si="3"/>
        <v>0</v>
      </c>
      <c r="AA59" s="60">
        <f>SUMIF('调整分录-本期'!$D:$D,$A59,'调整分录-本期'!F:F)</f>
        <v>0</v>
      </c>
      <c r="AB59" s="60">
        <f>SUMIF('调整分录-本期'!$D:$D,$A59,'调整分录-本期'!G:G)</f>
        <v>0</v>
      </c>
      <c r="AC59" s="61">
        <f>Z59+AB59-AA59</f>
        <v>0</v>
      </c>
      <c r="AD59" s="336"/>
      <c r="AE59" s="125"/>
      <c r="AH59" s="137"/>
    </row>
    <row r="60" spans="1:34" ht="15" customHeight="1">
      <c r="A60" s="129"/>
      <c r="B60" s="62" t="s">
        <v>56</v>
      </c>
      <c r="C60" s="66"/>
      <c r="D60" s="67">
        <f>D57-D58-D59</f>
        <v>257360375.22</v>
      </c>
      <c r="E60" s="67"/>
      <c r="F60" s="67"/>
      <c r="G60" s="67">
        <f>G57-G58-G59</f>
        <v>0</v>
      </c>
      <c r="H60" s="67">
        <f>H57-H58-H59</f>
        <v>0</v>
      </c>
      <c r="I60" s="67">
        <f>I57-I58-I59</f>
        <v>0</v>
      </c>
      <c r="J60" s="67">
        <f>J57-J58-J59</f>
        <v>0</v>
      </c>
      <c r="K60" s="67">
        <f>K57-K58-K59</f>
        <v>0</v>
      </c>
      <c r="L60" s="67"/>
      <c r="M60" s="67"/>
      <c r="N60" s="67"/>
      <c r="O60" s="67"/>
      <c r="P60" s="67"/>
      <c r="Q60" s="67"/>
      <c r="R60" s="67"/>
      <c r="S60" s="67"/>
      <c r="T60" s="67"/>
      <c r="U60" s="67"/>
      <c r="V60" s="67"/>
      <c r="W60" s="67"/>
      <c r="X60" s="67"/>
      <c r="Y60" s="67"/>
      <c r="Z60" s="63">
        <f t="shared" si="3"/>
        <v>257360375.22</v>
      </c>
      <c r="AA60" s="67"/>
      <c r="AB60" s="67"/>
      <c r="AC60" s="68">
        <f>AC57-AC58-AC59</f>
        <v>257360375.22</v>
      </c>
      <c r="AD60" s="336"/>
      <c r="AE60" s="125"/>
      <c r="AH60" s="137"/>
    </row>
    <row r="61" spans="1:34" ht="15" customHeight="1">
      <c r="A61" s="129" t="s">
        <v>150</v>
      </c>
      <c r="B61" s="54" t="s">
        <v>58</v>
      </c>
      <c r="C61" s="58"/>
      <c r="D61" s="454">
        <v>36972844.450000003</v>
      </c>
      <c r="E61" s="59"/>
      <c r="F61" s="59"/>
      <c r="G61" s="59"/>
      <c r="H61" s="59"/>
      <c r="I61" s="59"/>
      <c r="J61" s="59"/>
      <c r="K61" s="59"/>
      <c r="L61" s="59"/>
      <c r="M61" s="59"/>
      <c r="N61" s="59"/>
      <c r="O61" s="59"/>
      <c r="P61" s="59"/>
      <c r="Q61" s="59"/>
      <c r="R61" s="59"/>
      <c r="S61" s="59"/>
      <c r="T61" s="59"/>
      <c r="U61" s="59"/>
      <c r="V61" s="59"/>
      <c r="W61" s="59"/>
      <c r="X61" s="59"/>
      <c r="Y61" s="59"/>
      <c r="Z61" s="59">
        <f t="shared" si="3"/>
        <v>36972844.450000003</v>
      </c>
      <c r="AA61" s="60">
        <f>SUMIF('调整分录-本期'!$D:$D,$A61,'调整分录-本期'!F:F)</f>
        <v>0</v>
      </c>
      <c r="AB61" s="60">
        <f>SUMIF('调整分录-本期'!$D:$D,$A61,'调整分录-本期'!G:G)</f>
        <v>0</v>
      </c>
      <c r="AC61" s="61">
        <f t="shared" si="2"/>
        <v>36972844.450000003</v>
      </c>
      <c r="AD61" s="336"/>
      <c r="AE61" s="125"/>
      <c r="AH61" s="137"/>
    </row>
    <row r="62" spans="1:34" ht="15" customHeight="1">
      <c r="A62" s="129" t="s">
        <v>151</v>
      </c>
      <c r="B62" s="54" t="s">
        <v>60</v>
      </c>
      <c r="C62" s="58"/>
      <c r="D62" s="454">
        <v>905825284.42999995</v>
      </c>
      <c r="E62" s="59"/>
      <c r="F62" s="59"/>
      <c r="G62" s="59"/>
      <c r="H62" s="59"/>
      <c r="I62" s="59"/>
      <c r="J62" s="59"/>
      <c r="K62" s="59"/>
      <c r="L62" s="59"/>
      <c r="M62" s="59"/>
      <c r="N62" s="59"/>
      <c r="O62" s="59"/>
      <c r="P62" s="59"/>
      <c r="Q62" s="59"/>
      <c r="R62" s="59"/>
      <c r="S62" s="59"/>
      <c r="T62" s="59"/>
      <c r="U62" s="59"/>
      <c r="V62" s="59"/>
      <c r="W62" s="59"/>
      <c r="X62" s="59"/>
      <c r="Y62" s="59"/>
      <c r="Z62" s="59">
        <f t="shared" si="3"/>
        <v>905825284.42999995</v>
      </c>
      <c r="AA62" s="60">
        <f>SUMIF('调整分录-本期'!$D:$D,$A62,'调整分录-本期'!F:F)</f>
        <v>0</v>
      </c>
      <c r="AB62" s="60">
        <f>SUMIF('调整分录-本期'!$D:$D,$A62,'调整分录-本期'!G:G)</f>
        <v>0</v>
      </c>
      <c r="AC62" s="61">
        <f t="shared" si="2"/>
        <v>905825284.42999995</v>
      </c>
      <c r="AD62" s="336"/>
      <c r="AE62" s="125"/>
      <c r="AH62" s="137"/>
    </row>
    <row r="63" spans="1:34" ht="15" customHeight="1">
      <c r="A63" s="129" t="s">
        <v>861</v>
      </c>
      <c r="B63" s="54" t="s">
        <v>62</v>
      </c>
      <c r="C63" s="58"/>
      <c r="D63" s="59"/>
      <c r="E63" s="59"/>
      <c r="F63" s="59"/>
      <c r="G63" s="59"/>
      <c r="H63" s="59"/>
      <c r="I63" s="59"/>
      <c r="J63" s="59"/>
      <c r="K63" s="59"/>
      <c r="L63" s="59"/>
      <c r="M63" s="59"/>
      <c r="N63" s="59"/>
      <c r="O63" s="59"/>
      <c r="P63" s="59"/>
      <c r="Q63" s="59"/>
      <c r="R63" s="59"/>
      <c r="S63" s="59"/>
      <c r="T63" s="59"/>
      <c r="U63" s="59"/>
      <c r="V63" s="59"/>
      <c r="W63" s="59"/>
      <c r="X63" s="59"/>
      <c r="Y63" s="59"/>
      <c r="Z63" s="59">
        <f t="shared" si="3"/>
        <v>0</v>
      </c>
      <c r="AA63" s="60">
        <f>SUMIF('调整分录-本期'!$D:$D,$A63,'调整分录-本期'!F:F)</f>
        <v>0</v>
      </c>
      <c r="AB63" s="60">
        <f>SUMIF('调整分录-本期'!$D:$D,$A63,'调整分录-本期'!G:G)</f>
        <v>0</v>
      </c>
      <c r="AC63" s="61">
        <f>Z63+AB63-AA63</f>
        <v>0</v>
      </c>
      <c r="AD63" s="336"/>
      <c r="AE63" s="125"/>
      <c r="AH63" s="137"/>
    </row>
    <row r="64" spans="1:34" ht="15" customHeight="1">
      <c r="A64" s="129"/>
      <c r="B64" s="62" t="s">
        <v>64</v>
      </c>
      <c r="C64" s="66"/>
      <c r="D64" s="67">
        <f>D62-D63</f>
        <v>905825284.42999995</v>
      </c>
      <c r="E64" s="67"/>
      <c r="F64" s="67"/>
      <c r="G64" s="67">
        <f>G62-G63</f>
        <v>0</v>
      </c>
      <c r="H64" s="67">
        <f>H62-H63</f>
        <v>0</v>
      </c>
      <c r="I64" s="67">
        <f>I62-I63</f>
        <v>0</v>
      </c>
      <c r="J64" s="67">
        <f>J62-J63</f>
        <v>0</v>
      </c>
      <c r="K64" s="67">
        <f>K62-K63</f>
        <v>0</v>
      </c>
      <c r="L64" s="67"/>
      <c r="M64" s="67"/>
      <c r="N64" s="67"/>
      <c r="O64" s="67"/>
      <c r="P64" s="67"/>
      <c r="Q64" s="67"/>
      <c r="R64" s="67"/>
      <c r="S64" s="67"/>
      <c r="T64" s="67"/>
      <c r="U64" s="67"/>
      <c r="V64" s="67"/>
      <c r="W64" s="67"/>
      <c r="X64" s="67"/>
      <c r="Y64" s="67"/>
      <c r="Z64" s="63">
        <f t="shared" si="3"/>
        <v>905825284.42999995</v>
      </c>
      <c r="AA64" s="67"/>
      <c r="AB64" s="67"/>
      <c r="AC64" s="68">
        <f>AC62-AC63</f>
        <v>905825284.42999995</v>
      </c>
      <c r="AD64" s="336"/>
      <c r="AE64" s="125"/>
      <c r="AH64" s="137"/>
    </row>
    <row r="65" spans="1:34" ht="15" customHeight="1">
      <c r="A65" s="129" t="s">
        <v>152</v>
      </c>
      <c r="B65" s="54" t="s">
        <v>66</v>
      </c>
      <c r="C65" s="58"/>
      <c r="D65" s="454">
        <v>17380471.34</v>
      </c>
      <c r="E65" s="59"/>
      <c r="F65" s="59"/>
      <c r="G65" s="59"/>
      <c r="H65" s="59"/>
      <c r="I65" s="59"/>
      <c r="J65" s="59"/>
      <c r="K65" s="59"/>
      <c r="L65" s="59"/>
      <c r="M65" s="59"/>
      <c r="N65" s="59"/>
      <c r="O65" s="59"/>
      <c r="P65" s="59"/>
      <c r="Q65" s="59"/>
      <c r="R65" s="59"/>
      <c r="S65" s="59"/>
      <c r="T65" s="59"/>
      <c r="U65" s="59"/>
      <c r="V65" s="59"/>
      <c r="W65" s="59"/>
      <c r="X65" s="59"/>
      <c r="Y65" s="59"/>
      <c r="Z65" s="59">
        <f t="shared" si="3"/>
        <v>17380471.34</v>
      </c>
      <c r="AA65" s="60">
        <f>SUMIF('调整分录-本期'!$D:$D,$A65,'调整分录-本期'!F:F)</f>
        <v>0</v>
      </c>
      <c r="AB65" s="60">
        <f>SUMIF('调整分录-本期'!$D:$D,$A65,'调整分录-本期'!G:G)</f>
        <v>0</v>
      </c>
      <c r="AC65" s="61">
        <f t="shared" si="2"/>
        <v>17380471.34</v>
      </c>
      <c r="AD65" s="336"/>
      <c r="AE65" s="125"/>
      <c r="AH65" s="137"/>
    </row>
    <row r="66" spans="1:34" ht="15" customHeight="1">
      <c r="A66" s="129" t="s">
        <v>153</v>
      </c>
      <c r="B66" s="54" t="s">
        <v>68</v>
      </c>
      <c r="C66" s="58"/>
      <c r="D66" s="454">
        <v>7789590.5099999998</v>
      </c>
      <c r="E66" s="59"/>
      <c r="F66" s="59"/>
      <c r="G66" s="59"/>
      <c r="H66" s="59"/>
      <c r="I66" s="59"/>
      <c r="J66" s="59"/>
      <c r="K66" s="59"/>
      <c r="L66" s="59"/>
      <c r="M66" s="59"/>
      <c r="N66" s="59"/>
      <c r="O66" s="59"/>
      <c r="P66" s="59"/>
      <c r="Q66" s="59"/>
      <c r="R66" s="59"/>
      <c r="S66" s="59"/>
      <c r="T66" s="59"/>
      <c r="U66" s="59"/>
      <c r="V66" s="59"/>
      <c r="W66" s="59"/>
      <c r="X66" s="59"/>
      <c r="Y66" s="59"/>
      <c r="Z66" s="59">
        <f t="shared" si="3"/>
        <v>7789590.5099999998</v>
      </c>
      <c r="AA66" s="60">
        <f>SUMIF('调整分录-本期'!$D:$D,$A66,'调整分录-本期'!F:F)</f>
        <v>0</v>
      </c>
      <c r="AB66" s="60">
        <f>SUMIF('调整分录-本期'!$D:$D,$A66,'调整分录-本期'!G:G)</f>
        <v>0</v>
      </c>
      <c r="AC66" s="61">
        <f t="shared" si="2"/>
        <v>7789590.5099999998</v>
      </c>
      <c r="AD66" s="336"/>
      <c r="AE66" s="125"/>
      <c r="AH66" s="137"/>
    </row>
    <row r="67" spans="1:34" ht="15" customHeight="1">
      <c r="A67" s="129" t="s">
        <v>154</v>
      </c>
      <c r="B67" s="54" t="s">
        <v>70</v>
      </c>
      <c r="C67" s="58"/>
      <c r="D67" s="454">
        <v>92177821.010000005</v>
      </c>
      <c r="E67" s="59"/>
      <c r="F67" s="59"/>
      <c r="G67" s="59"/>
      <c r="H67" s="59"/>
      <c r="I67" s="59"/>
      <c r="J67" s="59"/>
      <c r="K67" s="59"/>
      <c r="L67" s="59"/>
      <c r="M67" s="59"/>
      <c r="N67" s="59"/>
      <c r="O67" s="59"/>
      <c r="P67" s="59"/>
      <c r="Q67" s="59"/>
      <c r="R67" s="59"/>
      <c r="S67" s="59"/>
      <c r="T67" s="59"/>
      <c r="U67" s="59"/>
      <c r="V67" s="59"/>
      <c r="W67" s="59"/>
      <c r="X67" s="59"/>
      <c r="Y67" s="59"/>
      <c r="Z67" s="59">
        <f t="shared" si="3"/>
        <v>92177821.010000005</v>
      </c>
      <c r="AA67" s="60">
        <f>SUMIF('调整分录-本期'!$D:$D,$A67,'调整分录-本期'!F:F)</f>
        <v>0</v>
      </c>
      <c r="AB67" s="60">
        <f>SUMIF('调整分录-本期'!$D:$D,$A67,'调整分录-本期'!G:G)</f>
        <v>0</v>
      </c>
      <c r="AC67" s="61">
        <f t="shared" si="2"/>
        <v>92177821.010000005</v>
      </c>
      <c r="AD67" s="336"/>
      <c r="AE67" s="125"/>
      <c r="AH67" s="137"/>
    </row>
    <row r="68" spans="1:34" ht="15" customHeight="1">
      <c r="A68" s="129"/>
      <c r="B68" s="62" t="s">
        <v>72</v>
      </c>
      <c r="C68" s="66"/>
      <c r="D68" s="67">
        <f>SUM(D34:D67)-SUM(D38:D39)-SUM(D43:D45)-SUM(D47:D49)-SUM(D51:D52)-SUM(D57:D59)-SUM(D62:D63)</f>
        <v>2082091870.5300007</v>
      </c>
      <c r="E68" s="67"/>
      <c r="F68" s="67"/>
      <c r="G68" s="67">
        <f>SUM(G34:G67)-SUM(G38:G39)-SUM(G43:G45)-SUM(G47:G49)-SUM(G51:G52)-SUM(G57:G59)-SUM(G62:G63)</f>
        <v>0</v>
      </c>
      <c r="H68" s="67">
        <f>SUM(H34:H67)-SUM(H38:H39)-SUM(H43:H45)-SUM(H47:H49)-SUM(H51:H52)-SUM(H57:H59)-SUM(H62:H63)</f>
        <v>0</v>
      </c>
      <c r="I68" s="67">
        <f>SUM(I34:I67)-SUM(I38:I39)-SUM(I43:I45)-SUM(I47:I49)-SUM(I51:I52)-SUM(I57:I59)-SUM(I62:I63)</f>
        <v>0</v>
      </c>
      <c r="J68" s="67">
        <f>SUM(J34:J67)-SUM(J38:J39)-SUM(J43:J45)-SUM(J47:J49)-SUM(J51:J52)-SUM(J57:J59)-SUM(J62:J63)</f>
        <v>0</v>
      </c>
      <c r="K68" s="67">
        <f>SUM(K34:K67)-SUM(K38:K39)-SUM(K43:K45)-SUM(K47:K49)-SUM(K51:K52)-SUM(K57:K59)-SUM(K62:K63)</f>
        <v>0</v>
      </c>
      <c r="L68" s="67"/>
      <c r="M68" s="67"/>
      <c r="N68" s="67"/>
      <c r="O68" s="67"/>
      <c r="P68" s="67"/>
      <c r="Q68" s="67"/>
      <c r="R68" s="67"/>
      <c r="S68" s="67"/>
      <c r="T68" s="67"/>
      <c r="U68" s="67"/>
      <c r="V68" s="67"/>
      <c r="W68" s="67"/>
      <c r="X68" s="67"/>
      <c r="Y68" s="67"/>
      <c r="Z68" s="63">
        <f t="shared" si="3"/>
        <v>2082091870.5300007</v>
      </c>
      <c r="AA68" s="67">
        <f>SUM(AA34:AA67)</f>
        <v>0</v>
      </c>
      <c r="AB68" s="67">
        <f>SUM(AB34:AB67)</f>
        <v>0</v>
      </c>
      <c r="AC68" s="68">
        <f>SUM(AC34:AC67)-SUM(AC38:AC39)-SUM(AC43:AC45)-SUM(AC47:AC49)-SUM(AC51:AC52)-SUM(AC57:AC59)-SUM(AC62:AC63)</f>
        <v>2082091870.5300007</v>
      </c>
      <c r="AD68" s="336"/>
      <c r="AE68" s="125"/>
      <c r="AH68" s="137"/>
    </row>
    <row r="69" spans="1:34" ht="15" customHeight="1">
      <c r="A69" s="129"/>
      <c r="B69" s="62" t="s">
        <v>74</v>
      </c>
      <c r="C69" s="66"/>
      <c r="D69" s="67">
        <f>D32+D68</f>
        <v>4201730001.7800007</v>
      </c>
      <c r="E69" s="67"/>
      <c r="F69" s="67"/>
      <c r="G69" s="67">
        <f>G32+G68</f>
        <v>0</v>
      </c>
      <c r="H69" s="67">
        <f>H32+H68</f>
        <v>0</v>
      </c>
      <c r="I69" s="67">
        <f>I32+I68</f>
        <v>0</v>
      </c>
      <c r="J69" s="67">
        <f>J32+J68</f>
        <v>0</v>
      </c>
      <c r="K69" s="67">
        <f>K32+K68</f>
        <v>0</v>
      </c>
      <c r="L69" s="67"/>
      <c r="M69" s="67"/>
      <c r="N69" s="67"/>
      <c r="O69" s="67"/>
      <c r="P69" s="67"/>
      <c r="Q69" s="67"/>
      <c r="R69" s="67"/>
      <c r="S69" s="67"/>
      <c r="T69" s="67"/>
      <c r="U69" s="67"/>
      <c r="V69" s="67"/>
      <c r="W69" s="67"/>
      <c r="X69" s="67"/>
      <c r="Y69" s="67"/>
      <c r="Z69" s="63">
        <f t="shared" si="3"/>
        <v>4201730001.7800007</v>
      </c>
      <c r="AA69" s="67">
        <f>AA32+AA68</f>
        <v>0</v>
      </c>
      <c r="AB69" s="67">
        <f>AB32+AB68</f>
        <v>0</v>
      </c>
      <c r="AC69" s="68">
        <f>AC32+AC68</f>
        <v>4201730001.7800007</v>
      </c>
      <c r="AD69" s="336"/>
      <c r="AE69" s="125"/>
      <c r="AH69" s="137"/>
    </row>
    <row r="70" spans="1:34" ht="15" customHeight="1">
      <c r="A70" s="129"/>
      <c r="B70" s="54" t="s">
        <v>1</v>
      </c>
      <c r="C70" s="69"/>
      <c r="D70" s="59"/>
      <c r="E70" s="59"/>
      <c r="F70" s="59"/>
      <c r="G70" s="59"/>
      <c r="H70" s="59"/>
      <c r="I70" s="59"/>
      <c r="J70" s="59"/>
      <c r="K70" s="59"/>
      <c r="L70" s="59"/>
      <c r="M70" s="59"/>
      <c r="N70" s="59"/>
      <c r="O70" s="59"/>
      <c r="P70" s="59"/>
      <c r="Q70" s="59"/>
      <c r="R70" s="59"/>
      <c r="S70" s="59"/>
      <c r="T70" s="59"/>
      <c r="U70" s="59"/>
      <c r="V70" s="59"/>
      <c r="W70" s="59"/>
      <c r="X70" s="59"/>
      <c r="Y70" s="59"/>
      <c r="Z70" s="59">
        <f t="shared" si="3"/>
        <v>0</v>
      </c>
      <c r="AA70" s="60">
        <f>SUMIF('调整分录-本期'!$D:$D,$A70,'调整分录-本期'!F:F)</f>
        <v>0</v>
      </c>
      <c r="AB70" s="60">
        <f>SUMIF('调整分录-本期'!$D:$D,$A70,'调整分录-本期'!G:G)</f>
        <v>0</v>
      </c>
      <c r="AC70" s="61"/>
      <c r="AD70" s="336"/>
      <c r="AE70" s="125"/>
      <c r="AH70" s="137"/>
    </row>
    <row r="71" spans="1:34" ht="15" customHeight="1">
      <c r="A71" s="129" t="s">
        <v>155</v>
      </c>
      <c r="B71" s="54" t="s">
        <v>3</v>
      </c>
      <c r="C71" s="58"/>
      <c r="D71" s="454">
        <v>4865479.18</v>
      </c>
      <c r="E71" s="59"/>
      <c r="F71" s="59"/>
      <c r="G71" s="59"/>
      <c r="H71" s="59"/>
      <c r="I71" s="59"/>
      <c r="J71" s="59"/>
      <c r="K71" s="59"/>
      <c r="L71" s="59"/>
      <c r="M71" s="59"/>
      <c r="N71" s="59"/>
      <c r="O71" s="59"/>
      <c r="P71" s="59"/>
      <c r="Q71" s="59"/>
      <c r="R71" s="59"/>
      <c r="S71" s="59"/>
      <c r="T71" s="59"/>
      <c r="U71" s="59"/>
      <c r="V71" s="59"/>
      <c r="W71" s="59"/>
      <c r="X71" s="59"/>
      <c r="Y71" s="59"/>
      <c r="Z71" s="59">
        <f t="shared" si="3"/>
        <v>4865479.18</v>
      </c>
      <c r="AA71" s="60">
        <f>SUMIF('调整分录-本期'!$D:$D,$A71,'调整分录-本期'!F:F)</f>
        <v>0</v>
      </c>
      <c r="AB71" s="60">
        <f>SUMIF('调整分录-本期'!$D:$D,$A71,'调整分录-本期'!G:G)</f>
        <v>0</v>
      </c>
      <c r="AC71" s="61">
        <f t="shared" ref="AC71:AC120" si="4">Z71+AB71-AA71</f>
        <v>4865479.18</v>
      </c>
      <c r="AD71" s="336"/>
      <c r="AE71" s="125"/>
      <c r="AH71" s="137"/>
    </row>
    <row r="72" spans="1:34" ht="15" customHeight="1">
      <c r="A72" s="129" t="s">
        <v>470</v>
      </c>
      <c r="B72" s="54" t="s">
        <v>455</v>
      </c>
      <c r="C72" s="58"/>
      <c r="D72" s="59"/>
      <c r="E72" s="59"/>
      <c r="F72" s="59"/>
      <c r="G72" s="59"/>
      <c r="H72" s="59"/>
      <c r="I72" s="59"/>
      <c r="J72" s="59"/>
      <c r="K72" s="59"/>
      <c r="L72" s="59"/>
      <c r="M72" s="59"/>
      <c r="N72" s="59"/>
      <c r="O72" s="59"/>
      <c r="P72" s="59"/>
      <c r="Q72" s="59"/>
      <c r="R72" s="59"/>
      <c r="S72" s="59"/>
      <c r="T72" s="59"/>
      <c r="U72" s="59"/>
      <c r="V72" s="59"/>
      <c r="W72" s="59"/>
      <c r="X72" s="59"/>
      <c r="Y72" s="59"/>
      <c r="Z72" s="59">
        <f t="shared" si="3"/>
        <v>0</v>
      </c>
      <c r="AA72" s="60">
        <f>SUMIF('调整分录-本期'!$D:$D,$A72,'调整分录-本期'!F:F)</f>
        <v>0</v>
      </c>
      <c r="AB72" s="60">
        <f>SUMIF('调整分录-本期'!$D:$D,$A72,'调整分录-本期'!G:G)</f>
        <v>0</v>
      </c>
      <c r="AC72" s="61">
        <f t="shared" si="4"/>
        <v>0</v>
      </c>
      <c r="AD72" s="336"/>
      <c r="AE72" s="125"/>
      <c r="AH72" s="137"/>
    </row>
    <row r="73" spans="1:34" ht="15" customHeight="1">
      <c r="A73" s="129" t="s">
        <v>472</v>
      </c>
      <c r="B73" s="54" t="s">
        <v>457</v>
      </c>
      <c r="C73" s="58"/>
      <c r="D73" s="59"/>
      <c r="E73" s="59"/>
      <c r="F73" s="59"/>
      <c r="G73" s="59"/>
      <c r="H73" s="59"/>
      <c r="I73" s="59"/>
      <c r="J73" s="59"/>
      <c r="K73" s="59"/>
      <c r="L73" s="59"/>
      <c r="M73" s="59"/>
      <c r="N73" s="59"/>
      <c r="O73" s="59"/>
      <c r="P73" s="59"/>
      <c r="Q73" s="59"/>
      <c r="R73" s="59"/>
      <c r="S73" s="59"/>
      <c r="T73" s="59"/>
      <c r="U73" s="59"/>
      <c r="V73" s="59"/>
      <c r="W73" s="59"/>
      <c r="X73" s="59"/>
      <c r="Y73" s="59"/>
      <c r="Z73" s="59">
        <f t="shared" si="3"/>
        <v>0</v>
      </c>
      <c r="AA73" s="60">
        <f>SUMIF('调整分录-本期'!$D:$D,$A73,'调整分录-本期'!F:F)</f>
        <v>0</v>
      </c>
      <c r="AB73" s="60">
        <f>SUMIF('调整分录-本期'!$D:$D,$A73,'调整分录-本期'!G:G)</f>
        <v>0</v>
      </c>
      <c r="AC73" s="61">
        <f t="shared" si="4"/>
        <v>0</v>
      </c>
      <c r="AD73" s="336"/>
      <c r="AE73" s="125"/>
      <c r="AH73" s="137"/>
    </row>
    <row r="74" spans="1:34" ht="15" customHeight="1">
      <c r="A74" s="129" t="s">
        <v>838</v>
      </c>
      <c r="B74" s="54" t="s">
        <v>819</v>
      </c>
      <c r="C74" s="58"/>
      <c r="D74" s="59"/>
      <c r="E74" s="59"/>
      <c r="F74" s="59"/>
      <c r="G74" s="59"/>
      <c r="H74" s="59"/>
      <c r="I74" s="59"/>
      <c r="J74" s="59"/>
      <c r="K74" s="59"/>
      <c r="L74" s="59"/>
      <c r="M74" s="59"/>
      <c r="N74" s="59"/>
      <c r="O74" s="59"/>
      <c r="P74" s="59"/>
      <c r="Q74" s="59"/>
      <c r="R74" s="59"/>
      <c r="S74" s="59"/>
      <c r="T74" s="59"/>
      <c r="U74" s="59"/>
      <c r="V74" s="59"/>
      <c r="W74" s="59"/>
      <c r="X74" s="59"/>
      <c r="Y74" s="59"/>
      <c r="Z74" s="59">
        <f t="shared" si="3"/>
        <v>0</v>
      </c>
      <c r="AA74" s="60">
        <f>SUMIF('调整分录-本期'!$D:$D,$A74,'调整分录-本期'!F:F)</f>
        <v>0</v>
      </c>
      <c r="AB74" s="60">
        <f>SUMIF('调整分录-本期'!$D:$D,$A74,'调整分录-本期'!G:G)</f>
        <v>0</v>
      </c>
      <c r="AC74" s="61">
        <f t="shared" si="4"/>
        <v>0</v>
      </c>
      <c r="AD74" s="336"/>
      <c r="AE74" s="125"/>
      <c r="AH74" s="137"/>
    </row>
    <row r="75" spans="1:34" ht="15" customHeight="1">
      <c r="A75" s="129" t="s">
        <v>473</v>
      </c>
      <c r="B75" s="54" t="s">
        <v>458</v>
      </c>
      <c r="C75" s="58"/>
      <c r="D75" s="59"/>
      <c r="E75" s="59"/>
      <c r="F75" s="59"/>
      <c r="G75" s="59"/>
      <c r="H75" s="59"/>
      <c r="I75" s="59"/>
      <c r="J75" s="59"/>
      <c r="K75" s="59"/>
      <c r="L75" s="59"/>
      <c r="M75" s="59"/>
      <c r="N75" s="59"/>
      <c r="O75" s="59"/>
      <c r="P75" s="59"/>
      <c r="Q75" s="59"/>
      <c r="R75" s="59"/>
      <c r="S75" s="59"/>
      <c r="T75" s="59"/>
      <c r="U75" s="59"/>
      <c r="V75" s="59"/>
      <c r="W75" s="59"/>
      <c r="X75" s="59"/>
      <c r="Y75" s="59"/>
      <c r="Z75" s="59">
        <f t="shared" ref="Z75:Z108" si="5">SUM(D75:Y75)</f>
        <v>0</v>
      </c>
      <c r="AA75" s="60">
        <f>SUMIF('调整分录-本期'!$D:$D,$A75,'调整分录-本期'!F:F)</f>
        <v>0</v>
      </c>
      <c r="AB75" s="60">
        <f>SUMIF('调整分录-本期'!$D:$D,$A75,'调整分录-本期'!G:G)</f>
        <v>0</v>
      </c>
      <c r="AC75" s="61">
        <f t="shared" si="4"/>
        <v>0</v>
      </c>
      <c r="AD75" s="336"/>
      <c r="AE75" s="125"/>
      <c r="AH75" s="137"/>
    </row>
    <row r="76" spans="1:34" ht="15" customHeight="1">
      <c r="A76" s="129" t="s">
        <v>800</v>
      </c>
      <c r="B76" s="54" t="s">
        <v>511</v>
      </c>
      <c r="C76" s="58"/>
      <c r="D76" s="59"/>
      <c r="E76" s="59"/>
      <c r="F76" s="59"/>
      <c r="G76" s="59"/>
      <c r="H76" s="59"/>
      <c r="I76" s="59"/>
      <c r="J76" s="59"/>
      <c r="K76" s="59"/>
      <c r="L76" s="59"/>
      <c r="M76" s="59"/>
      <c r="N76" s="59"/>
      <c r="O76" s="59"/>
      <c r="P76" s="59"/>
      <c r="Q76" s="59"/>
      <c r="R76" s="59"/>
      <c r="S76" s="59"/>
      <c r="T76" s="59"/>
      <c r="U76" s="59"/>
      <c r="V76" s="59"/>
      <c r="W76" s="59"/>
      <c r="X76" s="59"/>
      <c r="Y76" s="59"/>
      <c r="Z76" s="59">
        <f t="shared" si="5"/>
        <v>0</v>
      </c>
      <c r="AA76" s="60">
        <f>SUMIF('调整分录-本期'!$D:$D,$A76,'调整分录-本期'!F:F)</f>
        <v>0</v>
      </c>
      <c r="AB76" s="60">
        <f>SUMIF('调整分录-本期'!$D:$D,$A76,'调整分录-本期'!G:G)</f>
        <v>0</v>
      </c>
      <c r="AC76" s="61">
        <f t="shared" si="4"/>
        <v>0</v>
      </c>
      <c r="AD76" s="336"/>
      <c r="AE76" s="125"/>
      <c r="AH76" s="137"/>
    </row>
    <row r="77" spans="1:34" ht="15" customHeight="1">
      <c r="A77" s="129" t="s">
        <v>801</v>
      </c>
      <c r="B77" s="54" t="s">
        <v>512</v>
      </c>
      <c r="C77" s="58"/>
      <c r="D77" s="454">
        <v>145663053.97</v>
      </c>
      <c r="E77" s="59"/>
      <c r="F77" s="59"/>
      <c r="G77" s="59"/>
      <c r="H77" s="59"/>
      <c r="I77" s="59"/>
      <c r="J77" s="59"/>
      <c r="K77" s="59"/>
      <c r="L77" s="59"/>
      <c r="M77" s="59"/>
      <c r="N77" s="59"/>
      <c r="O77" s="59"/>
      <c r="P77" s="59"/>
      <c r="Q77" s="59"/>
      <c r="R77" s="59"/>
      <c r="S77" s="59"/>
      <c r="T77" s="59"/>
      <c r="U77" s="59"/>
      <c r="V77" s="59"/>
      <c r="W77" s="59"/>
      <c r="X77" s="59"/>
      <c r="Y77" s="59"/>
      <c r="Z77" s="59">
        <f t="shared" si="5"/>
        <v>145663053.97</v>
      </c>
      <c r="AA77" s="60">
        <f>SUMIF('调整分录-本期'!$D:$D,$A77,'调整分录-本期'!F:F)</f>
        <v>0</v>
      </c>
      <c r="AB77" s="60">
        <f>SUMIF('调整分录-本期'!$D:$D,$A77,'调整分录-本期'!G:G)</f>
        <v>0</v>
      </c>
      <c r="AC77" s="61">
        <f t="shared" si="4"/>
        <v>145663053.97</v>
      </c>
      <c r="AD77" s="336"/>
      <c r="AE77" s="125"/>
      <c r="AH77" s="137"/>
    </row>
    <row r="78" spans="1:34" ht="15" customHeight="1">
      <c r="A78" s="129" t="s">
        <v>156</v>
      </c>
      <c r="B78" s="54" t="s">
        <v>4</v>
      </c>
      <c r="C78" s="58"/>
      <c r="D78" s="454">
        <v>7874073.4900000002</v>
      </c>
      <c r="E78" s="59"/>
      <c r="F78" s="59"/>
      <c r="G78" s="59"/>
      <c r="H78" s="59"/>
      <c r="I78" s="59"/>
      <c r="J78" s="59"/>
      <c r="K78" s="59"/>
      <c r="L78" s="59"/>
      <c r="M78" s="59"/>
      <c r="N78" s="59"/>
      <c r="O78" s="59"/>
      <c r="P78" s="59"/>
      <c r="Q78" s="59"/>
      <c r="R78" s="59"/>
      <c r="S78" s="59"/>
      <c r="T78" s="59"/>
      <c r="U78" s="59"/>
      <c r="V78" s="59"/>
      <c r="W78" s="59"/>
      <c r="X78" s="59"/>
      <c r="Y78" s="59"/>
      <c r="Z78" s="59">
        <f>SUM(D78:Y78)</f>
        <v>7874073.4900000002</v>
      </c>
      <c r="AA78" s="60">
        <f>SUMIF('调整分录-本期'!$D:$D,$A78,'调整分录-本期'!F:F)</f>
        <v>0</v>
      </c>
      <c r="AB78" s="60">
        <f>SUMIF('调整分录-本期'!$D:$D,$A78,'调整分录-本期'!G:G)</f>
        <v>0</v>
      </c>
      <c r="AC78" s="61">
        <f t="shared" si="4"/>
        <v>7874073.4900000002</v>
      </c>
      <c r="AD78" s="336"/>
      <c r="AE78" s="125"/>
      <c r="AH78" s="137"/>
    </row>
    <row r="79" spans="1:34" ht="15" customHeight="1">
      <c r="A79" s="129" t="s">
        <v>839</v>
      </c>
      <c r="B79" s="54" t="s">
        <v>820</v>
      </c>
      <c r="C79" s="58"/>
      <c r="D79" s="59"/>
      <c r="E79" s="59"/>
      <c r="F79" s="59"/>
      <c r="G79" s="59"/>
      <c r="H79" s="59"/>
      <c r="I79" s="59"/>
      <c r="J79" s="59"/>
      <c r="K79" s="59"/>
      <c r="L79" s="59"/>
      <c r="M79" s="59"/>
      <c r="N79" s="59"/>
      <c r="O79" s="59"/>
      <c r="P79" s="59"/>
      <c r="Q79" s="59"/>
      <c r="R79" s="59"/>
      <c r="S79" s="59"/>
      <c r="T79" s="59"/>
      <c r="U79" s="59"/>
      <c r="V79" s="59"/>
      <c r="W79" s="59"/>
      <c r="X79" s="59"/>
      <c r="Y79" s="59"/>
      <c r="Z79" s="59">
        <f>SUM(D79:Y79)</f>
        <v>0</v>
      </c>
      <c r="AA79" s="60">
        <f>SUMIF('调整分录-本期'!$D:$D,$A79,'调整分录-本期'!F:F)</f>
        <v>0</v>
      </c>
      <c r="AB79" s="60">
        <f>SUMIF('调整分录-本期'!$D:$D,$A79,'调整分录-本期'!G:G)</f>
        <v>0</v>
      </c>
      <c r="AC79" s="61">
        <f t="shared" si="4"/>
        <v>0</v>
      </c>
      <c r="AD79" s="336"/>
      <c r="AE79" s="125"/>
      <c r="AH79" s="137"/>
    </row>
    <row r="80" spans="1:34" ht="15" customHeight="1">
      <c r="A80" s="129" t="s">
        <v>474</v>
      </c>
      <c r="B80" s="54" t="s">
        <v>459</v>
      </c>
      <c r="C80" s="58"/>
      <c r="D80" s="59"/>
      <c r="E80" s="59"/>
      <c r="F80" s="59"/>
      <c r="G80" s="59"/>
      <c r="H80" s="59"/>
      <c r="I80" s="59"/>
      <c r="J80" s="59"/>
      <c r="K80" s="59"/>
      <c r="L80" s="59"/>
      <c r="M80" s="59"/>
      <c r="N80" s="59"/>
      <c r="O80" s="59"/>
      <c r="P80" s="59"/>
      <c r="Q80" s="59"/>
      <c r="R80" s="59"/>
      <c r="S80" s="59"/>
      <c r="T80" s="59"/>
      <c r="U80" s="59"/>
      <c r="V80" s="59"/>
      <c r="W80" s="59"/>
      <c r="X80" s="59"/>
      <c r="Y80" s="59"/>
      <c r="Z80" s="59">
        <f>SUM(D80:Y80)</f>
        <v>0</v>
      </c>
      <c r="AA80" s="60">
        <f>SUMIF('调整分录-本期'!$D:$D,$A80,'调整分录-本期'!F:F)</f>
        <v>0</v>
      </c>
      <c r="AB80" s="60">
        <f>SUMIF('调整分录-本期'!$D:$D,$A80,'调整分录-本期'!G:G)</f>
        <v>0</v>
      </c>
      <c r="AC80" s="61">
        <f t="shared" si="4"/>
        <v>0</v>
      </c>
      <c r="AD80" s="336"/>
      <c r="AE80" s="125"/>
      <c r="AH80" s="137"/>
    </row>
    <row r="81" spans="1:34" ht="15" customHeight="1">
      <c r="A81" s="129" t="s">
        <v>471</v>
      </c>
      <c r="B81" s="54" t="s">
        <v>456</v>
      </c>
      <c r="C81" s="58"/>
      <c r="D81" s="59"/>
      <c r="E81" s="59"/>
      <c r="F81" s="59"/>
      <c r="G81" s="59"/>
      <c r="H81" s="59"/>
      <c r="I81" s="59"/>
      <c r="J81" s="59"/>
      <c r="K81" s="59"/>
      <c r="L81" s="59"/>
      <c r="M81" s="59"/>
      <c r="N81" s="59"/>
      <c r="O81" s="59"/>
      <c r="P81" s="59"/>
      <c r="Q81" s="59"/>
      <c r="R81" s="59"/>
      <c r="S81" s="59"/>
      <c r="T81" s="59"/>
      <c r="U81" s="59"/>
      <c r="V81" s="59"/>
      <c r="W81" s="59"/>
      <c r="X81" s="59"/>
      <c r="Y81" s="59"/>
      <c r="Z81" s="59">
        <f>SUM(D81:Y81)</f>
        <v>0</v>
      </c>
      <c r="AA81" s="60">
        <f>SUMIF('调整分录-本期'!$D:$D,$A81,'调整分录-本期'!F:F)</f>
        <v>0</v>
      </c>
      <c r="AB81" s="60">
        <f>SUMIF('调整分录-本期'!$D:$D,$A81,'调整分录-本期'!G:G)</f>
        <v>0</v>
      </c>
      <c r="AC81" s="61">
        <f>Z81+AB81-AA81</f>
        <v>0</v>
      </c>
      <c r="AD81" s="336"/>
      <c r="AE81" s="125"/>
      <c r="AH81" s="137"/>
    </row>
    <row r="82" spans="1:34" ht="15" customHeight="1">
      <c r="A82" s="129" t="s">
        <v>478</v>
      </c>
      <c r="B82" s="54" t="s">
        <v>461</v>
      </c>
      <c r="C82" s="58"/>
      <c r="D82" s="59"/>
      <c r="E82" s="59"/>
      <c r="F82" s="59"/>
      <c r="G82" s="59"/>
      <c r="H82" s="59"/>
      <c r="I82" s="59"/>
      <c r="J82" s="59"/>
      <c r="K82" s="59"/>
      <c r="L82" s="59"/>
      <c r="M82" s="59"/>
      <c r="N82" s="59"/>
      <c r="O82" s="59"/>
      <c r="P82" s="59"/>
      <c r="Q82" s="59"/>
      <c r="R82" s="59"/>
      <c r="S82" s="59"/>
      <c r="T82" s="59"/>
      <c r="U82" s="59"/>
      <c r="V82" s="59"/>
      <c r="W82" s="59"/>
      <c r="X82" s="59"/>
      <c r="Y82" s="59"/>
      <c r="Z82" s="59">
        <f t="shared" si="5"/>
        <v>0</v>
      </c>
      <c r="AA82" s="60">
        <f>SUMIF('调整分录-本期'!$D:$D,$A82,'调整分录-本期'!F:F)</f>
        <v>0</v>
      </c>
      <c r="AB82" s="60">
        <f>SUMIF('调整分录-本期'!$D:$D,$A82,'调整分录-本期'!G:G)</f>
        <v>0</v>
      </c>
      <c r="AC82" s="61">
        <f t="shared" si="4"/>
        <v>0</v>
      </c>
      <c r="AD82" s="336"/>
      <c r="AE82" s="125"/>
      <c r="AH82" s="137"/>
    </row>
    <row r="83" spans="1:34" ht="15" customHeight="1">
      <c r="A83" s="129" t="s">
        <v>479</v>
      </c>
      <c r="B83" s="54" t="s">
        <v>462</v>
      </c>
      <c r="C83" s="58"/>
      <c r="D83" s="59"/>
      <c r="E83" s="59"/>
      <c r="F83" s="59"/>
      <c r="G83" s="59"/>
      <c r="H83" s="59"/>
      <c r="I83" s="59"/>
      <c r="J83" s="59"/>
      <c r="K83" s="59"/>
      <c r="L83" s="59"/>
      <c r="M83" s="59"/>
      <c r="N83" s="59"/>
      <c r="O83" s="59"/>
      <c r="P83" s="59"/>
      <c r="Q83" s="59"/>
      <c r="R83" s="59"/>
      <c r="S83" s="59"/>
      <c r="T83" s="59"/>
      <c r="U83" s="59"/>
      <c r="V83" s="59"/>
      <c r="W83" s="59"/>
      <c r="X83" s="59"/>
      <c r="Y83" s="59"/>
      <c r="Z83" s="59">
        <f>SUM(D83:Y83)</f>
        <v>0</v>
      </c>
      <c r="AA83" s="60">
        <f>SUMIF('调整分录-本期'!$D:$D,$A83,'调整分录-本期'!F:F)</f>
        <v>0</v>
      </c>
      <c r="AB83" s="60">
        <f>SUMIF('调整分录-本期'!$D:$D,$A83,'调整分录-本期'!G:G)</f>
        <v>0</v>
      </c>
      <c r="AC83" s="61">
        <f t="shared" si="4"/>
        <v>0</v>
      </c>
      <c r="AD83" s="336"/>
      <c r="AE83" s="125"/>
      <c r="AH83" s="137"/>
    </row>
    <row r="84" spans="1:34" ht="15" customHeight="1">
      <c r="A84" s="129" t="s">
        <v>157</v>
      </c>
      <c r="B84" s="54" t="s">
        <v>6</v>
      </c>
      <c r="C84" s="58"/>
      <c r="D84" s="454">
        <v>31883357.98</v>
      </c>
      <c r="E84" s="59"/>
      <c r="F84" s="59"/>
      <c r="G84" s="59"/>
      <c r="H84" s="59"/>
      <c r="I84" s="59"/>
      <c r="J84" s="59"/>
      <c r="K84" s="59"/>
      <c r="L84" s="59"/>
      <c r="M84" s="59"/>
      <c r="N84" s="59"/>
      <c r="O84" s="59"/>
      <c r="P84" s="59"/>
      <c r="Q84" s="59"/>
      <c r="R84" s="59"/>
      <c r="S84" s="59"/>
      <c r="T84" s="59"/>
      <c r="U84" s="59"/>
      <c r="V84" s="59"/>
      <c r="W84" s="59"/>
      <c r="X84" s="59"/>
      <c r="Y84" s="59"/>
      <c r="Z84" s="59">
        <f t="shared" si="5"/>
        <v>31883357.98</v>
      </c>
      <c r="AA84" s="60">
        <f>SUMIF('调整分录-本期'!$D:$D,$A84,'调整分录-本期'!F:F)</f>
        <v>0</v>
      </c>
      <c r="AB84" s="60">
        <f>SUMIF('调整分录-本期'!$D:$D,$A84,'调整分录-本期'!G:G)</f>
        <v>0</v>
      </c>
      <c r="AC84" s="61">
        <f t="shared" si="4"/>
        <v>31883357.98</v>
      </c>
      <c r="AD84" s="336"/>
      <c r="AE84" s="125"/>
      <c r="AH84" s="137"/>
    </row>
    <row r="85" spans="1:34" ht="15" customHeight="1">
      <c r="A85" s="129" t="s">
        <v>158</v>
      </c>
      <c r="B85" s="54" t="s">
        <v>8</v>
      </c>
      <c r="C85" s="58"/>
      <c r="D85" s="454">
        <v>18868453.510000002</v>
      </c>
      <c r="E85" s="59"/>
      <c r="F85" s="59"/>
      <c r="G85" s="59"/>
      <c r="H85" s="59"/>
      <c r="I85" s="59"/>
      <c r="J85" s="59"/>
      <c r="K85" s="59"/>
      <c r="L85" s="59"/>
      <c r="M85" s="59"/>
      <c r="N85" s="59"/>
      <c r="O85" s="59"/>
      <c r="P85" s="59"/>
      <c r="Q85" s="59"/>
      <c r="R85" s="59"/>
      <c r="S85" s="59"/>
      <c r="T85" s="59"/>
      <c r="U85" s="59"/>
      <c r="V85" s="59"/>
      <c r="W85" s="59"/>
      <c r="X85" s="59"/>
      <c r="Y85" s="59"/>
      <c r="Z85" s="59">
        <f t="shared" si="5"/>
        <v>18868453.510000002</v>
      </c>
      <c r="AA85" s="60">
        <f>SUMIF('调整分录-本期'!$D:$D,$A85,'调整分录-本期'!F:F)</f>
        <v>0</v>
      </c>
      <c r="AB85" s="60">
        <f>SUMIF('调整分录-本期'!$D:$D,$A85,'调整分录-本期'!G:G)</f>
        <v>0</v>
      </c>
      <c r="AC85" s="61">
        <f t="shared" si="4"/>
        <v>18868453.510000002</v>
      </c>
      <c r="AD85" s="336"/>
      <c r="AE85" s="125"/>
      <c r="AH85" s="137"/>
    </row>
    <row r="86" spans="1:34" ht="15" customHeight="1">
      <c r="A86" s="129" t="s">
        <v>159</v>
      </c>
      <c r="B86" s="54" t="s">
        <v>10</v>
      </c>
      <c r="C86" s="58"/>
      <c r="D86" s="454">
        <v>16050519.42</v>
      </c>
      <c r="E86" s="59"/>
      <c r="F86" s="59"/>
      <c r="G86" s="59"/>
      <c r="H86" s="59"/>
      <c r="I86" s="59"/>
      <c r="J86" s="59"/>
      <c r="K86" s="59"/>
      <c r="L86" s="59"/>
      <c r="M86" s="59"/>
      <c r="N86" s="59"/>
      <c r="O86" s="59"/>
      <c r="P86" s="59"/>
      <c r="Q86" s="59"/>
      <c r="R86" s="59"/>
      <c r="S86" s="59"/>
      <c r="T86" s="59"/>
      <c r="U86" s="59"/>
      <c r="V86" s="59"/>
      <c r="W86" s="59"/>
      <c r="X86" s="59"/>
      <c r="Y86" s="59"/>
      <c r="Z86" s="59">
        <f t="shared" si="5"/>
        <v>16050519.42</v>
      </c>
      <c r="AA86" s="60">
        <f>SUMIF('调整分录-本期'!$D:$D,$A86,'调整分录-本期'!F:F)</f>
        <v>0</v>
      </c>
      <c r="AB86" s="60">
        <f>SUMIF('调整分录-本期'!$D:$D,$A86,'调整分录-本期'!G:G)</f>
        <v>0</v>
      </c>
      <c r="AC86" s="61">
        <f t="shared" si="4"/>
        <v>16050519.42</v>
      </c>
      <c r="AD86" s="336"/>
      <c r="AE86" s="125"/>
      <c r="AH86" s="137"/>
    </row>
    <row r="87" spans="1:34" ht="15" customHeight="1">
      <c r="A87" s="129" t="s">
        <v>475</v>
      </c>
      <c r="B87" s="54" t="s">
        <v>821</v>
      </c>
      <c r="C87" s="58"/>
      <c r="D87" s="59"/>
      <c r="E87" s="59"/>
      <c r="F87" s="59"/>
      <c r="G87" s="59"/>
      <c r="H87" s="59"/>
      <c r="I87" s="59"/>
      <c r="J87" s="59"/>
      <c r="K87" s="59"/>
      <c r="L87" s="59"/>
      <c r="M87" s="59"/>
      <c r="N87" s="59"/>
      <c r="O87" s="59"/>
      <c r="P87" s="59"/>
      <c r="Q87" s="59"/>
      <c r="R87" s="59"/>
      <c r="S87" s="59"/>
      <c r="T87" s="59"/>
      <c r="U87" s="59"/>
      <c r="V87" s="59"/>
      <c r="W87" s="59"/>
      <c r="X87" s="59"/>
      <c r="Y87" s="59"/>
      <c r="Z87" s="59">
        <f>SUM(D87:Y87)</f>
        <v>0</v>
      </c>
      <c r="AA87" s="60">
        <f>SUMIF('调整分录-本期'!$D:$D,$A87,'调整分录-本期'!F:F)</f>
        <v>0</v>
      </c>
      <c r="AB87" s="60">
        <f>SUMIF('调整分录-本期'!$D:$D,$A87,'调整分录-本期'!G:G)</f>
        <v>0</v>
      </c>
      <c r="AC87" s="61">
        <f t="shared" si="4"/>
        <v>0</v>
      </c>
      <c r="AD87" s="336"/>
      <c r="AE87" s="125"/>
      <c r="AH87" s="137"/>
    </row>
    <row r="88" spans="1:34" ht="15" customHeight="1">
      <c r="A88" s="129" t="s">
        <v>476</v>
      </c>
      <c r="B88" s="54" t="s">
        <v>460</v>
      </c>
      <c r="C88" s="58"/>
      <c r="D88" s="59"/>
      <c r="E88" s="59"/>
      <c r="F88" s="59"/>
      <c r="G88" s="59"/>
      <c r="H88" s="59"/>
      <c r="I88" s="59"/>
      <c r="J88" s="59"/>
      <c r="K88" s="59"/>
      <c r="L88" s="59"/>
      <c r="M88" s="59"/>
      <c r="N88" s="59"/>
      <c r="O88" s="59"/>
      <c r="P88" s="59"/>
      <c r="Q88" s="59"/>
      <c r="R88" s="59"/>
      <c r="S88" s="59"/>
      <c r="T88" s="59"/>
      <c r="U88" s="59"/>
      <c r="V88" s="59"/>
      <c r="W88" s="59"/>
      <c r="X88" s="59"/>
      <c r="Y88" s="59"/>
      <c r="Z88" s="59">
        <f t="shared" si="5"/>
        <v>0</v>
      </c>
      <c r="AA88" s="60">
        <f>SUMIF('调整分录-本期'!$D:$D,$A88,'调整分录-本期'!F:F)</f>
        <v>0</v>
      </c>
      <c r="AB88" s="60">
        <f>SUMIF('调整分录-本期'!$D:$D,$A88,'调整分录-本期'!G:G)</f>
        <v>0</v>
      </c>
      <c r="AC88" s="61">
        <f t="shared" si="4"/>
        <v>0</v>
      </c>
      <c r="AD88" s="336"/>
      <c r="AE88" s="125"/>
      <c r="AH88" s="137"/>
    </row>
    <row r="89" spans="1:34" ht="15" customHeight="1">
      <c r="A89" s="129" t="s">
        <v>480</v>
      </c>
      <c r="B89" s="54" t="s">
        <v>463</v>
      </c>
      <c r="C89" s="58"/>
      <c r="D89" s="59"/>
      <c r="E89" s="59"/>
      <c r="F89" s="59"/>
      <c r="G89" s="59"/>
      <c r="H89" s="59"/>
      <c r="I89" s="59"/>
      <c r="J89" s="59"/>
      <c r="K89" s="59"/>
      <c r="L89" s="59"/>
      <c r="M89" s="59"/>
      <c r="N89" s="59"/>
      <c r="O89" s="59"/>
      <c r="P89" s="59"/>
      <c r="Q89" s="59"/>
      <c r="R89" s="59"/>
      <c r="S89" s="59"/>
      <c r="T89" s="59"/>
      <c r="U89" s="59"/>
      <c r="V89" s="59"/>
      <c r="W89" s="59"/>
      <c r="X89" s="59"/>
      <c r="Y89" s="59"/>
      <c r="Z89" s="59">
        <f t="shared" si="5"/>
        <v>0</v>
      </c>
      <c r="AA89" s="60">
        <f>SUMIF('调整分录-本期'!$D:$D,$A89,'调整分录-本期'!F:F)</f>
        <v>0</v>
      </c>
      <c r="AB89" s="60">
        <f>SUMIF('调整分录-本期'!$D:$D,$A89,'调整分录-本期'!G:G)</f>
        <v>0</v>
      </c>
      <c r="AC89" s="61">
        <f t="shared" si="4"/>
        <v>0</v>
      </c>
      <c r="AD89" s="336"/>
      <c r="AE89" s="125"/>
      <c r="AH89" s="137"/>
    </row>
    <row r="90" spans="1:34" ht="15" customHeight="1">
      <c r="A90" s="129" t="s">
        <v>160</v>
      </c>
      <c r="B90" s="54" t="s">
        <v>15</v>
      </c>
      <c r="C90" s="58"/>
      <c r="D90" s="59"/>
      <c r="E90" s="59"/>
      <c r="F90" s="59"/>
      <c r="G90" s="59"/>
      <c r="H90" s="59"/>
      <c r="I90" s="59"/>
      <c r="J90" s="59"/>
      <c r="K90" s="59"/>
      <c r="L90" s="59"/>
      <c r="M90" s="59"/>
      <c r="N90" s="59"/>
      <c r="O90" s="59"/>
      <c r="P90" s="59"/>
      <c r="Q90" s="59"/>
      <c r="R90" s="59"/>
      <c r="S90" s="59"/>
      <c r="T90" s="59"/>
      <c r="U90" s="59"/>
      <c r="V90" s="59"/>
      <c r="W90" s="59"/>
      <c r="X90" s="59"/>
      <c r="Y90" s="59"/>
      <c r="Z90" s="59">
        <f t="shared" si="5"/>
        <v>0</v>
      </c>
      <c r="AA90" s="60">
        <f>SUMIF('调整分录-本期'!$D:$D,$A90,'调整分录-本期'!F:F)</f>
        <v>0</v>
      </c>
      <c r="AB90" s="60">
        <f>SUMIF('调整分录-本期'!$D:$D,$A90,'调整分录-本期'!G:G)</f>
        <v>0</v>
      </c>
      <c r="AC90" s="61">
        <f t="shared" si="4"/>
        <v>0</v>
      </c>
      <c r="AD90" s="336"/>
      <c r="AE90" s="125"/>
      <c r="AH90" s="137"/>
    </row>
    <row r="91" spans="1:34" ht="15" customHeight="1">
      <c r="A91" s="129" t="s">
        <v>161</v>
      </c>
      <c r="B91" s="54" t="s">
        <v>17</v>
      </c>
      <c r="C91" s="58"/>
      <c r="D91" s="59"/>
      <c r="E91" s="59"/>
      <c r="F91" s="59"/>
      <c r="G91" s="59"/>
      <c r="H91" s="59"/>
      <c r="I91" s="59"/>
      <c r="J91" s="59"/>
      <c r="K91" s="59"/>
      <c r="L91" s="59"/>
      <c r="M91" s="59"/>
      <c r="N91" s="59"/>
      <c r="O91" s="59"/>
      <c r="P91" s="59"/>
      <c r="Q91" s="59"/>
      <c r="R91" s="59"/>
      <c r="S91" s="59"/>
      <c r="T91" s="59"/>
      <c r="U91" s="59"/>
      <c r="V91" s="59"/>
      <c r="W91" s="59"/>
      <c r="X91" s="59"/>
      <c r="Y91" s="59"/>
      <c r="Z91" s="59">
        <f t="shared" si="5"/>
        <v>0</v>
      </c>
      <c r="AA91" s="60">
        <f>SUMIF('调整分录-本期'!$D:$D,$A91,'调整分录-本期'!F:F)</f>
        <v>0</v>
      </c>
      <c r="AB91" s="60">
        <f>SUMIF('调整分录-本期'!$D:$D,$A91,'调整分录-本期'!G:G)</f>
        <v>0</v>
      </c>
      <c r="AC91" s="61">
        <f t="shared" si="4"/>
        <v>0</v>
      </c>
      <c r="AD91" s="336"/>
      <c r="AE91" s="125"/>
      <c r="AH91" s="137"/>
    </row>
    <row r="92" spans="1:34" ht="15" customHeight="1">
      <c r="B92" s="62" t="s">
        <v>20</v>
      </c>
      <c r="C92" s="66"/>
      <c r="D92" s="67">
        <f>SUM(D71:D91)</f>
        <v>225204937.54999998</v>
      </c>
      <c r="E92" s="67"/>
      <c r="F92" s="67"/>
      <c r="G92" s="67">
        <f>SUM(G71:G91)</f>
        <v>0</v>
      </c>
      <c r="H92" s="67">
        <f>SUM(H71:H91)</f>
        <v>0</v>
      </c>
      <c r="I92" s="67">
        <f>SUM(I71:I91)</f>
        <v>0</v>
      </c>
      <c r="J92" s="67">
        <f>SUM(J71:J91)</f>
        <v>0</v>
      </c>
      <c r="K92" s="67">
        <f>SUM(K71:K91)</f>
        <v>0</v>
      </c>
      <c r="L92" s="67"/>
      <c r="M92" s="67"/>
      <c r="N92" s="67"/>
      <c r="O92" s="67"/>
      <c r="P92" s="67"/>
      <c r="Q92" s="67"/>
      <c r="R92" s="67"/>
      <c r="S92" s="67"/>
      <c r="T92" s="67"/>
      <c r="U92" s="67"/>
      <c r="V92" s="67"/>
      <c r="W92" s="67"/>
      <c r="X92" s="67"/>
      <c r="Y92" s="67"/>
      <c r="Z92" s="63">
        <f t="shared" si="5"/>
        <v>225204937.54999998</v>
      </c>
      <c r="AA92" s="67">
        <f>SUM(AA71:AA91)</f>
        <v>0</v>
      </c>
      <c r="AB92" s="67">
        <f>SUM(AB71:AB91)</f>
        <v>0</v>
      </c>
      <c r="AC92" s="68">
        <f>SUM(AC71:AC91)</f>
        <v>225204937.54999998</v>
      </c>
      <c r="AD92" s="336"/>
      <c r="AE92" s="125"/>
      <c r="AH92" s="137"/>
    </row>
    <row r="93" spans="1:34" ht="15" customHeight="1">
      <c r="B93" s="2"/>
      <c r="C93" s="58"/>
      <c r="D93" s="59"/>
      <c r="E93" s="59"/>
      <c r="F93" s="59"/>
      <c r="G93" s="59"/>
      <c r="H93" s="59"/>
      <c r="I93" s="59"/>
      <c r="J93" s="59"/>
      <c r="K93" s="59"/>
      <c r="L93" s="59"/>
      <c r="M93" s="59"/>
      <c r="N93" s="59"/>
      <c r="O93" s="59"/>
      <c r="P93" s="59"/>
      <c r="Q93" s="59"/>
      <c r="R93" s="59"/>
      <c r="S93" s="59"/>
      <c r="T93" s="59"/>
      <c r="U93" s="59"/>
      <c r="V93" s="59"/>
      <c r="W93" s="59"/>
      <c r="X93" s="59"/>
      <c r="Y93" s="59"/>
      <c r="Z93" s="59"/>
      <c r="AA93" s="60"/>
      <c r="AB93" s="60"/>
      <c r="AC93" s="61"/>
      <c r="AD93" s="336"/>
      <c r="AE93" s="125"/>
      <c r="AH93" s="137"/>
    </row>
    <row r="94" spans="1:34" ht="15" customHeight="1">
      <c r="B94" s="54" t="s">
        <v>22</v>
      </c>
      <c r="C94" s="58"/>
      <c r="D94" s="59"/>
      <c r="E94" s="59"/>
      <c r="F94" s="59"/>
      <c r="G94" s="59"/>
      <c r="H94" s="59"/>
      <c r="I94" s="59"/>
      <c r="J94" s="59"/>
      <c r="K94" s="59"/>
      <c r="L94" s="59"/>
      <c r="M94" s="59"/>
      <c r="N94" s="59"/>
      <c r="O94" s="59"/>
      <c r="P94" s="59"/>
      <c r="Q94" s="59"/>
      <c r="R94" s="59"/>
      <c r="S94" s="59"/>
      <c r="T94" s="59"/>
      <c r="U94" s="59"/>
      <c r="V94" s="59"/>
      <c r="W94" s="59"/>
      <c r="X94" s="59"/>
      <c r="Y94" s="59"/>
      <c r="Z94" s="59"/>
      <c r="AA94" s="60"/>
      <c r="AB94" s="60"/>
      <c r="AC94" s="61"/>
      <c r="AD94" s="336"/>
      <c r="AE94" s="125"/>
      <c r="AH94" s="137"/>
    </row>
    <row r="95" spans="1:34" ht="15" customHeight="1">
      <c r="A95" s="124" t="s">
        <v>896</v>
      </c>
      <c r="B95" s="54" t="s">
        <v>895</v>
      </c>
      <c r="C95" s="58"/>
      <c r="D95" s="59"/>
      <c r="E95" s="59"/>
      <c r="F95" s="59"/>
      <c r="G95" s="59"/>
      <c r="H95" s="59"/>
      <c r="I95" s="59"/>
      <c r="J95" s="59"/>
      <c r="K95" s="59"/>
      <c r="L95" s="59"/>
      <c r="M95" s="59"/>
      <c r="N95" s="59"/>
      <c r="O95" s="59"/>
      <c r="P95" s="59"/>
      <c r="Q95" s="59"/>
      <c r="R95" s="59"/>
      <c r="S95" s="59"/>
      <c r="T95" s="59"/>
      <c r="U95" s="59"/>
      <c r="V95" s="59"/>
      <c r="W95" s="59"/>
      <c r="X95" s="59"/>
      <c r="Y95" s="59"/>
      <c r="Z95" s="59">
        <f>SUM(D95:Y95)</f>
        <v>0</v>
      </c>
      <c r="AA95" s="60">
        <f>SUMIF('调整分录-本期'!$D:$D,$A95,'调整分录-本期'!F:F)</f>
        <v>0</v>
      </c>
      <c r="AB95" s="60">
        <f>SUMIF('调整分录-本期'!$D:$D,$A95,'调整分录-本期'!G:G)</f>
        <v>0</v>
      </c>
      <c r="AC95" s="61">
        <f>Z95+AB95-AA95</f>
        <v>0</v>
      </c>
      <c r="AD95" s="336"/>
      <c r="AE95" s="125"/>
      <c r="AH95" s="137"/>
    </row>
    <row r="96" spans="1:34" ht="15" customHeight="1">
      <c r="A96" s="124" t="s">
        <v>162</v>
      </c>
      <c r="B96" s="54" t="s">
        <v>23</v>
      </c>
      <c r="C96" s="58"/>
      <c r="D96" s="59"/>
      <c r="E96" s="59"/>
      <c r="F96" s="59"/>
      <c r="G96" s="59"/>
      <c r="H96" s="59"/>
      <c r="I96" s="59"/>
      <c r="J96" s="59"/>
      <c r="K96" s="59"/>
      <c r="L96" s="59"/>
      <c r="M96" s="59"/>
      <c r="N96" s="59"/>
      <c r="O96" s="59"/>
      <c r="P96" s="59"/>
      <c r="Q96" s="59"/>
      <c r="R96" s="59"/>
      <c r="S96" s="59"/>
      <c r="T96" s="59"/>
      <c r="U96" s="59"/>
      <c r="V96" s="59"/>
      <c r="W96" s="59"/>
      <c r="X96" s="59"/>
      <c r="Y96" s="59"/>
      <c r="Z96" s="59">
        <f>SUM(D96:Y96)</f>
        <v>0</v>
      </c>
      <c r="AA96" s="60">
        <f>SUMIF('调整分录-本期'!$D:$D,$A96,'调整分录-本期'!F:F)</f>
        <v>0</v>
      </c>
      <c r="AB96" s="60">
        <f>SUMIF('调整分录-本期'!$D:$D,$A96,'调整分录-本期'!G:G)</f>
        <v>0</v>
      </c>
      <c r="AC96" s="61">
        <f>Z96+AB96-AA96</f>
        <v>0</v>
      </c>
      <c r="AD96" s="336"/>
      <c r="AE96" s="125"/>
      <c r="AH96" s="137"/>
    </row>
    <row r="97" spans="1:34" ht="15" customHeight="1">
      <c r="A97" s="124" t="s">
        <v>163</v>
      </c>
      <c r="B97" s="54" t="s">
        <v>24</v>
      </c>
      <c r="C97" s="58"/>
      <c r="D97" s="59"/>
      <c r="E97" s="59"/>
      <c r="F97" s="59"/>
      <c r="G97" s="59"/>
      <c r="H97" s="59"/>
      <c r="I97" s="59"/>
      <c r="J97" s="59"/>
      <c r="K97" s="59"/>
      <c r="L97" s="59"/>
      <c r="M97" s="59"/>
      <c r="N97" s="59"/>
      <c r="O97" s="59"/>
      <c r="P97" s="59"/>
      <c r="Q97" s="59"/>
      <c r="R97" s="59"/>
      <c r="S97" s="59"/>
      <c r="T97" s="59"/>
      <c r="U97" s="59"/>
      <c r="V97" s="59"/>
      <c r="W97" s="59"/>
      <c r="X97" s="59"/>
      <c r="Y97" s="59"/>
      <c r="Z97" s="59">
        <f t="shared" si="5"/>
        <v>0</v>
      </c>
      <c r="AA97" s="60">
        <f>SUMIF('调整分录-本期'!$D:$D,$A97,'调整分录-本期'!F:F)</f>
        <v>0</v>
      </c>
      <c r="AB97" s="60">
        <f>SUMIF('调整分录-本期'!$D:$D,$A97,'调整分录-本期'!G:G)</f>
        <v>0</v>
      </c>
      <c r="AC97" s="61">
        <f t="shared" si="4"/>
        <v>0</v>
      </c>
      <c r="AD97" s="336"/>
      <c r="AE97" s="125"/>
      <c r="AH97" s="137"/>
    </row>
    <row r="98" spans="1:34" ht="15" customHeight="1">
      <c r="B98" s="54" t="s">
        <v>25</v>
      </c>
      <c r="C98" s="58"/>
      <c r="D98" s="59"/>
      <c r="E98" s="59"/>
      <c r="F98" s="59"/>
      <c r="G98" s="59"/>
      <c r="H98" s="59"/>
      <c r="I98" s="59"/>
      <c r="J98" s="59"/>
      <c r="K98" s="59"/>
      <c r="L98" s="59"/>
      <c r="M98" s="59"/>
      <c r="N98" s="59"/>
      <c r="O98" s="59"/>
      <c r="P98" s="59"/>
      <c r="Q98" s="59"/>
      <c r="R98" s="59"/>
      <c r="S98" s="59"/>
      <c r="T98" s="59"/>
      <c r="U98" s="59"/>
      <c r="V98" s="59"/>
      <c r="W98" s="59"/>
      <c r="X98" s="59"/>
      <c r="Y98" s="59"/>
      <c r="Z98" s="59">
        <f t="shared" si="5"/>
        <v>0</v>
      </c>
      <c r="AA98" s="60">
        <f>SUMIF('调整分录-本期'!$D:$D,$A98,'调整分录-本期'!F:F)</f>
        <v>0</v>
      </c>
      <c r="AB98" s="60">
        <f>SUMIF('调整分录-本期'!$D:$D,$A98,'调整分录-本期'!G:G)</f>
        <v>0</v>
      </c>
      <c r="AC98" s="61">
        <f t="shared" si="4"/>
        <v>0</v>
      </c>
      <c r="AD98" s="336"/>
      <c r="AE98" s="125"/>
      <c r="AH98" s="137"/>
    </row>
    <row r="99" spans="1:34" ht="15" customHeight="1">
      <c r="B99" s="54" t="s">
        <v>27</v>
      </c>
      <c r="C99" s="58"/>
      <c r="D99" s="59"/>
      <c r="E99" s="59"/>
      <c r="F99" s="59"/>
      <c r="G99" s="59"/>
      <c r="H99" s="59"/>
      <c r="I99" s="59"/>
      <c r="J99" s="59"/>
      <c r="K99" s="59"/>
      <c r="L99" s="59"/>
      <c r="M99" s="59"/>
      <c r="N99" s="59"/>
      <c r="O99" s="59"/>
      <c r="P99" s="59"/>
      <c r="Q99" s="59"/>
      <c r="R99" s="59"/>
      <c r="S99" s="59"/>
      <c r="T99" s="59"/>
      <c r="U99" s="59"/>
      <c r="V99" s="59"/>
      <c r="W99" s="59"/>
      <c r="X99" s="59"/>
      <c r="Y99" s="59"/>
      <c r="Z99" s="59">
        <f t="shared" si="5"/>
        <v>0</v>
      </c>
      <c r="AA99" s="60">
        <f>SUMIF('调整分录-本期'!$D:$D,$A99,'调整分录-本期'!F:F)</f>
        <v>0</v>
      </c>
      <c r="AB99" s="60">
        <f>SUMIF('调整分录-本期'!$D:$D,$A99,'调整分录-本期'!G:G)</f>
        <v>0</v>
      </c>
      <c r="AC99" s="61">
        <f t="shared" si="4"/>
        <v>0</v>
      </c>
      <c r="AD99" s="336"/>
      <c r="AE99" s="125"/>
      <c r="AH99" s="137"/>
    </row>
    <row r="100" spans="1:34" ht="15" customHeight="1">
      <c r="A100" s="124" t="s">
        <v>840</v>
      </c>
      <c r="B100" s="54" t="s">
        <v>822</v>
      </c>
      <c r="C100" s="58"/>
      <c r="D100" s="59"/>
      <c r="E100" s="59"/>
      <c r="F100" s="59"/>
      <c r="G100" s="59"/>
      <c r="H100" s="59"/>
      <c r="I100" s="59"/>
      <c r="J100" s="59"/>
      <c r="K100" s="59"/>
      <c r="L100" s="59"/>
      <c r="M100" s="59"/>
      <c r="N100" s="59"/>
      <c r="O100" s="59"/>
      <c r="P100" s="59"/>
      <c r="Q100" s="59"/>
      <c r="R100" s="59"/>
      <c r="S100" s="59"/>
      <c r="T100" s="59"/>
      <c r="U100" s="59"/>
      <c r="V100" s="59"/>
      <c r="W100" s="59"/>
      <c r="X100" s="59"/>
      <c r="Y100" s="59"/>
      <c r="Z100" s="59">
        <f>SUM(D100:Y100)</f>
        <v>0</v>
      </c>
      <c r="AA100" s="60"/>
      <c r="AB100" s="60"/>
      <c r="AC100" s="61">
        <f t="shared" si="4"/>
        <v>0</v>
      </c>
      <c r="AD100" s="336"/>
      <c r="AE100" s="125"/>
      <c r="AH100" s="137"/>
    </row>
    <row r="101" spans="1:34" ht="15" customHeight="1">
      <c r="A101" s="124" t="s">
        <v>164</v>
      </c>
      <c r="B101" s="54" t="s">
        <v>29</v>
      </c>
      <c r="C101" s="58"/>
      <c r="D101" s="454">
        <v>23373257.18</v>
      </c>
      <c r="E101" s="59"/>
      <c r="F101" s="59"/>
      <c r="G101" s="59"/>
      <c r="H101" s="59"/>
      <c r="I101" s="59"/>
      <c r="J101" s="59"/>
      <c r="K101" s="59"/>
      <c r="L101" s="59"/>
      <c r="M101" s="59"/>
      <c r="N101" s="59"/>
      <c r="O101" s="59"/>
      <c r="P101" s="59"/>
      <c r="Q101" s="59"/>
      <c r="R101" s="59"/>
      <c r="S101" s="59"/>
      <c r="T101" s="59"/>
      <c r="U101" s="59"/>
      <c r="V101" s="59"/>
      <c r="W101" s="59"/>
      <c r="X101" s="59"/>
      <c r="Y101" s="59"/>
      <c r="Z101" s="59">
        <f t="shared" si="5"/>
        <v>23373257.18</v>
      </c>
      <c r="AA101" s="60">
        <f>SUMIF('调整分录-本期'!$D:$D,$A101,'调整分录-本期'!F:F)</f>
        <v>0</v>
      </c>
      <c r="AB101" s="60">
        <f>SUMIF('调整分录-本期'!$D:$D,$A101,'调整分录-本期'!G:G)</f>
        <v>0</v>
      </c>
      <c r="AC101" s="61">
        <f t="shared" si="4"/>
        <v>23373257.18</v>
      </c>
      <c r="AD101" s="336"/>
      <c r="AE101" s="125"/>
      <c r="AH101" s="137"/>
    </row>
    <row r="102" spans="1:34" ht="15" customHeight="1">
      <c r="A102" s="124" t="s">
        <v>165</v>
      </c>
      <c r="B102" s="54" t="s">
        <v>32</v>
      </c>
      <c r="C102" s="58"/>
      <c r="D102" s="454">
        <v>1185077.06</v>
      </c>
      <c r="E102" s="59"/>
      <c r="F102" s="59"/>
      <c r="G102" s="59"/>
      <c r="H102" s="59"/>
      <c r="I102" s="59"/>
      <c r="J102" s="59"/>
      <c r="K102" s="59"/>
      <c r="L102" s="59"/>
      <c r="M102" s="59"/>
      <c r="N102" s="59"/>
      <c r="O102" s="59"/>
      <c r="P102" s="59"/>
      <c r="Q102" s="59"/>
      <c r="R102" s="59"/>
      <c r="S102" s="59"/>
      <c r="T102" s="59"/>
      <c r="U102" s="59"/>
      <c r="V102" s="59"/>
      <c r="W102" s="59"/>
      <c r="X102" s="59"/>
      <c r="Y102" s="59"/>
      <c r="Z102" s="59">
        <f t="shared" si="5"/>
        <v>1185077.06</v>
      </c>
      <c r="AA102" s="60">
        <f>SUMIF('调整分录-本期'!$D:$D,$A102,'调整分录-本期'!F:F)</f>
        <v>0</v>
      </c>
      <c r="AB102" s="60">
        <f>SUMIF('调整分录-本期'!$D:$D,$A102,'调整分录-本期'!G:G)</f>
        <v>0</v>
      </c>
      <c r="AC102" s="61">
        <f t="shared" si="4"/>
        <v>1185077.06</v>
      </c>
      <c r="AD102" s="336"/>
      <c r="AE102" s="125"/>
      <c r="AH102" s="137"/>
    </row>
    <row r="103" spans="1:34" ht="15" customHeight="1">
      <c r="A103" s="124" t="s">
        <v>166</v>
      </c>
      <c r="B103" s="54" t="s">
        <v>33</v>
      </c>
      <c r="C103" s="58"/>
      <c r="D103" s="454">
        <v>25807587.629999999</v>
      </c>
      <c r="E103" s="59"/>
      <c r="F103" s="59"/>
      <c r="G103" s="59"/>
      <c r="H103" s="59"/>
      <c r="I103" s="59"/>
      <c r="J103" s="59"/>
      <c r="K103" s="59"/>
      <c r="L103" s="59"/>
      <c r="M103" s="59"/>
      <c r="N103" s="59"/>
      <c r="O103" s="59"/>
      <c r="P103" s="59"/>
      <c r="Q103" s="59"/>
      <c r="R103" s="59"/>
      <c r="S103" s="59"/>
      <c r="T103" s="59"/>
      <c r="U103" s="59"/>
      <c r="V103" s="59"/>
      <c r="W103" s="59"/>
      <c r="X103" s="59"/>
      <c r="Y103" s="59"/>
      <c r="Z103" s="59">
        <f t="shared" si="5"/>
        <v>25807587.629999999</v>
      </c>
      <c r="AA103" s="60">
        <f>SUMIF('调整分录-本期'!$D:$D,$A103,'调整分录-本期'!F:F)</f>
        <v>0</v>
      </c>
      <c r="AB103" s="60">
        <f>SUMIF('调整分录-本期'!$D:$D,$A103,'调整分录-本期'!G:G)</f>
        <v>0</v>
      </c>
      <c r="AC103" s="61">
        <f t="shared" si="4"/>
        <v>25807587.629999999</v>
      </c>
      <c r="AD103" s="336"/>
      <c r="AE103" s="125"/>
      <c r="AH103" s="137"/>
    </row>
    <row r="104" spans="1:34" ht="15" customHeight="1">
      <c r="A104" s="124" t="s">
        <v>167</v>
      </c>
      <c r="B104" s="54" t="s">
        <v>34</v>
      </c>
      <c r="C104" s="58"/>
      <c r="D104" s="454">
        <v>27383310.25</v>
      </c>
      <c r="E104" s="59"/>
      <c r="F104" s="59"/>
      <c r="G104" s="59"/>
      <c r="H104" s="59"/>
      <c r="I104" s="59"/>
      <c r="J104" s="59"/>
      <c r="K104" s="59"/>
      <c r="L104" s="59"/>
      <c r="M104" s="59"/>
      <c r="N104" s="59"/>
      <c r="O104" s="59"/>
      <c r="P104" s="59"/>
      <c r="Q104" s="59"/>
      <c r="R104" s="59"/>
      <c r="S104" s="59"/>
      <c r="T104" s="59"/>
      <c r="U104" s="59"/>
      <c r="V104" s="59"/>
      <c r="W104" s="59"/>
      <c r="X104" s="59"/>
      <c r="Y104" s="59"/>
      <c r="Z104" s="59">
        <f t="shared" si="5"/>
        <v>27383310.25</v>
      </c>
      <c r="AA104" s="60">
        <f>SUMIF('调整分录-本期'!$D:$D,$A104,'调整分录-本期'!F:F)</f>
        <v>0</v>
      </c>
      <c r="AB104" s="60">
        <f>SUMIF('调整分录-本期'!$D:$D,$A104,'调整分录-本期'!G:G)</f>
        <v>0</v>
      </c>
      <c r="AC104" s="61">
        <f t="shared" si="4"/>
        <v>27383310.25</v>
      </c>
      <c r="AD104" s="336"/>
      <c r="AE104" s="125"/>
      <c r="AH104" s="137"/>
    </row>
    <row r="105" spans="1:34" ht="15" customHeight="1">
      <c r="A105" s="124" t="s">
        <v>168</v>
      </c>
      <c r="B105" s="54" t="s">
        <v>823</v>
      </c>
      <c r="C105" s="58"/>
      <c r="D105" s="59"/>
      <c r="E105" s="59"/>
      <c r="F105" s="59"/>
      <c r="G105" s="59"/>
      <c r="H105" s="59"/>
      <c r="I105" s="59"/>
      <c r="J105" s="59"/>
      <c r="K105" s="59"/>
      <c r="L105" s="59"/>
      <c r="M105" s="59"/>
      <c r="N105" s="59"/>
      <c r="O105" s="59"/>
      <c r="P105" s="59"/>
      <c r="Q105" s="59"/>
      <c r="R105" s="59"/>
      <c r="S105" s="59"/>
      <c r="T105" s="59"/>
      <c r="U105" s="59"/>
      <c r="V105" s="59"/>
      <c r="W105" s="59"/>
      <c r="X105" s="59"/>
      <c r="Y105" s="59"/>
      <c r="Z105" s="59">
        <f t="shared" si="5"/>
        <v>0</v>
      </c>
      <c r="AA105" s="60">
        <f>SUMIF('调整分录-本期'!$D:$D,$A105,'调整分录-本期'!F:F)</f>
        <v>0</v>
      </c>
      <c r="AB105" s="60">
        <f>SUMIF('调整分录-本期'!$D:$D,$A105,'调整分录-本期'!G:G)</f>
        <v>0</v>
      </c>
      <c r="AC105" s="61">
        <f t="shared" si="4"/>
        <v>0</v>
      </c>
      <c r="AD105" s="336"/>
      <c r="AE105" s="125"/>
      <c r="AH105" s="137"/>
    </row>
    <row r="106" spans="1:34" ht="15" customHeight="1">
      <c r="B106" s="62" t="s">
        <v>37</v>
      </c>
      <c r="C106" s="66"/>
      <c r="D106" s="67">
        <f>SUM(D95:D105)-SUM(D98:D99)</f>
        <v>77749232.120000005</v>
      </c>
      <c r="E106" s="67"/>
      <c r="F106" s="67"/>
      <c r="G106" s="67">
        <f>SUM(G95:G105)-SUM(G98:G99)</f>
        <v>0</v>
      </c>
      <c r="H106" s="67">
        <f>SUM(H95:H105)-SUM(H98:H99)</f>
        <v>0</v>
      </c>
      <c r="I106" s="67">
        <f>SUM(I95:I105)-SUM(I98:I99)</f>
        <v>0</v>
      </c>
      <c r="J106" s="67">
        <f>SUM(J95:J105)-SUM(J98:J99)</f>
        <v>0</v>
      </c>
      <c r="K106" s="67">
        <f>SUM(K95:K105)-SUM(K98:K99)</f>
        <v>0</v>
      </c>
      <c r="L106" s="67"/>
      <c r="M106" s="67"/>
      <c r="N106" s="67"/>
      <c r="O106" s="67"/>
      <c r="P106" s="67"/>
      <c r="Q106" s="67"/>
      <c r="R106" s="67"/>
      <c r="S106" s="67"/>
      <c r="T106" s="67"/>
      <c r="U106" s="67"/>
      <c r="V106" s="67"/>
      <c r="W106" s="67"/>
      <c r="X106" s="67"/>
      <c r="Y106" s="67"/>
      <c r="Z106" s="63">
        <f t="shared" si="5"/>
        <v>77749232.120000005</v>
      </c>
      <c r="AA106" s="67">
        <f>SUM(AA95:AA105)-SUM(AA98:AA99)</f>
        <v>0</v>
      </c>
      <c r="AB106" s="67">
        <f>SUM(AB95:AB105)-SUM(AB98:AB99)</f>
        <v>0</v>
      </c>
      <c r="AC106" s="68">
        <f>SUM(AC95:AC105)-SUM(AC98:AC99)</f>
        <v>77749232.120000005</v>
      </c>
      <c r="AD106" s="336"/>
      <c r="AE106" s="125"/>
      <c r="AH106" s="137"/>
    </row>
    <row r="107" spans="1:34" ht="15" customHeight="1">
      <c r="B107" s="62" t="s">
        <v>39</v>
      </c>
      <c r="C107" s="66"/>
      <c r="D107" s="70">
        <f>D92+D106</f>
        <v>302954169.66999996</v>
      </c>
      <c r="E107" s="70"/>
      <c r="F107" s="70"/>
      <c r="G107" s="70">
        <f>G92+G106</f>
        <v>0</v>
      </c>
      <c r="H107" s="70">
        <f>H92+H106</f>
        <v>0</v>
      </c>
      <c r="I107" s="70">
        <f>I92+I106</f>
        <v>0</v>
      </c>
      <c r="J107" s="70">
        <f>J92+J106</f>
        <v>0</v>
      </c>
      <c r="K107" s="70">
        <f>K92+K106</f>
        <v>0</v>
      </c>
      <c r="L107" s="70"/>
      <c r="M107" s="70"/>
      <c r="N107" s="70"/>
      <c r="O107" s="70"/>
      <c r="P107" s="70"/>
      <c r="Q107" s="70"/>
      <c r="R107" s="70"/>
      <c r="S107" s="70"/>
      <c r="T107" s="70"/>
      <c r="U107" s="70"/>
      <c r="V107" s="70"/>
      <c r="W107" s="70"/>
      <c r="X107" s="70"/>
      <c r="Y107" s="70"/>
      <c r="Z107" s="63">
        <f t="shared" si="5"/>
        <v>302954169.66999996</v>
      </c>
      <c r="AA107" s="70">
        <f>AA92+AA106</f>
        <v>0</v>
      </c>
      <c r="AB107" s="70">
        <f>AB92+AB106</f>
        <v>0</v>
      </c>
      <c r="AC107" s="71">
        <f>AC92+AC106</f>
        <v>302954169.66999996</v>
      </c>
      <c r="AD107" s="336"/>
      <c r="AE107" s="125"/>
      <c r="AH107" s="137"/>
    </row>
    <row r="108" spans="1:34" ht="15" customHeight="1">
      <c r="B108" s="54"/>
      <c r="C108" s="58"/>
      <c r="D108" s="59"/>
      <c r="E108" s="59"/>
      <c r="F108" s="59"/>
      <c r="G108" s="59"/>
      <c r="H108" s="59"/>
      <c r="I108" s="59"/>
      <c r="J108" s="59"/>
      <c r="K108" s="59"/>
      <c r="L108" s="59"/>
      <c r="M108" s="59"/>
      <c r="N108" s="59"/>
      <c r="O108" s="59"/>
      <c r="P108" s="59"/>
      <c r="Q108" s="59"/>
      <c r="R108" s="59"/>
      <c r="S108" s="59"/>
      <c r="T108" s="59"/>
      <c r="U108" s="59"/>
      <c r="V108" s="59"/>
      <c r="W108" s="59"/>
      <c r="X108" s="59"/>
      <c r="Y108" s="59"/>
      <c r="Z108" s="59">
        <f t="shared" si="5"/>
        <v>0</v>
      </c>
      <c r="AA108" s="60">
        <f>SUMIF('调整分录-本期'!$D:$D,$A108,'调整分录-本期'!F:F)</f>
        <v>0</v>
      </c>
      <c r="AB108" s="60">
        <f>SUMIF('调整分录-本期'!$D:$D,$A108,'调整分录-本期'!G:G)</f>
        <v>0</v>
      </c>
      <c r="AC108" s="61">
        <f t="shared" si="4"/>
        <v>0</v>
      </c>
      <c r="AD108" s="336"/>
      <c r="AE108" s="125"/>
      <c r="AH108" s="137"/>
    </row>
    <row r="109" spans="1:34" ht="15" customHeight="1">
      <c r="B109" s="54" t="s">
        <v>125</v>
      </c>
      <c r="C109" s="58"/>
      <c r="D109" s="59"/>
      <c r="E109" s="59"/>
      <c r="F109" s="59"/>
      <c r="G109" s="59"/>
      <c r="H109" s="59"/>
      <c r="I109" s="59"/>
      <c r="J109" s="59"/>
      <c r="K109" s="59"/>
      <c r="L109" s="59"/>
      <c r="M109" s="59"/>
      <c r="N109" s="59"/>
      <c r="O109" s="59"/>
      <c r="P109" s="59"/>
      <c r="Q109" s="59"/>
      <c r="R109" s="59"/>
      <c r="S109" s="59"/>
      <c r="T109" s="59"/>
      <c r="U109" s="59"/>
      <c r="V109" s="59"/>
      <c r="W109" s="59"/>
      <c r="X109" s="59"/>
      <c r="Y109" s="59"/>
      <c r="Z109" s="59">
        <f t="shared" ref="Z109:Z139" si="6">SUM(D109:Y109)</f>
        <v>0</v>
      </c>
      <c r="AA109" s="60">
        <f>SUMIF('调整分录-本期'!$D:$D,$A109,'调整分录-本期'!F:F)</f>
        <v>0</v>
      </c>
      <c r="AB109" s="60">
        <f>SUMIF('调整分录-本期'!$D:$D,$A109,'调整分录-本期'!G:G)</f>
        <v>0</v>
      </c>
      <c r="AC109" s="61">
        <f t="shared" si="4"/>
        <v>0</v>
      </c>
      <c r="AD109" s="336"/>
      <c r="AE109" s="125"/>
      <c r="AH109" s="137"/>
    </row>
    <row r="110" spans="1:34" ht="15" customHeight="1">
      <c r="A110" s="124" t="s">
        <v>859</v>
      </c>
      <c r="B110" s="54" t="s">
        <v>49</v>
      </c>
      <c r="C110" s="58"/>
      <c r="D110" s="454">
        <v>981468251</v>
      </c>
      <c r="E110" s="59"/>
      <c r="F110" s="59"/>
      <c r="G110" s="59"/>
      <c r="H110" s="59"/>
      <c r="I110" s="59"/>
      <c r="J110" s="59"/>
      <c r="K110" s="59"/>
      <c r="L110" s="59"/>
      <c r="M110" s="59"/>
      <c r="N110" s="59"/>
      <c r="O110" s="59"/>
      <c r="P110" s="59"/>
      <c r="Q110" s="59"/>
      <c r="R110" s="59"/>
      <c r="S110" s="59"/>
      <c r="T110" s="59"/>
      <c r="U110" s="59"/>
      <c r="V110" s="59"/>
      <c r="W110" s="59"/>
      <c r="X110" s="59"/>
      <c r="Y110" s="59"/>
      <c r="Z110" s="59">
        <f t="shared" si="6"/>
        <v>981468251</v>
      </c>
      <c r="AA110" s="60">
        <f>SUMIF('调整分录-本期'!$D:$D,$A110,'调整分录-本期'!F:F)</f>
        <v>0</v>
      </c>
      <c r="AB110" s="60">
        <f>SUMIF('调整分录-本期'!$D:$D,$A110,'调整分录-本期'!G:G)</f>
        <v>0</v>
      </c>
      <c r="AC110" s="61">
        <f t="shared" si="4"/>
        <v>981468251</v>
      </c>
      <c r="AD110" s="336"/>
      <c r="AE110" s="125"/>
      <c r="AH110" s="137"/>
    </row>
    <row r="111" spans="1:34" ht="15" customHeight="1">
      <c r="A111" s="124" t="s">
        <v>169</v>
      </c>
      <c r="B111" s="54" t="s">
        <v>51</v>
      </c>
      <c r="C111" s="58"/>
      <c r="D111" s="59"/>
      <c r="E111" s="59"/>
      <c r="F111" s="59"/>
      <c r="G111" s="59"/>
      <c r="H111" s="59"/>
      <c r="I111" s="59"/>
      <c r="J111" s="59"/>
      <c r="K111" s="59"/>
      <c r="L111" s="59"/>
      <c r="M111" s="59"/>
      <c r="N111" s="59"/>
      <c r="O111" s="59"/>
      <c r="P111" s="59"/>
      <c r="Q111" s="59"/>
      <c r="R111" s="59"/>
      <c r="S111" s="59"/>
      <c r="T111" s="59"/>
      <c r="U111" s="59"/>
      <c r="V111" s="59"/>
      <c r="W111" s="59"/>
      <c r="X111" s="59"/>
      <c r="Y111" s="59"/>
      <c r="Z111" s="59">
        <f t="shared" si="6"/>
        <v>0</v>
      </c>
      <c r="AA111" s="60">
        <f>SUMIF('调整分录-本期'!$D:$D,$A111,'调整分录-本期'!F:F)</f>
        <v>0</v>
      </c>
      <c r="AB111" s="60">
        <f>SUMIF('调整分录-本期'!$D:$D,$A111,'调整分录-本期'!G:G)</f>
        <v>0</v>
      </c>
      <c r="AC111" s="61">
        <f t="shared" si="4"/>
        <v>0</v>
      </c>
      <c r="AD111" s="336"/>
      <c r="AE111" s="125"/>
      <c r="AH111" s="137"/>
    </row>
    <row r="112" spans="1:34" ht="15" customHeight="1">
      <c r="B112" s="54" t="s">
        <v>25</v>
      </c>
      <c r="C112" s="58"/>
      <c r="D112" s="59"/>
      <c r="E112" s="59"/>
      <c r="F112" s="59"/>
      <c r="G112" s="59"/>
      <c r="H112" s="59"/>
      <c r="I112" s="59"/>
      <c r="J112" s="59"/>
      <c r="K112" s="59"/>
      <c r="L112" s="59"/>
      <c r="M112" s="59"/>
      <c r="N112" s="59"/>
      <c r="O112" s="59"/>
      <c r="P112" s="59"/>
      <c r="Q112" s="59"/>
      <c r="R112" s="59"/>
      <c r="S112" s="59"/>
      <c r="T112" s="59"/>
      <c r="U112" s="59"/>
      <c r="V112" s="59"/>
      <c r="W112" s="59"/>
      <c r="X112" s="59"/>
      <c r="Y112" s="59"/>
      <c r="Z112" s="59">
        <f t="shared" si="6"/>
        <v>0</v>
      </c>
      <c r="AA112" s="60">
        <f>SUMIF('调整分录-本期'!$D:$D,$A112,'调整分录-本期'!F:F)</f>
        <v>0</v>
      </c>
      <c r="AB112" s="60">
        <f>SUMIF('调整分录-本期'!$D:$D,$A112,'调整分录-本期'!G:G)</f>
        <v>0</v>
      </c>
      <c r="AC112" s="61">
        <f t="shared" si="4"/>
        <v>0</v>
      </c>
      <c r="AD112" s="336"/>
      <c r="AE112" s="125"/>
      <c r="AH112" s="137"/>
    </row>
    <row r="113" spans="1:34" ht="15" customHeight="1">
      <c r="B113" s="54" t="s">
        <v>27</v>
      </c>
      <c r="C113" s="58"/>
      <c r="D113" s="59"/>
      <c r="E113" s="59"/>
      <c r="F113" s="59"/>
      <c r="G113" s="59"/>
      <c r="H113" s="59"/>
      <c r="I113" s="59"/>
      <c r="J113" s="59"/>
      <c r="K113" s="59"/>
      <c r="L113" s="59"/>
      <c r="M113" s="59"/>
      <c r="N113" s="59"/>
      <c r="O113" s="59"/>
      <c r="P113" s="59"/>
      <c r="Q113" s="59"/>
      <c r="R113" s="59"/>
      <c r="S113" s="59"/>
      <c r="T113" s="59"/>
      <c r="U113" s="59"/>
      <c r="V113" s="59"/>
      <c r="W113" s="59"/>
      <c r="X113" s="59"/>
      <c r="Y113" s="59"/>
      <c r="Z113" s="59">
        <f t="shared" si="6"/>
        <v>0</v>
      </c>
      <c r="AA113" s="60">
        <f>SUMIF('调整分录-本期'!$D:$D,$A113,'调整分录-本期'!F:F)</f>
        <v>0</v>
      </c>
      <c r="AB113" s="60">
        <f>SUMIF('调整分录-本期'!$D:$D,$A113,'调整分录-本期'!G:G)</f>
        <v>0</v>
      </c>
      <c r="AC113" s="61">
        <f t="shared" si="4"/>
        <v>0</v>
      </c>
      <c r="AD113" s="336"/>
      <c r="AE113" s="125"/>
      <c r="AH113" s="137"/>
    </row>
    <row r="114" spans="1:34" ht="15" customHeight="1">
      <c r="A114" s="124" t="s">
        <v>170</v>
      </c>
      <c r="B114" s="54" t="s">
        <v>55</v>
      </c>
      <c r="C114" s="58"/>
      <c r="D114" s="454">
        <v>1876644588.2</v>
      </c>
      <c r="E114" s="59"/>
      <c r="F114" s="59"/>
      <c r="G114" s="59"/>
      <c r="H114" s="59"/>
      <c r="I114" s="59"/>
      <c r="J114" s="59"/>
      <c r="K114" s="59"/>
      <c r="L114" s="59"/>
      <c r="M114" s="59"/>
      <c r="N114" s="59"/>
      <c r="O114" s="59"/>
      <c r="P114" s="59"/>
      <c r="Q114" s="59"/>
      <c r="R114" s="59"/>
      <c r="S114" s="59"/>
      <c r="T114" s="59"/>
      <c r="U114" s="59"/>
      <c r="V114" s="59"/>
      <c r="W114" s="59"/>
      <c r="X114" s="59"/>
      <c r="Y114" s="59"/>
      <c r="Z114" s="59">
        <f t="shared" si="6"/>
        <v>1876644588.2</v>
      </c>
      <c r="AA114" s="60">
        <f>SUMIF('调整分录-本期'!$D:$D,$A114,'调整分录-本期'!F:F)</f>
        <v>0</v>
      </c>
      <c r="AB114" s="60">
        <f>SUMIF('调整分录-本期'!$D:$D,$A114,'调整分录-本期'!G:G)</f>
        <v>0</v>
      </c>
      <c r="AC114" s="61">
        <f t="shared" si="4"/>
        <v>1876644588.2</v>
      </c>
      <c r="AD114" s="336"/>
      <c r="AE114" s="125"/>
      <c r="AH114" s="137"/>
    </row>
    <row r="115" spans="1:34" ht="15" customHeight="1">
      <c r="A115" s="124" t="s">
        <v>858</v>
      </c>
      <c r="B115" s="54" t="s">
        <v>57</v>
      </c>
      <c r="C115" s="58"/>
      <c r="D115" s="454">
        <v>304974802.18000001</v>
      </c>
      <c r="E115" s="59"/>
      <c r="F115" s="59"/>
      <c r="G115" s="59"/>
      <c r="H115" s="59"/>
      <c r="I115" s="59"/>
      <c r="J115" s="59"/>
      <c r="K115" s="59"/>
      <c r="L115" s="59"/>
      <c r="M115" s="59"/>
      <c r="N115" s="59"/>
      <c r="O115" s="59"/>
      <c r="P115" s="59"/>
      <c r="Q115" s="59"/>
      <c r="R115" s="59"/>
      <c r="S115" s="59"/>
      <c r="T115" s="59"/>
      <c r="U115" s="59"/>
      <c r="V115" s="59"/>
      <c r="W115" s="59"/>
      <c r="X115" s="59"/>
      <c r="Y115" s="59"/>
      <c r="Z115" s="59">
        <f t="shared" si="6"/>
        <v>304974802.18000001</v>
      </c>
      <c r="AA115" s="60">
        <f>SUMIF('调整分录-本期'!$D:$D,$A115,'调整分录-本期'!F:F)</f>
        <v>0</v>
      </c>
      <c r="AB115" s="60">
        <f>SUMIF('调整分录-本期'!$D:$D,$A115,'调整分录-本期'!G:G)</f>
        <v>0</v>
      </c>
      <c r="AC115" s="61">
        <f>Z115+AA115-AB115</f>
        <v>304974802.18000001</v>
      </c>
      <c r="AD115" s="336"/>
      <c r="AE115" s="125"/>
      <c r="AH115" s="137"/>
    </row>
    <row r="116" spans="1:34" ht="15" customHeight="1">
      <c r="A116" s="124" t="s">
        <v>171</v>
      </c>
      <c r="B116" s="54" t="s">
        <v>59</v>
      </c>
      <c r="C116" s="58"/>
      <c r="D116" s="454">
        <v>-61977.31</v>
      </c>
      <c r="E116" s="59"/>
      <c r="F116" s="59"/>
      <c r="G116" s="59"/>
      <c r="H116" s="59"/>
      <c r="I116" s="59"/>
      <c r="J116" s="59"/>
      <c r="K116" s="59"/>
      <c r="L116" s="59"/>
      <c r="M116" s="59"/>
      <c r="N116" s="59"/>
      <c r="O116" s="59"/>
      <c r="P116" s="59"/>
      <c r="Q116" s="59"/>
      <c r="R116" s="59"/>
      <c r="S116" s="59"/>
      <c r="T116" s="59"/>
      <c r="U116" s="59"/>
      <c r="V116" s="59"/>
      <c r="W116" s="59"/>
      <c r="X116" s="59"/>
      <c r="Y116" s="59"/>
      <c r="Z116" s="59">
        <f t="shared" si="6"/>
        <v>-61977.31</v>
      </c>
      <c r="AA116" s="60">
        <f>SUMIF('调整分录-本期'!$D:$D,$A116,'调整分录-本期'!F:F)</f>
        <v>0</v>
      </c>
      <c r="AB116" s="60">
        <f>SUMIF('调整分录-本期'!$D:$D,$A116,'调整分录-本期'!G:G)</f>
        <v>0</v>
      </c>
      <c r="AC116" s="61">
        <f t="shared" si="4"/>
        <v>-61977.31</v>
      </c>
      <c r="AD116" s="336"/>
      <c r="AE116" s="125"/>
      <c r="AH116" s="137"/>
    </row>
    <row r="117" spans="1:34" ht="15" customHeight="1">
      <c r="A117" s="124" t="s">
        <v>172</v>
      </c>
      <c r="B117" s="54" t="s">
        <v>61</v>
      </c>
      <c r="C117" s="58"/>
      <c r="D117" s="59"/>
      <c r="E117" s="59"/>
      <c r="F117" s="59"/>
      <c r="G117" s="59"/>
      <c r="H117" s="59"/>
      <c r="I117" s="59"/>
      <c r="J117" s="59"/>
      <c r="K117" s="59"/>
      <c r="L117" s="59"/>
      <c r="M117" s="59"/>
      <c r="N117" s="59"/>
      <c r="O117" s="59"/>
      <c r="P117" s="59"/>
      <c r="Q117" s="59"/>
      <c r="R117" s="59"/>
      <c r="S117" s="59"/>
      <c r="T117" s="59"/>
      <c r="U117" s="59"/>
      <c r="V117" s="59"/>
      <c r="W117" s="59"/>
      <c r="X117" s="59"/>
      <c r="Y117" s="59"/>
      <c r="Z117" s="59">
        <f t="shared" si="6"/>
        <v>0</v>
      </c>
      <c r="AA117" s="60">
        <f>SUMIF('调整分录-本期'!$D:$D,$A117,'调整分录-本期'!F:F)</f>
        <v>0</v>
      </c>
      <c r="AB117" s="60">
        <f>SUMIF('调整分录-本期'!$D:$D,$A117,'调整分录-本期'!G:G)</f>
        <v>0</v>
      </c>
      <c r="AC117" s="61">
        <f t="shared" si="4"/>
        <v>0</v>
      </c>
      <c r="AD117" s="336"/>
      <c r="AE117" s="125"/>
      <c r="AH117" s="137"/>
    </row>
    <row r="118" spans="1:34" ht="15" customHeight="1">
      <c r="A118" s="124" t="s">
        <v>173</v>
      </c>
      <c r="B118" s="54" t="s">
        <v>63</v>
      </c>
      <c r="C118" s="58"/>
      <c r="D118" s="454">
        <v>148202628.44999999</v>
      </c>
      <c r="E118" s="59"/>
      <c r="F118" s="59"/>
      <c r="G118" s="59"/>
      <c r="H118" s="59"/>
      <c r="I118" s="59"/>
      <c r="J118" s="59"/>
      <c r="K118" s="59"/>
      <c r="L118" s="59"/>
      <c r="M118" s="59"/>
      <c r="N118" s="59"/>
      <c r="O118" s="59"/>
      <c r="P118" s="59"/>
      <c r="Q118" s="59"/>
      <c r="R118" s="59"/>
      <c r="S118" s="59"/>
      <c r="T118" s="59"/>
      <c r="U118" s="59"/>
      <c r="V118" s="59"/>
      <c r="W118" s="59"/>
      <c r="X118" s="59"/>
      <c r="Y118" s="59"/>
      <c r="Z118" s="59">
        <f t="shared" si="6"/>
        <v>148202628.44999999</v>
      </c>
      <c r="AA118" s="60">
        <f>SUMIF('调整分录-本期'!$D:$D,$A118,'调整分录-本期'!F:F)</f>
        <v>0</v>
      </c>
      <c r="AB118" s="60">
        <f>SUMIF('调整分录-本期'!$D:$D,$A118,'调整分录-本期'!G:G)</f>
        <v>0</v>
      </c>
      <c r="AC118" s="61">
        <f t="shared" si="4"/>
        <v>148202628.44999999</v>
      </c>
      <c r="AD118" s="336"/>
      <c r="AE118" s="125"/>
      <c r="AH118" s="137"/>
    </row>
    <row r="119" spans="1:34" ht="15" customHeight="1">
      <c r="A119" s="124" t="s">
        <v>174</v>
      </c>
      <c r="B119" s="54" t="s">
        <v>65</v>
      </c>
      <c r="C119" s="58"/>
      <c r="D119" s="59"/>
      <c r="E119" s="59"/>
      <c r="F119" s="59"/>
      <c r="G119" s="59"/>
      <c r="H119" s="59"/>
      <c r="I119" s="59"/>
      <c r="J119" s="59"/>
      <c r="K119" s="59"/>
      <c r="L119" s="59"/>
      <c r="M119" s="59"/>
      <c r="N119" s="59"/>
      <c r="O119" s="59"/>
      <c r="P119" s="59"/>
      <c r="Q119" s="59"/>
      <c r="R119" s="59"/>
      <c r="S119" s="59"/>
      <c r="T119" s="59"/>
      <c r="U119" s="59"/>
      <c r="V119" s="59"/>
      <c r="W119" s="59"/>
      <c r="X119" s="59"/>
      <c r="Y119" s="59"/>
      <c r="Z119" s="59">
        <f t="shared" si="6"/>
        <v>0</v>
      </c>
      <c r="AA119" s="60">
        <f>SUMIF('调整分录-本期'!$D:$D,$A119,'调整分录-本期'!F:F)</f>
        <v>0</v>
      </c>
      <c r="AB119" s="60">
        <f>SUMIF('调整分录-本期'!$D:$D,$A119,'调整分录-本期'!G:G)</f>
        <v>0</v>
      </c>
      <c r="AC119" s="61">
        <f t="shared" si="4"/>
        <v>0</v>
      </c>
      <c r="AD119" s="336"/>
      <c r="AE119" s="125"/>
      <c r="AH119" s="137"/>
    </row>
    <row r="120" spans="1:34" ht="15" customHeight="1">
      <c r="A120" s="124" t="s">
        <v>175</v>
      </c>
      <c r="B120" s="54" t="s">
        <v>67</v>
      </c>
      <c r="C120" s="58"/>
      <c r="D120" s="454">
        <v>1084148178.3599999</v>
      </c>
      <c r="E120" s="59"/>
      <c r="F120" s="59"/>
      <c r="G120" s="59"/>
      <c r="H120" s="59"/>
      <c r="I120" s="59"/>
      <c r="J120" s="59"/>
      <c r="K120" s="59"/>
      <c r="L120" s="59"/>
      <c r="M120" s="59"/>
      <c r="N120" s="59"/>
      <c r="O120" s="59"/>
      <c r="P120" s="59"/>
      <c r="Q120" s="59"/>
      <c r="R120" s="59"/>
      <c r="S120" s="59"/>
      <c r="T120" s="59"/>
      <c r="U120" s="59"/>
      <c r="V120" s="59"/>
      <c r="W120" s="59"/>
      <c r="X120" s="59"/>
      <c r="Y120" s="59"/>
      <c r="Z120" s="59">
        <f t="shared" si="6"/>
        <v>1084148178.3599999</v>
      </c>
      <c r="AA120" s="60">
        <f>AA187</f>
        <v>0</v>
      </c>
      <c r="AB120" s="60">
        <f>AB187</f>
        <v>0</v>
      </c>
      <c r="AC120" s="61">
        <f t="shared" si="4"/>
        <v>1084148178.3599999</v>
      </c>
      <c r="AD120" s="336"/>
      <c r="AE120" s="125"/>
      <c r="AH120" s="137"/>
    </row>
    <row r="121" spans="1:34" ht="15" customHeight="1">
      <c r="B121" s="62" t="s">
        <v>69</v>
      </c>
      <c r="C121" s="66"/>
      <c r="D121" s="67">
        <f>SUM(D110:D120)-SUM(D112:D113)-2*D115</f>
        <v>3785426866.519999</v>
      </c>
      <c r="E121" s="67"/>
      <c r="F121" s="67"/>
      <c r="G121" s="67">
        <f>SUM(G110:G120)-SUM(G112:G113)-G115</f>
        <v>0</v>
      </c>
      <c r="H121" s="67">
        <f>SUM(H110:H120)-SUM(H112:H113)-H115</f>
        <v>0</v>
      </c>
      <c r="I121" s="67">
        <f>SUM(I110:I120)-SUM(I112:I113)-I115</f>
        <v>0</v>
      </c>
      <c r="J121" s="67">
        <f>SUM(J110:J120)-SUM(J112:J113)-J115</f>
        <v>0</v>
      </c>
      <c r="K121" s="67">
        <f>SUM(K110:K120)-SUM(K112:K113)-K115</f>
        <v>0</v>
      </c>
      <c r="L121" s="67"/>
      <c r="M121" s="67"/>
      <c r="N121" s="67"/>
      <c r="O121" s="67"/>
      <c r="P121" s="67"/>
      <c r="Q121" s="67"/>
      <c r="R121" s="67"/>
      <c r="S121" s="67"/>
      <c r="T121" s="67"/>
      <c r="U121" s="67"/>
      <c r="V121" s="67"/>
      <c r="W121" s="67"/>
      <c r="X121" s="67"/>
      <c r="Y121" s="67"/>
      <c r="Z121" s="63">
        <f t="shared" si="6"/>
        <v>3785426866.519999</v>
      </c>
      <c r="AA121" s="67">
        <f>SUM(AA110:AA120)</f>
        <v>0</v>
      </c>
      <c r="AB121" s="67">
        <f>SUM(AB110:AB120)</f>
        <v>0</v>
      </c>
      <c r="AC121" s="68">
        <f>SUM(AC110:AC120)-SUM(AC112:AC113)-2*AC115</f>
        <v>3785426866.519999</v>
      </c>
      <c r="AD121" s="336"/>
      <c r="AE121" s="125"/>
      <c r="AH121" s="137"/>
    </row>
    <row r="122" spans="1:34" ht="15" customHeight="1">
      <c r="A122" s="124" t="s">
        <v>176</v>
      </c>
      <c r="B122" s="54" t="s">
        <v>71</v>
      </c>
      <c r="C122" s="58"/>
      <c r="D122" s="454">
        <v>113348965.59</v>
      </c>
      <c r="E122" s="59"/>
      <c r="F122" s="59"/>
      <c r="G122" s="59"/>
      <c r="H122" s="59"/>
      <c r="I122" s="59"/>
      <c r="J122" s="59"/>
      <c r="K122" s="59"/>
      <c r="L122" s="59"/>
      <c r="M122" s="59"/>
      <c r="N122" s="59"/>
      <c r="O122" s="59"/>
      <c r="P122" s="59"/>
      <c r="Q122" s="59"/>
      <c r="R122" s="59"/>
      <c r="S122" s="59"/>
      <c r="T122" s="59"/>
      <c r="U122" s="59"/>
      <c r="V122" s="59"/>
      <c r="W122" s="59"/>
      <c r="X122" s="59"/>
      <c r="Y122" s="59"/>
      <c r="Z122" s="59">
        <f t="shared" si="6"/>
        <v>113348965.59</v>
      </c>
      <c r="AA122" s="60">
        <f>SUMIF('调整分录-本期'!$D:$D,$A122,'调整分录-本期'!F:F)</f>
        <v>0</v>
      </c>
      <c r="AB122" s="60">
        <f>SUMIF('调整分录-本期'!$D:$D,$A122,'调整分录-本期'!G:G)</f>
        <v>0</v>
      </c>
      <c r="AC122" s="61">
        <f>Z122+AB122-AA122</f>
        <v>113348965.59</v>
      </c>
      <c r="AD122" s="336"/>
      <c r="AE122" s="125"/>
      <c r="AH122" s="137"/>
    </row>
    <row r="123" spans="1:34" ht="15" customHeight="1">
      <c r="B123" s="62" t="s">
        <v>73</v>
      </c>
      <c r="C123" s="66"/>
      <c r="D123" s="67">
        <f>D121+D122</f>
        <v>3898775832.1099992</v>
      </c>
      <c r="E123" s="67"/>
      <c r="F123" s="67"/>
      <c r="G123" s="67">
        <f>G121+G122</f>
        <v>0</v>
      </c>
      <c r="H123" s="67">
        <f>H121+H122</f>
        <v>0</v>
      </c>
      <c r="I123" s="67">
        <f>I121+I122</f>
        <v>0</v>
      </c>
      <c r="J123" s="67">
        <f>J121+J122</f>
        <v>0</v>
      </c>
      <c r="K123" s="67">
        <f>K121+K122</f>
        <v>0</v>
      </c>
      <c r="L123" s="67"/>
      <c r="M123" s="67"/>
      <c r="N123" s="67"/>
      <c r="O123" s="67"/>
      <c r="P123" s="67"/>
      <c r="Q123" s="67"/>
      <c r="R123" s="67"/>
      <c r="S123" s="67"/>
      <c r="T123" s="67"/>
      <c r="U123" s="67"/>
      <c r="V123" s="67"/>
      <c r="W123" s="67"/>
      <c r="X123" s="67"/>
      <c r="Y123" s="67"/>
      <c r="Z123" s="63">
        <f t="shared" si="6"/>
        <v>3898775832.1099992</v>
      </c>
      <c r="AA123" s="67">
        <f>AA121+AA122</f>
        <v>0</v>
      </c>
      <c r="AB123" s="67">
        <f>AB121+AB122</f>
        <v>0</v>
      </c>
      <c r="AC123" s="68">
        <f>AC121+AC122</f>
        <v>3898775832.1099992</v>
      </c>
      <c r="AD123" s="336"/>
      <c r="AE123" s="125"/>
      <c r="AH123" s="137"/>
    </row>
    <row r="124" spans="1:34" ht="15" customHeight="1">
      <c r="B124" s="72" t="s">
        <v>75</v>
      </c>
      <c r="C124" s="66"/>
      <c r="D124" s="67">
        <f>D107+D123</f>
        <v>4201730001.7799993</v>
      </c>
      <c r="E124" s="67"/>
      <c r="F124" s="67"/>
      <c r="G124" s="67">
        <f>G107+G123</f>
        <v>0</v>
      </c>
      <c r="H124" s="67">
        <f>H107+H123</f>
        <v>0</v>
      </c>
      <c r="I124" s="67">
        <f>I107+I123</f>
        <v>0</v>
      </c>
      <c r="J124" s="67">
        <f>J107+J123</f>
        <v>0</v>
      </c>
      <c r="K124" s="67">
        <f>K107+K123</f>
        <v>0</v>
      </c>
      <c r="L124" s="67"/>
      <c r="M124" s="67"/>
      <c r="N124" s="67"/>
      <c r="O124" s="67"/>
      <c r="P124" s="67"/>
      <c r="Q124" s="67"/>
      <c r="R124" s="67"/>
      <c r="S124" s="67"/>
      <c r="T124" s="67"/>
      <c r="U124" s="67"/>
      <c r="V124" s="67"/>
      <c r="W124" s="67"/>
      <c r="X124" s="67"/>
      <c r="Y124" s="67"/>
      <c r="Z124" s="63">
        <f t="shared" si="6"/>
        <v>4201730001.7799993</v>
      </c>
      <c r="AA124" s="67">
        <f>AA107+AA123</f>
        <v>0</v>
      </c>
      <c r="AB124" s="67">
        <f>AB107+AB123</f>
        <v>0</v>
      </c>
      <c r="AC124" s="68">
        <f>AC107+AC123</f>
        <v>4201730001.7799993</v>
      </c>
      <c r="AD124" s="336"/>
      <c r="AE124" s="125"/>
      <c r="AH124" s="137"/>
    </row>
    <row r="125" spans="1:34" ht="15" customHeight="1">
      <c r="B125" s="73"/>
      <c r="C125" s="58"/>
      <c r="D125" s="59"/>
      <c r="E125" s="59"/>
      <c r="F125" s="59"/>
      <c r="G125" s="59"/>
      <c r="H125" s="59"/>
      <c r="I125" s="59"/>
      <c r="J125" s="59"/>
      <c r="K125" s="59"/>
      <c r="L125" s="59"/>
      <c r="M125" s="59"/>
      <c r="N125" s="59"/>
      <c r="O125" s="59"/>
      <c r="P125" s="59"/>
      <c r="Q125" s="59"/>
      <c r="R125" s="59"/>
      <c r="S125" s="59"/>
      <c r="T125" s="59"/>
      <c r="U125" s="59"/>
      <c r="V125" s="59"/>
      <c r="W125" s="59"/>
      <c r="X125" s="59"/>
      <c r="Y125" s="59"/>
      <c r="Z125" s="59">
        <f t="shared" si="6"/>
        <v>0</v>
      </c>
      <c r="AA125" s="60">
        <f>SUMIF('调整分录-本期'!$D:$D,$A125,'调整分录-本期'!F:F)</f>
        <v>0</v>
      </c>
      <c r="AB125" s="60">
        <f>SUMIF('调整分录-本期'!$D:$D,$A125,'调整分录-本期'!G:G)</f>
        <v>0</v>
      </c>
      <c r="AC125" s="61"/>
      <c r="AD125" s="336"/>
      <c r="AE125" s="125"/>
      <c r="AH125" s="137"/>
    </row>
    <row r="126" spans="1:34" ht="15" customHeight="1">
      <c r="B126" s="62" t="s">
        <v>76</v>
      </c>
      <c r="C126" s="66"/>
      <c r="D126" s="67">
        <f>SUM(D127:D130)</f>
        <v>1148795536.3199999</v>
      </c>
      <c r="E126" s="67"/>
      <c r="F126" s="67"/>
      <c r="G126" s="67">
        <f>SUM(G127:G130)</f>
        <v>0</v>
      </c>
      <c r="H126" s="67">
        <f>SUM(H127:H130)</f>
        <v>0</v>
      </c>
      <c r="I126" s="67">
        <f>SUM(I127:I130)</f>
        <v>0</v>
      </c>
      <c r="J126" s="67">
        <f>SUM(J127:J130)</f>
        <v>0</v>
      </c>
      <c r="K126" s="67">
        <f>SUM(K127:K130)</f>
        <v>0</v>
      </c>
      <c r="L126" s="67"/>
      <c r="M126" s="67"/>
      <c r="N126" s="67"/>
      <c r="O126" s="67"/>
      <c r="P126" s="67"/>
      <c r="Q126" s="67"/>
      <c r="R126" s="67"/>
      <c r="S126" s="67"/>
      <c r="T126" s="67"/>
      <c r="U126" s="67"/>
      <c r="V126" s="67"/>
      <c r="W126" s="67"/>
      <c r="X126" s="67"/>
      <c r="Y126" s="67"/>
      <c r="Z126" s="63">
        <f t="shared" si="6"/>
        <v>1148795536.3199999</v>
      </c>
      <c r="AA126" s="67"/>
      <c r="AB126" s="67"/>
      <c r="AC126" s="68">
        <f>SUM(AC127:AC130)</f>
        <v>1148795536.3199999</v>
      </c>
      <c r="AD126" s="336"/>
      <c r="AE126" s="125"/>
      <c r="AH126" s="137"/>
    </row>
    <row r="127" spans="1:34" ht="15" customHeight="1">
      <c r="A127" s="124" t="s">
        <v>484</v>
      </c>
      <c r="B127" s="54" t="s">
        <v>481</v>
      </c>
      <c r="C127" s="58"/>
      <c r="D127" s="454">
        <v>1148795536.3199999</v>
      </c>
      <c r="E127" s="59"/>
      <c r="F127" s="59"/>
      <c r="G127" s="59"/>
      <c r="H127" s="59"/>
      <c r="I127" s="59"/>
      <c r="J127" s="59"/>
      <c r="K127" s="59"/>
      <c r="L127" s="59"/>
      <c r="M127" s="59"/>
      <c r="N127" s="59"/>
      <c r="O127" s="59"/>
      <c r="P127" s="59"/>
      <c r="Q127" s="59"/>
      <c r="R127" s="59"/>
      <c r="S127" s="59"/>
      <c r="T127" s="59"/>
      <c r="U127" s="59"/>
      <c r="V127" s="59"/>
      <c r="W127" s="59"/>
      <c r="X127" s="59"/>
      <c r="Y127" s="59"/>
      <c r="Z127" s="59">
        <f t="shared" si="6"/>
        <v>1148795536.3199999</v>
      </c>
      <c r="AA127" s="60">
        <f>SUMIF('调整分录-本期'!$D:$D,$A127,'调整分录-本期'!F:F)</f>
        <v>0</v>
      </c>
      <c r="AB127" s="60">
        <f>SUMIF('调整分录-本期'!$D:$D,$A127,'调整分录-本期'!G:G)</f>
        <v>0</v>
      </c>
      <c r="AC127" s="61">
        <f>Z127+AB127-AA127</f>
        <v>1148795536.3199999</v>
      </c>
      <c r="AD127" s="336"/>
      <c r="AE127" s="125"/>
      <c r="AH127" s="137"/>
    </row>
    <row r="128" spans="1:34" ht="15" customHeight="1">
      <c r="A128" s="124" t="s">
        <v>177</v>
      </c>
      <c r="B128" s="54" t="s">
        <v>80</v>
      </c>
      <c r="C128" s="58"/>
      <c r="D128" s="59"/>
      <c r="E128" s="59"/>
      <c r="F128" s="59"/>
      <c r="G128" s="59"/>
      <c r="H128" s="59"/>
      <c r="I128" s="59"/>
      <c r="J128" s="59"/>
      <c r="K128" s="59"/>
      <c r="L128" s="59"/>
      <c r="M128" s="59"/>
      <c r="N128" s="59"/>
      <c r="O128" s="59"/>
      <c r="P128" s="59"/>
      <c r="Q128" s="59"/>
      <c r="R128" s="59"/>
      <c r="S128" s="59"/>
      <c r="T128" s="59"/>
      <c r="U128" s="59"/>
      <c r="V128" s="59"/>
      <c r="W128" s="59"/>
      <c r="X128" s="59"/>
      <c r="Y128" s="59"/>
      <c r="Z128" s="59">
        <f t="shared" si="6"/>
        <v>0</v>
      </c>
      <c r="AA128" s="60">
        <f>SUMIF('调整分录-本期'!$D:$D,$A128,'调整分录-本期'!F:F)</f>
        <v>0</v>
      </c>
      <c r="AB128" s="60">
        <f>SUMIF('调整分录-本期'!$D:$D,$A128,'调整分录-本期'!G:G)</f>
        <v>0</v>
      </c>
      <c r="AC128" s="61">
        <f>Z128+AB128-AA128</f>
        <v>0</v>
      </c>
      <c r="AD128" s="336"/>
      <c r="AE128" s="125"/>
      <c r="AH128" s="137"/>
    </row>
    <row r="129" spans="1:34" ht="15" customHeight="1">
      <c r="A129" s="124" t="s">
        <v>178</v>
      </c>
      <c r="B129" s="54" t="s">
        <v>82</v>
      </c>
      <c r="C129" s="58"/>
      <c r="D129" s="59"/>
      <c r="E129" s="59"/>
      <c r="F129" s="59"/>
      <c r="G129" s="59"/>
      <c r="H129" s="59"/>
      <c r="I129" s="59"/>
      <c r="J129" s="59"/>
      <c r="K129" s="59"/>
      <c r="L129" s="59"/>
      <c r="M129" s="59"/>
      <c r="N129" s="59"/>
      <c r="O129" s="59"/>
      <c r="P129" s="59"/>
      <c r="Q129" s="59"/>
      <c r="R129" s="59"/>
      <c r="S129" s="59"/>
      <c r="T129" s="59"/>
      <c r="U129" s="59"/>
      <c r="V129" s="59"/>
      <c r="W129" s="59"/>
      <c r="X129" s="59"/>
      <c r="Y129" s="59"/>
      <c r="Z129" s="59">
        <f t="shared" si="6"/>
        <v>0</v>
      </c>
      <c r="AA129" s="60">
        <f>SUMIF('调整分录-本期'!$D:$D,$A129,'调整分录-本期'!F:F)</f>
        <v>0</v>
      </c>
      <c r="AB129" s="60">
        <f>SUMIF('调整分录-本期'!$D:$D,$A129,'调整分录-本期'!G:G)</f>
        <v>0</v>
      </c>
      <c r="AC129" s="61">
        <f>Z129+AB129-AA129</f>
        <v>0</v>
      </c>
      <c r="AD129" s="336"/>
      <c r="AE129" s="125"/>
      <c r="AH129" s="137"/>
    </row>
    <row r="130" spans="1:34" ht="15" customHeight="1">
      <c r="A130" s="124" t="s">
        <v>179</v>
      </c>
      <c r="B130" s="54" t="s">
        <v>84</v>
      </c>
      <c r="C130" s="58"/>
      <c r="D130" s="59"/>
      <c r="E130" s="59"/>
      <c r="F130" s="59"/>
      <c r="G130" s="59"/>
      <c r="H130" s="59"/>
      <c r="I130" s="59"/>
      <c r="J130" s="59"/>
      <c r="K130" s="59"/>
      <c r="L130" s="59"/>
      <c r="M130" s="59"/>
      <c r="N130" s="59"/>
      <c r="O130" s="59"/>
      <c r="P130" s="59"/>
      <c r="Q130" s="59"/>
      <c r="R130" s="59"/>
      <c r="S130" s="59"/>
      <c r="T130" s="59"/>
      <c r="U130" s="59"/>
      <c r="V130" s="59"/>
      <c r="W130" s="59"/>
      <c r="X130" s="59"/>
      <c r="Y130" s="59"/>
      <c r="Z130" s="59">
        <f t="shared" si="6"/>
        <v>0</v>
      </c>
      <c r="AA130" s="60">
        <f>SUMIF('调整分录-本期'!$D:$D,$A130,'调整分录-本期'!F:F)</f>
        <v>0</v>
      </c>
      <c r="AB130" s="60">
        <f>SUMIF('调整分录-本期'!$D:$D,$A130,'调整分录-本期'!G:G)</f>
        <v>0</v>
      </c>
      <c r="AC130" s="61">
        <f>Z130+AB130-AA130</f>
        <v>0</v>
      </c>
      <c r="AD130" s="336"/>
      <c r="AE130" s="125"/>
      <c r="AH130" s="137"/>
    </row>
    <row r="131" spans="1:34" ht="15" customHeight="1">
      <c r="B131" s="62" t="s">
        <v>86</v>
      </c>
      <c r="C131" s="66"/>
      <c r="D131" s="67">
        <f>SUM(D132:D146)-SUM(D145:D146)</f>
        <v>1046129144.6700002</v>
      </c>
      <c r="E131" s="67"/>
      <c r="F131" s="67"/>
      <c r="G131" s="67">
        <f>SUM(G132:G154)-SUM(G145:G146)</f>
        <v>0</v>
      </c>
      <c r="H131" s="67">
        <f>SUM(H132:H154)-SUM(H145:H146)</f>
        <v>0</v>
      </c>
      <c r="I131" s="67">
        <f>SUM(I132:I154)-SUM(I145:I146)</f>
        <v>0</v>
      </c>
      <c r="J131" s="67">
        <f>SUM(J132:J154)-SUM(J145:J146)</f>
        <v>0</v>
      </c>
      <c r="K131" s="67">
        <f>SUM(K132:K154)-SUM(K145:K146)</f>
        <v>0</v>
      </c>
      <c r="L131" s="67"/>
      <c r="M131" s="67"/>
      <c r="N131" s="67"/>
      <c r="O131" s="67"/>
      <c r="P131" s="67"/>
      <c r="Q131" s="67"/>
      <c r="R131" s="67"/>
      <c r="S131" s="67"/>
      <c r="T131" s="67"/>
      <c r="U131" s="67"/>
      <c r="V131" s="67"/>
      <c r="W131" s="67"/>
      <c r="X131" s="67"/>
      <c r="Y131" s="67"/>
      <c r="Z131" s="63">
        <f t="shared" si="6"/>
        <v>1046129144.6700002</v>
      </c>
      <c r="AA131" s="67"/>
      <c r="AB131" s="67"/>
      <c r="AC131" s="68">
        <f>SUM(AC132:AC146)-SUM(AC145:AC146)</f>
        <v>1046129144.6700002</v>
      </c>
      <c r="AD131" s="336"/>
      <c r="AE131" s="125"/>
      <c r="AH131" s="137"/>
    </row>
    <row r="132" spans="1:34" ht="15" customHeight="1">
      <c r="A132" s="124" t="s">
        <v>485</v>
      </c>
      <c r="B132" s="54" t="s">
        <v>482</v>
      </c>
      <c r="C132" s="58"/>
      <c r="D132" s="454">
        <v>739159317.33000004</v>
      </c>
      <c r="E132" s="74"/>
      <c r="F132" s="74"/>
      <c r="G132" s="74"/>
      <c r="H132" s="74"/>
      <c r="I132" s="74"/>
      <c r="J132" s="74"/>
      <c r="K132" s="74"/>
      <c r="L132" s="74"/>
      <c r="M132" s="74"/>
      <c r="N132" s="74"/>
      <c r="O132" s="74"/>
      <c r="P132" s="74"/>
      <c r="Q132" s="74"/>
      <c r="R132" s="74"/>
      <c r="S132" s="74"/>
      <c r="T132" s="74"/>
      <c r="U132" s="74"/>
      <c r="V132" s="74"/>
      <c r="W132" s="74"/>
      <c r="X132" s="74"/>
      <c r="Y132" s="74"/>
      <c r="Z132" s="59">
        <f t="shared" si="6"/>
        <v>739159317.33000004</v>
      </c>
      <c r="AA132" s="60">
        <f>SUMIF('调整分录-本期'!$D:$D,$A132,'调整分录-本期'!F:F)</f>
        <v>0</v>
      </c>
      <c r="AB132" s="60">
        <f>SUMIF('调整分录-本期'!$D:$D,$A132,'调整分录-本期'!G:G)</f>
        <v>0</v>
      </c>
      <c r="AC132" s="75">
        <f t="shared" ref="AC132:AC146" si="7">Z132+AA132-AB132</f>
        <v>739159317.33000004</v>
      </c>
      <c r="AD132" s="336"/>
      <c r="AE132" s="125"/>
      <c r="AH132" s="137"/>
    </row>
    <row r="133" spans="1:34" ht="15" customHeight="1">
      <c r="A133" s="124" t="s">
        <v>180</v>
      </c>
      <c r="B133" s="54" t="s">
        <v>90</v>
      </c>
      <c r="C133" s="58"/>
      <c r="D133" s="59"/>
      <c r="E133" s="59"/>
      <c r="F133" s="59"/>
      <c r="G133" s="59"/>
      <c r="H133" s="59"/>
      <c r="I133" s="59"/>
      <c r="J133" s="59"/>
      <c r="K133" s="59"/>
      <c r="L133" s="59"/>
      <c r="M133" s="59"/>
      <c r="N133" s="59"/>
      <c r="O133" s="59"/>
      <c r="P133" s="59"/>
      <c r="Q133" s="59"/>
      <c r="R133" s="59"/>
      <c r="S133" s="59"/>
      <c r="T133" s="59"/>
      <c r="U133" s="59"/>
      <c r="V133" s="59"/>
      <c r="W133" s="59"/>
      <c r="X133" s="59"/>
      <c r="Y133" s="59"/>
      <c r="Z133" s="59">
        <f t="shared" si="6"/>
        <v>0</v>
      </c>
      <c r="AA133" s="60">
        <f>SUMIF('调整分录-本期'!$D:$D,$A133,'调整分录-本期'!F:F)</f>
        <v>0</v>
      </c>
      <c r="AB133" s="60">
        <f>SUMIF('调整分录-本期'!$D:$D,$A133,'调整分录-本期'!G:G)</f>
        <v>0</v>
      </c>
      <c r="AC133" s="75">
        <f t="shared" si="7"/>
        <v>0</v>
      </c>
      <c r="AD133" s="336"/>
      <c r="AE133" s="125"/>
      <c r="AH133" s="137"/>
    </row>
    <row r="134" spans="1:34" ht="15" customHeight="1">
      <c r="A134" s="124" t="s">
        <v>181</v>
      </c>
      <c r="B134" s="54" t="s">
        <v>92</v>
      </c>
      <c r="C134" s="58"/>
      <c r="D134" s="59"/>
      <c r="E134" s="59"/>
      <c r="F134" s="59"/>
      <c r="G134" s="59"/>
      <c r="H134" s="59"/>
      <c r="I134" s="59"/>
      <c r="J134" s="59"/>
      <c r="K134" s="59"/>
      <c r="L134" s="59"/>
      <c r="M134" s="59"/>
      <c r="N134" s="59"/>
      <c r="O134" s="59"/>
      <c r="P134" s="59"/>
      <c r="Q134" s="59"/>
      <c r="R134" s="59"/>
      <c r="S134" s="59"/>
      <c r="T134" s="59"/>
      <c r="U134" s="59"/>
      <c r="V134" s="59"/>
      <c r="W134" s="59"/>
      <c r="X134" s="59"/>
      <c r="Y134" s="59"/>
      <c r="Z134" s="59">
        <f t="shared" si="6"/>
        <v>0</v>
      </c>
      <c r="AA134" s="60">
        <f>SUMIF('调整分录-本期'!$D:$D,$A134,'调整分录-本期'!F:F)</f>
        <v>0</v>
      </c>
      <c r="AB134" s="60">
        <f>SUMIF('调整分录-本期'!$D:$D,$A134,'调整分录-本期'!G:G)</f>
        <v>0</v>
      </c>
      <c r="AC134" s="75">
        <f t="shared" si="7"/>
        <v>0</v>
      </c>
      <c r="AD134" s="336"/>
      <c r="AE134" s="125"/>
      <c r="AH134" s="137"/>
    </row>
    <row r="135" spans="1:34" ht="15" customHeight="1">
      <c r="A135" s="124" t="s">
        <v>182</v>
      </c>
      <c r="B135" s="54" t="s">
        <v>94</v>
      </c>
      <c r="C135" s="58"/>
      <c r="D135" s="59"/>
      <c r="E135" s="59"/>
      <c r="F135" s="59"/>
      <c r="G135" s="59"/>
      <c r="H135" s="59"/>
      <c r="I135" s="59"/>
      <c r="J135" s="59"/>
      <c r="K135" s="59"/>
      <c r="L135" s="59"/>
      <c r="M135" s="59"/>
      <c r="N135" s="59"/>
      <c r="O135" s="59"/>
      <c r="P135" s="59"/>
      <c r="Q135" s="59"/>
      <c r="R135" s="59"/>
      <c r="S135" s="59"/>
      <c r="T135" s="59"/>
      <c r="U135" s="59"/>
      <c r="V135" s="59"/>
      <c r="W135" s="59"/>
      <c r="X135" s="59"/>
      <c r="Y135" s="59"/>
      <c r="Z135" s="59">
        <f t="shared" si="6"/>
        <v>0</v>
      </c>
      <c r="AA135" s="60">
        <f>SUMIF('调整分录-本期'!$D:$D,$A135,'调整分录-本期'!F:F)</f>
        <v>0</v>
      </c>
      <c r="AB135" s="60">
        <f>SUMIF('调整分录-本期'!$D:$D,$A135,'调整分录-本期'!G:G)</f>
        <v>0</v>
      </c>
      <c r="AC135" s="75">
        <f t="shared" si="7"/>
        <v>0</v>
      </c>
      <c r="AD135" s="336"/>
      <c r="AE135" s="125"/>
      <c r="AH135" s="137"/>
    </row>
    <row r="136" spans="1:34" ht="15" customHeight="1">
      <c r="A136" s="124" t="s">
        <v>183</v>
      </c>
      <c r="B136" s="54" t="s">
        <v>96</v>
      </c>
      <c r="C136" s="58"/>
      <c r="D136" s="59"/>
      <c r="E136" s="59"/>
      <c r="F136" s="59"/>
      <c r="G136" s="59"/>
      <c r="H136" s="59"/>
      <c r="I136" s="59"/>
      <c r="J136" s="59"/>
      <c r="K136" s="59"/>
      <c r="L136" s="59"/>
      <c r="M136" s="59"/>
      <c r="N136" s="59"/>
      <c r="O136" s="59"/>
      <c r="P136" s="59"/>
      <c r="Q136" s="59"/>
      <c r="R136" s="59"/>
      <c r="S136" s="59"/>
      <c r="T136" s="59"/>
      <c r="U136" s="59"/>
      <c r="V136" s="59"/>
      <c r="W136" s="59"/>
      <c r="X136" s="59"/>
      <c r="Y136" s="59"/>
      <c r="Z136" s="59">
        <f t="shared" si="6"/>
        <v>0</v>
      </c>
      <c r="AA136" s="60">
        <f>SUMIF('调整分录-本期'!$D:$D,$A136,'调整分录-本期'!F:F)</f>
        <v>0</v>
      </c>
      <c r="AB136" s="60">
        <f>SUMIF('调整分录-本期'!$D:$D,$A136,'调整分录-本期'!G:G)</f>
        <v>0</v>
      </c>
      <c r="AC136" s="75">
        <f t="shared" si="7"/>
        <v>0</v>
      </c>
      <c r="AD136" s="336"/>
      <c r="AE136" s="125"/>
      <c r="AH136" s="137"/>
    </row>
    <row r="137" spans="1:34" ht="15" customHeight="1">
      <c r="A137" s="124" t="s">
        <v>184</v>
      </c>
      <c r="B137" s="54" t="s">
        <v>98</v>
      </c>
      <c r="C137" s="58"/>
      <c r="D137" s="59"/>
      <c r="E137" s="59"/>
      <c r="F137" s="59"/>
      <c r="G137" s="59"/>
      <c r="H137" s="59"/>
      <c r="I137" s="59"/>
      <c r="J137" s="59"/>
      <c r="K137" s="59"/>
      <c r="L137" s="59"/>
      <c r="M137" s="59"/>
      <c r="N137" s="59"/>
      <c r="O137" s="59"/>
      <c r="P137" s="59"/>
      <c r="Q137" s="59"/>
      <c r="R137" s="59"/>
      <c r="S137" s="59"/>
      <c r="T137" s="59"/>
      <c r="U137" s="59"/>
      <c r="V137" s="59"/>
      <c r="W137" s="59"/>
      <c r="X137" s="59"/>
      <c r="Y137" s="59"/>
      <c r="Z137" s="59">
        <f t="shared" si="6"/>
        <v>0</v>
      </c>
      <c r="AA137" s="60">
        <f>SUMIF('调整分录-本期'!$D:$D,$A137,'调整分录-本期'!F:F)</f>
        <v>0</v>
      </c>
      <c r="AB137" s="60">
        <f>SUMIF('调整分录-本期'!$D:$D,$A137,'调整分录-本期'!G:G)</f>
        <v>0</v>
      </c>
      <c r="AC137" s="75">
        <f t="shared" si="7"/>
        <v>0</v>
      </c>
      <c r="AD137" s="336"/>
      <c r="AE137" s="125"/>
      <c r="AH137" s="137"/>
    </row>
    <row r="138" spans="1:34" ht="15" customHeight="1">
      <c r="A138" s="124" t="s">
        <v>185</v>
      </c>
      <c r="B138" s="54" t="s">
        <v>100</v>
      </c>
      <c r="C138" s="58"/>
      <c r="D138" s="59"/>
      <c r="E138" s="59"/>
      <c r="F138" s="59"/>
      <c r="G138" s="59"/>
      <c r="H138" s="59"/>
      <c r="I138" s="59"/>
      <c r="J138" s="59"/>
      <c r="K138" s="59"/>
      <c r="L138" s="59"/>
      <c r="M138" s="59"/>
      <c r="N138" s="59"/>
      <c r="O138" s="59"/>
      <c r="P138" s="59"/>
      <c r="Q138" s="59"/>
      <c r="R138" s="59"/>
      <c r="S138" s="59"/>
      <c r="T138" s="59"/>
      <c r="U138" s="59"/>
      <c r="V138" s="59"/>
      <c r="W138" s="59"/>
      <c r="X138" s="59"/>
      <c r="Y138" s="59"/>
      <c r="Z138" s="59">
        <f t="shared" si="6"/>
        <v>0</v>
      </c>
      <c r="AA138" s="60">
        <f>SUMIF('调整分录-本期'!$D:$D,$A138,'调整分录-本期'!F:F)</f>
        <v>0</v>
      </c>
      <c r="AB138" s="60">
        <f>SUMIF('调整分录-本期'!$D:$D,$A138,'调整分录-本期'!G:G)</f>
        <v>0</v>
      </c>
      <c r="AC138" s="75">
        <f t="shared" si="7"/>
        <v>0</v>
      </c>
      <c r="AD138" s="336"/>
      <c r="AE138" s="125"/>
      <c r="AH138" s="137"/>
    </row>
    <row r="139" spans="1:34" ht="15" customHeight="1">
      <c r="A139" s="124" t="s">
        <v>186</v>
      </c>
      <c r="B139" s="54" t="s">
        <v>102</v>
      </c>
      <c r="C139" s="58"/>
      <c r="D139" s="59"/>
      <c r="E139" s="59"/>
      <c r="F139" s="59"/>
      <c r="G139" s="59"/>
      <c r="H139" s="59"/>
      <c r="I139" s="59"/>
      <c r="J139" s="59"/>
      <c r="K139" s="59"/>
      <c r="L139" s="59"/>
      <c r="M139" s="59"/>
      <c r="N139" s="59"/>
      <c r="O139" s="59"/>
      <c r="P139" s="59"/>
      <c r="Q139" s="59"/>
      <c r="R139" s="59"/>
      <c r="S139" s="59"/>
      <c r="T139" s="59"/>
      <c r="U139" s="59"/>
      <c r="V139" s="59"/>
      <c r="W139" s="59"/>
      <c r="X139" s="59"/>
      <c r="Y139" s="59"/>
      <c r="Z139" s="59">
        <f t="shared" si="6"/>
        <v>0</v>
      </c>
      <c r="AA139" s="60">
        <f>SUMIF('调整分录-本期'!$D:$D,$A139,'调整分录-本期'!F:F)</f>
        <v>0</v>
      </c>
      <c r="AB139" s="60">
        <f>SUMIF('调整分录-本期'!$D:$D,$A139,'调整分录-本期'!G:G)</f>
        <v>0</v>
      </c>
      <c r="AC139" s="75">
        <f t="shared" si="7"/>
        <v>0</v>
      </c>
      <c r="AD139" s="336"/>
      <c r="AE139" s="125"/>
      <c r="AH139" s="137"/>
    </row>
    <row r="140" spans="1:34" ht="15" customHeight="1">
      <c r="A140" s="124" t="s">
        <v>187</v>
      </c>
      <c r="B140" s="54" t="s">
        <v>104</v>
      </c>
      <c r="C140" s="58"/>
      <c r="D140" s="454">
        <v>10971385.9</v>
      </c>
      <c r="E140" s="59"/>
      <c r="F140" s="59"/>
      <c r="G140" s="59"/>
      <c r="H140" s="59"/>
      <c r="I140" s="59"/>
      <c r="J140" s="59"/>
      <c r="K140" s="59"/>
      <c r="L140" s="59"/>
      <c r="M140" s="59"/>
      <c r="N140" s="59"/>
      <c r="O140" s="59"/>
      <c r="P140" s="59"/>
      <c r="Q140" s="59"/>
      <c r="R140" s="59"/>
      <c r="S140" s="59"/>
      <c r="T140" s="59"/>
      <c r="U140" s="59"/>
      <c r="V140" s="59"/>
      <c r="W140" s="59"/>
      <c r="X140" s="59"/>
      <c r="Y140" s="59"/>
      <c r="Z140" s="59">
        <f t="shared" ref="Z140:Z173" si="8">SUM(D140:Y140)</f>
        <v>10971385.9</v>
      </c>
      <c r="AA140" s="60">
        <f>SUMIF('调整分录-本期'!$D:$D,$A140,'调整分录-本期'!F:F)</f>
        <v>0</v>
      </c>
      <c r="AB140" s="60">
        <f>SUMIF('调整分录-本期'!$D:$D,$A140,'调整分录-本期'!G:G)</f>
        <v>0</v>
      </c>
      <c r="AC140" s="75">
        <f t="shared" si="7"/>
        <v>10971385.9</v>
      </c>
      <c r="AD140" s="336"/>
      <c r="AE140" s="125"/>
      <c r="AH140" s="137"/>
    </row>
    <row r="141" spans="1:34" ht="15" customHeight="1">
      <c r="A141" s="124" t="s">
        <v>188</v>
      </c>
      <c r="B141" s="54" t="s">
        <v>105</v>
      </c>
      <c r="C141" s="58"/>
      <c r="D141" s="454">
        <v>74679014.920000002</v>
      </c>
      <c r="E141" s="59"/>
      <c r="F141" s="59"/>
      <c r="G141" s="59"/>
      <c r="H141" s="59"/>
      <c r="I141" s="59"/>
      <c r="J141" s="59"/>
      <c r="K141" s="59"/>
      <c r="L141" s="59"/>
      <c r="M141" s="59"/>
      <c r="N141" s="59"/>
      <c r="O141" s="59"/>
      <c r="P141" s="59"/>
      <c r="Q141" s="59"/>
      <c r="R141" s="59"/>
      <c r="S141" s="59"/>
      <c r="T141" s="59"/>
      <c r="U141" s="59"/>
      <c r="V141" s="59"/>
      <c r="W141" s="59"/>
      <c r="X141" s="59"/>
      <c r="Y141" s="59"/>
      <c r="Z141" s="59">
        <f t="shared" si="8"/>
        <v>74679014.920000002</v>
      </c>
      <c r="AA141" s="60">
        <f>SUMIF('调整分录-本期'!$D:$D,$A141,'调整分录-本期'!F:F)</f>
        <v>0</v>
      </c>
      <c r="AB141" s="60">
        <f>SUMIF('调整分录-本期'!$D:$D,$A141,'调整分录-本期'!G:G)</f>
        <v>0</v>
      </c>
      <c r="AC141" s="75">
        <f t="shared" si="7"/>
        <v>74679014.920000002</v>
      </c>
      <c r="AD141" s="336"/>
      <c r="AE141" s="125"/>
      <c r="AH141" s="137"/>
    </row>
    <row r="142" spans="1:34" ht="15" customHeight="1">
      <c r="A142" s="124" t="s">
        <v>189</v>
      </c>
      <c r="B142" s="54" t="s">
        <v>107</v>
      </c>
      <c r="C142" s="58"/>
      <c r="D142" s="454">
        <v>117212795.63</v>
      </c>
      <c r="E142" s="59"/>
      <c r="F142" s="59"/>
      <c r="G142" s="59"/>
      <c r="H142" s="59"/>
      <c r="I142" s="59"/>
      <c r="J142" s="59"/>
      <c r="K142" s="59"/>
      <c r="L142" s="59"/>
      <c r="M142" s="59"/>
      <c r="N142" s="59"/>
      <c r="O142" s="59"/>
      <c r="P142" s="59"/>
      <c r="Q142" s="59"/>
      <c r="R142" s="59"/>
      <c r="S142" s="59"/>
      <c r="T142" s="59"/>
      <c r="U142" s="59"/>
      <c r="V142" s="59"/>
      <c r="W142" s="59"/>
      <c r="X142" s="59"/>
      <c r="Y142" s="59"/>
      <c r="Z142" s="59">
        <f t="shared" si="8"/>
        <v>117212795.63</v>
      </c>
      <c r="AA142" s="60">
        <f>SUMIF('调整分录-本期'!$D:$D,$A142,'调整分录-本期'!F:F)</f>
        <v>0</v>
      </c>
      <c r="AB142" s="60">
        <f>SUMIF('调整分录-本期'!$D:$D,$A142,'调整分录-本期'!G:G)</f>
        <v>0</v>
      </c>
      <c r="AC142" s="75">
        <f t="shared" si="7"/>
        <v>117212795.63</v>
      </c>
      <c r="AD142" s="336"/>
      <c r="AE142" s="125"/>
      <c r="AH142" s="137"/>
    </row>
    <row r="143" spans="1:34" ht="15" customHeight="1">
      <c r="A143" s="124" t="s">
        <v>190</v>
      </c>
      <c r="B143" s="54" t="s">
        <v>108</v>
      </c>
      <c r="C143" s="58"/>
      <c r="D143" s="454">
        <v>117809446.95</v>
      </c>
      <c r="E143" s="59"/>
      <c r="F143" s="59"/>
      <c r="G143" s="59"/>
      <c r="H143" s="59"/>
      <c r="I143" s="59"/>
      <c r="J143" s="59"/>
      <c r="K143" s="59"/>
      <c r="L143" s="59"/>
      <c r="M143" s="59"/>
      <c r="N143" s="59"/>
      <c r="O143" s="59"/>
      <c r="P143" s="59"/>
      <c r="Q143" s="59"/>
      <c r="R143" s="59"/>
      <c r="S143" s="59"/>
      <c r="T143" s="59"/>
      <c r="U143" s="59"/>
      <c r="V143" s="59"/>
      <c r="W143" s="59"/>
      <c r="X143" s="59"/>
      <c r="Y143" s="59"/>
      <c r="Z143" s="59">
        <f t="shared" si="8"/>
        <v>117809446.95</v>
      </c>
      <c r="AA143" s="60">
        <f>SUMIF('调整分录-本期'!$D:$D,$A143,'调整分录-本期'!F:F)</f>
        <v>0</v>
      </c>
      <c r="AB143" s="60">
        <f>SUMIF('调整分录-本期'!$D:$D,$A143,'调整分录-本期'!G:G)</f>
        <v>0</v>
      </c>
      <c r="AC143" s="75">
        <f t="shared" si="7"/>
        <v>117809446.95</v>
      </c>
      <c r="AD143" s="336"/>
      <c r="AE143" s="125"/>
      <c r="AH143" s="137"/>
    </row>
    <row r="144" spans="1:34" ht="15" customHeight="1">
      <c r="A144" s="124" t="s">
        <v>191</v>
      </c>
      <c r="B144" s="54" t="s">
        <v>109</v>
      </c>
      <c r="C144" s="58"/>
      <c r="D144" s="454">
        <v>-13702816.060000001</v>
      </c>
      <c r="E144" s="59"/>
      <c r="F144" s="59"/>
      <c r="G144" s="59"/>
      <c r="H144" s="59"/>
      <c r="I144" s="59"/>
      <c r="J144" s="59"/>
      <c r="K144" s="59"/>
      <c r="L144" s="59"/>
      <c r="M144" s="59"/>
      <c r="N144" s="59"/>
      <c r="O144" s="59"/>
      <c r="P144" s="59"/>
      <c r="Q144" s="59"/>
      <c r="R144" s="59"/>
      <c r="S144" s="59"/>
      <c r="T144" s="59"/>
      <c r="U144" s="59"/>
      <c r="V144" s="59"/>
      <c r="W144" s="59"/>
      <c r="X144" s="59"/>
      <c r="Y144" s="59"/>
      <c r="Z144" s="59">
        <f t="shared" si="8"/>
        <v>-13702816.060000001</v>
      </c>
      <c r="AA144" s="60">
        <f>SUMIF('调整分录-本期'!$D:$D,$A144,'调整分录-本期'!F:F)</f>
        <v>0</v>
      </c>
      <c r="AB144" s="60">
        <f>SUMIF('调整分录-本期'!$D:$D,$A144,'调整分录-本期'!G:G)</f>
        <v>0</v>
      </c>
      <c r="AC144" s="75">
        <f t="shared" si="7"/>
        <v>-13702816.060000001</v>
      </c>
      <c r="AD144" s="336"/>
      <c r="AE144" s="125"/>
      <c r="AH144" s="137"/>
    </row>
    <row r="145" spans="1:34" ht="15" customHeight="1">
      <c r="B145" s="54" t="s">
        <v>110</v>
      </c>
      <c r="C145" s="58"/>
      <c r="D145" s="454">
        <v>1011488.58</v>
      </c>
      <c r="E145" s="59"/>
      <c r="F145" s="59"/>
      <c r="G145" s="59"/>
      <c r="H145" s="59"/>
      <c r="I145" s="59"/>
      <c r="J145" s="59"/>
      <c r="K145" s="59"/>
      <c r="L145" s="59"/>
      <c r="M145" s="59"/>
      <c r="N145" s="59"/>
      <c r="O145" s="59"/>
      <c r="P145" s="59"/>
      <c r="Q145" s="59"/>
      <c r="R145" s="59"/>
      <c r="S145" s="59"/>
      <c r="T145" s="59"/>
      <c r="U145" s="59"/>
      <c r="V145" s="59"/>
      <c r="W145" s="59"/>
      <c r="X145" s="59"/>
      <c r="Y145" s="59"/>
      <c r="Z145" s="59">
        <f t="shared" si="8"/>
        <v>1011488.58</v>
      </c>
      <c r="AA145" s="60">
        <f>SUMIF('调整分录-本期'!$D:$D,$A145,'调整分录-本期'!F:F)</f>
        <v>0</v>
      </c>
      <c r="AB145" s="60">
        <f>SUMIF('调整分录-本期'!$D:$D,$A145,'调整分录-本期'!G:G)</f>
        <v>0</v>
      </c>
      <c r="AC145" s="75">
        <f t="shared" si="7"/>
        <v>1011488.58</v>
      </c>
      <c r="AD145" s="336"/>
      <c r="AH145" s="137"/>
    </row>
    <row r="146" spans="1:34" ht="15" customHeight="1">
      <c r="B146" s="54" t="s">
        <v>483</v>
      </c>
      <c r="C146" s="58"/>
      <c r="D146" s="454">
        <v>9113393.5999999996</v>
      </c>
      <c r="E146" s="59"/>
      <c r="F146" s="59"/>
      <c r="G146" s="59"/>
      <c r="H146" s="59"/>
      <c r="I146" s="59"/>
      <c r="J146" s="59"/>
      <c r="K146" s="59"/>
      <c r="L146" s="59"/>
      <c r="M146" s="59"/>
      <c r="N146" s="59"/>
      <c r="O146" s="59"/>
      <c r="P146" s="59"/>
      <c r="Q146" s="59"/>
      <c r="R146" s="59"/>
      <c r="S146" s="59"/>
      <c r="T146" s="59"/>
      <c r="U146" s="59"/>
      <c r="V146" s="59"/>
      <c r="W146" s="59"/>
      <c r="X146" s="59"/>
      <c r="Y146" s="59"/>
      <c r="Z146" s="59">
        <f t="shared" si="8"/>
        <v>9113393.5999999996</v>
      </c>
      <c r="AA146" s="60">
        <f>SUMIF('调整分录-本期'!$D:$D,$A146,'调整分录-本期'!F:F)</f>
        <v>0</v>
      </c>
      <c r="AB146" s="60">
        <f>SUMIF('调整分录-本期'!$D:$D,$A146,'调整分录-本期'!G:G)</f>
        <v>0</v>
      </c>
      <c r="AC146" s="75">
        <f t="shared" si="7"/>
        <v>9113393.5999999996</v>
      </c>
      <c r="AD146" s="336"/>
      <c r="AH146" s="137"/>
    </row>
    <row r="147" spans="1:34" ht="15" customHeight="1">
      <c r="A147" s="124" t="s">
        <v>856</v>
      </c>
      <c r="B147" s="54" t="s">
        <v>111</v>
      </c>
      <c r="C147" s="58"/>
      <c r="D147" s="454">
        <v>38864006.990000002</v>
      </c>
      <c r="E147" s="59"/>
      <c r="F147" s="59"/>
      <c r="G147" s="59"/>
      <c r="H147" s="59"/>
      <c r="I147" s="59"/>
      <c r="J147" s="59"/>
      <c r="K147" s="59"/>
      <c r="L147" s="59"/>
      <c r="M147" s="59"/>
      <c r="N147" s="59"/>
      <c r="O147" s="59"/>
      <c r="P147" s="59"/>
      <c r="Q147" s="59"/>
      <c r="R147" s="59"/>
      <c r="S147" s="59"/>
      <c r="T147" s="59"/>
      <c r="U147" s="59"/>
      <c r="V147" s="59"/>
      <c r="W147" s="59"/>
      <c r="X147" s="59"/>
      <c r="Y147" s="59"/>
      <c r="Z147" s="59">
        <f t="shared" si="8"/>
        <v>38864006.990000002</v>
      </c>
      <c r="AA147" s="60">
        <f>SUMIF('调整分录-本期'!$D:$D,$A147,'调整分录-本期'!F:F)</f>
        <v>0</v>
      </c>
      <c r="AB147" s="60">
        <f>SUMIF('调整分录-本期'!$D:$D,$A147,'调整分录-本期'!G:G)</f>
        <v>0</v>
      </c>
      <c r="AC147" s="61">
        <f>Z147+AB147-AA147</f>
        <v>38864006.990000002</v>
      </c>
      <c r="AD147" s="336"/>
      <c r="AE147" s="125"/>
      <c r="AH147" s="137"/>
    </row>
    <row r="148" spans="1:34" ht="15" customHeight="1">
      <c r="A148" s="124" t="s">
        <v>130</v>
      </c>
      <c r="B148" s="54" t="s">
        <v>824</v>
      </c>
      <c r="C148" s="58"/>
      <c r="D148" s="454">
        <v>65329874.740000002</v>
      </c>
      <c r="E148" s="59"/>
      <c r="F148" s="59"/>
      <c r="G148" s="59"/>
      <c r="H148" s="59"/>
      <c r="I148" s="59"/>
      <c r="J148" s="59"/>
      <c r="K148" s="59"/>
      <c r="L148" s="59"/>
      <c r="M148" s="59"/>
      <c r="N148" s="59"/>
      <c r="O148" s="59"/>
      <c r="P148" s="59"/>
      <c r="Q148" s="59"/>
      <c r="R148" s="59"/>
      <c r="S148" s="59"/>
      <c r="T148" s="59"/>
      <c r="U148" s="59"/>
      <c r="V148" s="59"/>
      <c r="W148" s="59"/>
      <c r="X148" s="59"/>
      <c r="Y148" s="59"/>
      <c r="Z148" s="59">
        <f t="shared" si="8"/>
        <v>65329874.740000002</v>
      </c>
      <c r="AA148" s="60">
        <f>SUMIF('调整分录-本期'!$D:$D,$A148,'调整分录-本期'!F:F)</f>
        <v>0</v>
      </c>
      <c r="AB148" s="60">
        <f>SUMIF('调整分录-本期'!$D:$D,$A148,'调整分录-本期'!G:G)</f>
        <v>0</v>
      </c>
      <c r="AC148" s="61">
        <f t="shared" ref="AC148:AC155" si="9">Z148+AB148-AA148</f>
        <v>65329874.740000002</v>
      </c>
      <c r="AD148" s="336"/>
      <c r="AE148" s="125"/>
      <c r="AH148" s="137"/>
    </row>
    <row r="149" spans="1:34" ht="15" customHeight="1">
      <c r="B149" s="76" t="s">
        <v>112</v>
      </c>
      <c r="C149" s="58"/>
      <c r="D149" s="454">
        <v>26103811.27</v>
      </c>
      <c r="E149" s="59"/>
      <c r="F149" s="59"/>
      <c r="G149" s="59"/>
      <c r="H149" s="59"/>
      <c r="I149" s="59"/>
      <c r="J149" s="59"/>
      <c r="K149" s="59"/>
      <c r="L149" s="59"/>
      <c r="M149" s="59"/>
      <c r="N149" s="59"/>
      <c r="O149" s="59"/>
      <c r="P149" s="59"/>
      <c r="Q149" s="59"/>
      <c r="R149" s="59"/>
      <c r="S149" s="59"/>
      <c r="T149" s="59"/>
      <c r="U149" s="59"/>
      <c r="V149" s="59"/>
      <c r="W149" s="59"/>
      <c r="X149" s="59"/>
      <c r="Y149" s="59"/>
      <c r="Z149" s="59">
        <f t="shared" si="8"/>
        <v>26103811.27</v>
      </c>
      <c r="AA149" s="60"/>
      <c r="AB149" s="60"/>
      <c r="AC149" s="61">
        <f t="shared" si="9"/>
        <v>26103811.27</v>
      </c>
      <c r="AD149" s="336"/>
      <c r="AH149" s="137"/>
    </row>
    <row r="150" spans="1:34" ht="15" customHeight="1">
      <c r="A150" s="124" t="s">
        <v>195</v>
      </c>
      <c r="B150" s="54" t="s">
        <v>825</v>
      </c>
      <c r="C150" s="58"/>
      <c r="D150" s="59"/>
      <c r="E150" s="59"/>
      <c r="F150" s="59"/>
      <c r="G150" s="59"/>
      <c r="H150" s="59"/>
      <c r="I150" s="59"/>
      <c r="J150" s="59"/>
      <c r="K150" s="59"/>
      <c r="L150" s="59"/>
      <c r="M150" s="59"/>
      <c r="N150" s="59"/>
      <c r="O150" s="59"/>
      <c r="P150" s="59"/>
      <c r="Q150" s="59"/>
      <c r="R150" s="59"/>
      <c r="S150" s="59"/>
      <c r="T150" s="59"/>
      <c r="U150" s="59"/>
      <c r="V150" s="59"/>
      <c r="W150" s="59"/>
      <c r="X150" s="59"/>
      <c r="Y150" s="59"/>
      <c r="Z150" s="59">
        <f t="shared" si="8"/>
        <v>0</v>
      </c>
      <c r="AA150" s="60">
        <f>SUMIF('调整分录-本期'!$D:$D,$A150,'调整分录-本期'!F:F)</f>
        <v>0</v>
      </c>
      <c r="AB150" s="60">
        <f>SUMIF('调整分录-本期'!$D:$D,$A150,'调整分录-本期'!G:G)</f>
        <v>0</v>
      </c>
      <c r="AC150" s="61">
        <f t="shared" si="9"/>
        <v>0</v>
      </c>
      <c r="AD150" s="336"/>
      <c r="AH150" s="137"/>
    </row>
    <row r="151" spans="1:34" ht="15" customHeight="1">
      <c r="A151" s="124" t="s">
        <v>852</v>
      </c>
      <c r="B151" s="54" t="s">
        <v>826</v>
      </c>
      <c r="C151" s="58"/>
      <c r="D151" s="59"/>
      <c r="E151" s="59"/>
      <c r="F151" s="59"/>
      <c r="G151" s="59"/>
      <c r="H151" s="59"/>
      <c r="I151" s="59"/>
      <c r="J151" s="59"/>
      <c r="K151" s="59"/>
      <c r="L151" s="59"/>
      <c r="M151" s="59"/>
      <c r="N151" s="59"/>
      <c r="O151" s="59"/>
      <c r="P151" s="59"/>
      <c r="Q151" s="59"/>
      <c r="R151" s="59"/>
      <c r="S151" s="59"/>
      <c r="T151" s="59"/>
      <c r="U151" s="59"/>
      <c r="V151" s="59"/>
      <c r="W151" s="59"/>
      <c r="X151" s="59"/>
      <c r="Y151" s="59"/>
      <c r="Z151" s="59">
        <f t="shared" si="8"/>
        <v>0</v>
      </c>
      <c r="AA151" s="60">
        <f>SUMIF('调整分录-本期'!$D:$D,$A151,'调整分录-本期'!F:F)</f>
        <v>0</v>
      </c>
      <c r="AB151" s="60">
        <f>SUMIF('调整分录-本期'!$D:$D,$A151,'调整分录-本期'!G:G)</f>
        <v>0</v>
      </c>
      <c r="AC151" s="61">
        <f t="shared" si="9"/>
        <v>0</v>
      </c>
      <c r="AD151" s="336"/>
      <c r="AH151" s="137"/>
    </row>
    <row r="152" spans="1:34" ht="15" customHeight="1">
      <c r="A152" s="124" t="s">
        <v>193</v>
      </c>
      <c r="B152" s="54" t="s">
        <v>827</v>
      </c>
      <c r="C152" s="58"/>
      <c r="D152" s="454">
        <v>5793245.2000000002</v>
      </c>
      <c r="E152" s="59"/>
      <c r="F152" s="59"/>
      <c r="G152" s="59"/>
      <c r="H152" s="59"/>
      <c r="I152" s="59"/>
      <c r="J152" s="59"/>
      <c r="K152" s="59"/>
      <c r="L152" s="59"/>
      <c r="M152" s="59"/>
      <c r="N152" s="59"/>
      <c r="O152" s="59"/>
      <c r="P152" s="59"/>
      <c r="Q152" s="59"/>
      <c r="R152" s="59"/>
      <c r="S152" s="59"/>
      <c r="T152" s="59"/>
      <c r="U152" s="59"/>
      <c r="V152" s="59"/>
      <c r="W152" s="59"/>
      <c r="X152" s="59"/>
      <c r="Y152" s="59"/>
      <c r="Z152" s="59">
        <f t="shared" si="8"/>
        <v>5793245.2000000002</v>
      </c>
      <c r="AA152" s="60">
        <f>SUMIF('调整分录-本期'!$D:$D,$A152,'调整分录-本期'!F:F)</f>
        <v>0</v>
      </c>
      <c r="AB152" s="60">
        <f>SUMIF('调整分录-本期'!$D:$D,$A152,'调整分录-本期'!G:G)</f>
        <v>0</v>
      </c>
      <c r="AC152" s="61">
        <f t="shared" si="9"/>
        <v>5793245.2000000002</v>
      </c>
      <c r="AD152" s="336"/>
      <c r="AH152" s="137"/>
    </row>
    <row r="153" spans="1:34" ht="15" customHeight="1">
      <c r="A153" s="124" t="s">
        <v>853</v>
      </c>
      <c r="B153" s="54" t="s">
        <v>828</v>
      </c>
      <c r="C153" s="58"/>
      <c r="D153" s="454">
        <v>-28877447.18</v>
      </c>
      <c r="E153" s="59"/>
      <c r="F153" s="59"/>
      <c r="G153" s="59"/>
      <c r="H153" s="59"/>
      <c r="I153" s="59"/>
      <c r="J153" s="59"/>
      <c r="K153" s="59"/>
      <c r="L153" s="59"/>
      <c r="M153" s="59"/>
      <c r="N153" s="59"/>
      <c r="O153" s="59"/>
      <c r="P153" s="59"/>
      <c r="Q153" s="59"/>
      <c r="R153" s="59"/>
      <c r="S153" s="59"/>
      <c r="T153" s="59"/>
      <c r="U153" s="59"/>
      <c r="V153" s="59"/>
      <c r="W153" s="59"/>
      <c r="X153" s="59"/>
      <c r="Y153" s="59"/>
      <c r="Z153" s="59">
        <f>SUM(D153:Y153)</f>
        <v>-28877447.18</v>
      </c>
      <c r="AA153" s="60">
        <f>SUMIF('调整分录-本期'!$D:$D,$A153,'调整分录-本期'!F:F)</f>
        <v>0</v>
      </c>
      <c r="AB153" s="60">
        <f>SUMIF('调整分录-本期'!$D:$D,$A153,'调整分录-本期'!G:G)</f>
        <v>0</v>
      </c>
      <c r="AC153" s="61">
        <f t="shared" si="9"/>
        <v>-28877447.18</v>
      </c>
      <c r="AD153" s="336"/>
      <c r="AH153" s="137"/>
    </row>
    <row r="154" spans="1:34" ht="15" customHeight="1">
      <c r="A154" s="124" t="s">
        <v>192</v>
      </c>
      <c r="B154" s="54" t="s">
        <v>829</v>
      </c>
      <c r="C154" s="58"/>
      <c r="D154" s="454">
        <v>-164247283.88999999</v>
      </c>
      <c r="E154" s="59"/>
      <c r="F154" s="59"/>
      <c r="G154" s="59"/>
      <c r="H154" s="59"/>
      <c r="I154" s="59"/>
      <c r="J154" s="59"/>
      <c r="K154" s="59"/>
      <c r="L154" s="59"/>
      <c r="M154" s="59"/>
      <c r="N154" s="59"/>
      <c r="O154" s="59"/>
      <c r="P154" s="59"/>
      <c r="Q154" s="59"/>
      <c r="R154" s="59"/>
      <c r="S154" s="59"/>
      <c r="T154" s="59"/>
      <c r="U154" s="59"/>
      <c r="V154" s="59"/>
      <c r="W154" s="59"/>
      <c r="X154" s="59"/>
      <c r="Y154" s="59"/>
      <c r="Z154" s="59">
        <f>SUM(D154:Y154)</f>
        <v>-164247283.88999999</v>
      </c>
      <c r="AA154" s="60">
        <f>SUMIF('调整分录-本期'!$D:$D,$A154,'调整分录-本期'!F:F)</f>
        <v>0</v>
      </c>
      <c r="AB154" s="60">
        <f>SUMIF('调整分录-本期'!$D:$D,$A154,'调整分录-本期'!G:G)</f>
        <v>0</v>
      </c>
      <c r="AC154" s="61">
        <f t="shared" si="9"/>
        <v>-164247283.88999999</v>
      </c>
      <c r="AD154" s="336"/>
      <c r="AE154" s="125"/>
      <c r="AH154" s="137"/>
    </row>
    <row r="155" spans="1:34" ht="15" customHeight="1">
      <c r="A155" s="124" t="s">
        <v>194</v>
      </c>
      <c r="B155" s="54" t="s">
        <v>830</v>
      </c>
      <c r="C155" s="58"/>
      <c r="D155" s="454">
        <v>-177506.75</v>
      </c>
      <c r="E155" s="59"/>
      <c r="F155" s="59"/>
      <c r="G155" s="59"/>
      <c r="H155" s="59"/>
      <c r="I155" s="59"/>
      <c r="J155" s="59"/>
      <c r="K155" s="59"/>
      <c r="L155" s="59"/>
      <c r="M155" s="59"/>
      <c r="N155" s="59"/>
      <c r="O155" s="59"/>
      <c r="P155" s="59"/>
      <c r="Q155" s="59"/>
      <c r="R155" s="59"/>
      <c r="S155" s="59"/>
      <c r="T155" s="59"/>
      <c r="U155" s="59"/>
      <c r="V155" s="59"/>
      <c r="W155" s="59"/>
      <c r="X155" s="59"/>
      <c r="Y155" s="59"/>
      <c r="Z155" s="59">
        <f t="shared" si="8"/>
        <v>-177506.75</v>
      </c>
      <c r="AA155" s="60">
        <f>SUMIF('调整分录-本期'!$D:$D,$A155,'调整分录-本期'!F:F)</f>
        <v>0</v>
      </c>
      <c r="AB155" s="60">
        <f>SUMIF('调整分录-本期'!$D:$D,$A155,'调整分录-本期'!G:G)</f>
        <v>0</v>
      </c>
      <c r="AC155" s="61">
        <f t="shared" si="9"/>
        <v>-177506.75</v>
      </c>
      <c r="AD155" s="336"/>
      <c r="AH155" s="137"/>
    </row>
    <row r="156" spans="1:34" ht="15" customHeight="1">
      <c r="B156" s="62" t="s">
        <v>113</v>
      </c>
      <c r="C156" s="66"/>
      <c r="D156" s="67">
        <f>D126-D131+SUM(D147:D155)-D149</f>
        <v>19351280.759999733</v>
      </c>
      <c r="E156" s="67"/>
      <c r="F156" s="67"/>
      <c r="G156" s="67">
        <f>G126-G131+SUM(G147:G155)-G149</f>
        <v>0</v>
      </c>
      <c r="H156" s="67">
        <f>H126-H131+SUM(H147:H155)-H149</f>
        <v>0</v>
      </c>
      <c r="I156" s="67">
        <f>I126-I131+SUM(I147:I155)-I149</f>
        <v>0</v>
      </c>
      <c r="J156" s="67">
        <f>J126-J131+SUM(J147:J155)-J149</f>
        <v>0</v>
      </c>
      <c r="K156" s="67">
        <f>K126-K131+SUM(K147:K155)-K149</f>
        <v>0</v>
      </c>
      <c r="L156" s="67"/>
      <c r="M156" s="67"/>
      <c r="N156" s="67"/>
      <c r="O156" s="67"/>
      <c r="P156" s="67"/>
      <c r="Q156" s="67"/>
      <c r="R156" s="67"/>
      <c r="S156" s="67"/>
      <c r="T156" s="67"/>
      <c r="U156" s="67"/>
      <c r="V156" s="67"/>
      <c r="W156" s="67"/>
      <c r="X156" s="67"/>
      <c r="Y156" s="67"/>
      <c r="Z156" s="63">
        <f t="shared" si="8"/>
        <v>19351280.759999733</v>
      </c>
      <c r="AA156" s="67"/>
      <c r="AB156" s="67"/>
      <c r="AC156" s="68">
        <f>AC126-AC131+SUM(AC147:AC155)-AC149</f>
        <v>19351280.759999733</v>
      </c>
      <c r="AD156" s="336"/>
      <c r="AH156" s="137"/>
    </row>
    <row r="157" spans="1:34" ht="15" customHeight="1">
      <c r="A157" s="124" t="s">
        <v>486</v>
      </c>
      <c r="B157" s="54" t="s">
        <v>114</v>
      </c>
      <c r="C157" s="58"/>
      <c r="D157" s="454">
        <v>14856789.24</v>
      </c>
      <c r="E157" s="59"/>
      <c r="F157" s="59"/>
      <c r="G157" s="59"/>
      <c r="H157" s="59"/>
      <c r="I157" s="59"/>
      <c r="J157" s="59"/>
      <c r="K157" s="59"/>
      <c r="L157" s="59"/>
      <c r="M157" s="59"/>
      <c r="N157" s="59"/>
      <c r="O157" s="59"/>
      <c r="P157" s="59"/>
      <c r="Q157" s="59"/>
      <c r="R157" s="59"/>
      <c r="S157" s="59"/>
      <c r="T157" s="59"/>
      <c r="U157" s="59"/>
      <c r="V157" s="59"/>
      <c r="W157" s="59"/>
      <c r="X157" s="59"/>
      <c r="Y157" s="59"/>
      <c r="Z157" s="59">
        <f t="shared" si="8"/>
        <v>14856789.24</v>
      </c>
      <c r="AA157" s="60">
        <f>SUMIF('调整分录-本期'!$D:$D,$A157,'调整分录-本期'!F:F)</f>
        <v>0</v>
      </c>
      <c r="AB157" s="60">
        <f>SUMIF('调整分录-本期'!$D:$D,$A157,'调整分录-本期'!G:G)</f>
        <v>0</v>
      </c>
      <c r="AC157" s="61">
        <f>Z157+AB157-AA157</f>
        <v>14856789.24</v>
      </c>
      <c r="AD157" s="336"/>
      <c r="AH157" s="137"/>
    </row>
    <row r="158" spans="1:34" ht="15" customHeight="1">
      <c r="A158" s="124" t="s">
        <v>487</v>
      </c>
      <c r="B158" s="54" t="s">
        <v>115</v>
      </c>
      <c r="C158" s="58"/>
      <c r="D158" s="454">
        <v>3441062.2</v>
      </c>
      <c r="E158" s="59"/>
      <c r="F158" s="59"/>
      <c r="G158" s="59"/>
      <c r="H158" s="59"/>
      <c r="I158" s="59"/>
      <c r="J158" s="59"/>
      <c r="K158" s="59"/>
      <c r="L158" s="59"/>
      <c r="M158" s="59"/>
      <c r="N158" s="59"/>
      <c r="O158" s="59"/>
      <c r="P158" s="59"/>
      <c r="Q158" s="59"/>
      <c r="R158" s="59"/>
      <c r="S158" s="59"/>
      <c r="T158" s="59"/>
      <c r="U158" s="59"/>
      <c r="V158" s="59"/>
      <c r="W158" s="59"/>
      <c r="X158" s="59"/>
      <c r="Y158" s="59"/>
      <c r="Z158" s="59">
        <f t="shared" si="8"/>
        <v>3441062.2</v>
      </c>
      <c r="AA158" s="60">
        <f>SUMIF('调整分录-本期'!$D:$D,$A158,'调整分录-本期'!F:F)</f>
        <v>0</v>
      </c>
      <c r="AB158" s="60">
        <f>SUMIF('调整分录-本期'!$D:$D,$A158,'调整分录-本期'!G:G)</f>
        <v>0</v>
      </c>
      <c r="AC158" s="61">
        <f>Z158+AA158-AB158</f>
        <v>3441062.2</v>
      </c>
      <c r="AD158" s="336"/>
      <c r="AE158" s="125"/>
      <c r="AH158" s="137"/>
    </row>
    <row r="159" spans="1:34" ht="15" customHeight="1">
      <c r="B159" s="62" t="s">
        <v>116</v>
      </c>
      <c r="C159" s="66"/>
      <c r="D159" s="67">
        <f>D156+D157-D158</f>
        <v>30767007.799999733</v>
      </c>
      <c r="E159" s="67"/>
      <c r="F159" s="67"/>
      <c r="G159" s="67">
        <f>G156+G157-G158</f>
        <v>0</v>
      </c>
      <c r="H159" s="67">
        <f>H156+H157-H158</f>
        <v>0</v>
      </c>
      <c r="I159" s="67">
        <f>I156+I157-I158</f>
        <v>0</v>
      </c>
      <c r="J159" s="67">
        <f>J156+J157-J158</f>
        <v>0</v>
      </c>
      <c r="K159" s="67">
        <f>K156+K157-K158</f>
        <v>0</v>
      </c>
      <c r="L159" s="67"/>
      <c r="M159" s="67"/>
      <c r="N159" s="67"/>
      <c r="O159" s="67"/>
      <c r="P159" s="67"/>
      <c r="Q159" s="67"/>
      <c r="R159" s="67"/>
      <c r="S159" s="67"/>
      <c r="T159" s="67"/>
      <c r="U159" s="67"/>
      <c r="V159" s="67"/>
      <c r="W159" s="67"/>
      <c r="X159" s="67"/>
      <c r="Y159" s="67"/>
      <c r="Z159" s="63">
        <f t="shared" si="8"/>
        <v>30767007.799999733</v>
      </c>
      <c r="AA159" s="67"/>
      <c r="AB159" s="67"/>
      <c r="AC159" s="68">
        <f>AC156+AC157-AC158</f>
        <v>30767007.799999733</v>
      </c>
      <c r="AD159" s="336"/>
      <c r="AH159" s="137"/>
    </row>
    <row r="160" spans="1:34" ht="15" customHeight="1">
      <c r="A160" s="124" t="s">
        <v>850</v>
      </c>
      <c r="B160" s="54" t="s">
        <v>117</v>
      </c>
      <c r="C160" s="58"/>
      <c r="D160" s="454">
        <v>14350563.800000001</v>
      </c>
      <c r="E160" s="59"/>
      <c r="F160" s="59"/>
      <c r="G160" s="59"/>
      <c r="H160" s="59"/>
      <c r="I160" s="59"/>
      <c r="J160" s="59"/>
      <c r="K160" s="59"/>
      <c r="L160" s="59"/>
      <c r="M160" s="59"/>
      <c r="N160" s="59"/>
      <c r="O160" s="59"/>
      <c r="P160" s="59"/>
      <c r="Q160" s="59"/>
      <c r="R160" s="59"/>
      <c r="S160" s="59"/>
      <c r="T160" s="59"/>
      <c r="U160" s="59"/>
      <c r="V160" s="59"/>
      <c r="W160" s="59"/>
      <c r="X160" s="59"/>
      <c r="Y160" s="59"/>
      <c r="Z160" s="59">
        <f t="shared" si="8"/>
        <v>14350563.800000001</v>
      </c>
      <c r="AA160" s="60">
        <f>SUMIF('调整分录-本期'!$D:$D,$A160,'调整分录-本期'!F:F)</f>
        <v>0</v>
      </c>
      <c r="AB160" s="60">
        <f>SUMIF('调整分录-本期'!$D:$D,$A160,'调整分录-本期'!G:G)</f>
        <v>0</v>
      </c>
      <c r="AC160" s="61">
        <f>Z160+AA160-AB160</f>
        <v>14350563.800000001</v>
      </c>
      <c r="AD160" s="336"/>
      <c r="AH160" s="137"/>
    </row>
    <row r="161" spans="1:34" ht="15" customHeight="1">
      <c r="B161" s="62" t="s">
        <v>118</v>
      </c>
      <c r="C161" s="66"/>
      <c r="D161" s="67">
        <f>D159-D160</f>
        <v>16416443.999999732</v>
      </c>
      <c r="E161" s="67"/>
      <c r="F161" s="67"/>
      <c r="G161" s="67">
        <f>G159-G160</f>
        <v>0</v>
      </c>
      <c r="H161" s="67">
        <f>H159-H160</f>
        <v>0</v>
      </c>
      <c r="I161" s="67">
        <f>I159-I160</f>
        <v>0</v>
      </c>
      <c r="J161" s="67">
        <f>J159-J160</f>
        <v>0</v>
      </c>
      <c r="K161" s="67">
        <f>K159-K160</f>
        <v>0</v>
      </c>
      <c r="L161" s="67"/>
      <c r="M161" s="67"/>
      <c r="N161" s="67"/>
      <c r="O161" s="67"/>
      <c r="P161" s="67"/>
      <c r="Q161" s="67"/>
      <c r="R161" s="67"/>
      <c r="S161" s="67"/>
      <c r="T161" s="67"/>
      <c r="U161" s="67"/>
      <c r="V161" s="67"/>
      <c r="W161" s="67"/>
      <c r="X161" s="67"/>
      <c r="Y161" s="67"/>
      <c r="Z161" s="63">
        <f t="shared" si="8"/>
        <v>16416443.999999732</v>
      </c>
      <c r="AA161" s="67">
        <f>SUM(AA127:AA160)</f>
        <v>0</v>
      </c>
      <c r="AB161" s="67">
        <f>SUM(AB127:AB160)</f>
        <v>0</v>
      </c>
      <c r="AC161" s="68">
        <f>AC159-AC160</f>
        <v>16416443.999999732</v>
      </c>
      <c r="AD161" s="336"/>
      <c r="AH161" s="137"/>
    </row>
    <row r="162" spans="1:34" ht="15" customHeight="1">
      <c r="B162" s="54" t="s">
        <v>119</v>
      </c>
      <c r="C162" s="58"/>
      <c r="D162" s="59"/>
      <c r="E162" s="59"/>
      <c r="F162" s="59"/>
      <c r="G162" s="59"/>
      <c r="H162" s="59"/>
      <c r="I162" s="59"/>
      <c r="J162" s="59"/>
      <c r="K162" s="59"/>
      <c r="L162" s="59"/>
      <c r="M162" s="59"/>
      <c r="N162" s="59"/>
      <c r="O162" s="59"/>
      <c r="P162" s="59"/>
      <c r="Q162" s="59"/>
      <c r="R162" s="59"/>
      <c r="S162" s="59"/>
      <c r="T162" s="59"/>
      <c r="U162" s="59"/>
      <c r="V162" s="59"/>
      <c r="W162" s="59"/>
      <c r="X162" s="59"/>
      <c r="Y162" s="59"/>
      <c r="Z162" s="59">
        <f t="shared" si="8"/>
        <v>0</v>
      </c>
      <c r="AA162" s="60">
        <f>SUMIF('调整分录-本期'!$D:$D,$A162,'调整分录-本期'!F:F)</f>
        <v>0</v>
      </c>
      <c r="AB162" s="60">
        <f>SUMIF('调整分录-本期'!$D:$D,$A162,'调整分录-本期'!G:G)</f>
        <v>0</v>
      </c>
      <c r="AC162" s="61"/>
      <c r="AD162" s="336"/>
      <c r="AH162" s="137"/>
    </row>
    <row r="163" spans="1:34" ht="15" customHeight="1">
      <c r="B163" s="62" t="s">
        <v>120</v>
      </c>
      <c r="C163" s="66"/>
      <c r="D163" s="67">
        <f>D161-D164</f>
        <v>16416443.999999732</v>
      </c>
      <c r="E163" s="67"/>
      <c r="F163" s="67"/>
      <c r="G163" s="67">
        <f>G161-G164</f>
        <v>0</v>
      </c>
      <c r="H163" s="67">
        <f>H161-H164</f>
        <v>0</v>
      </c>
      <c r="I163" s="67">
        <f>I161-I164</f>
        <v>0</v>
      </c>
      <c r="J163" s="67">
        <f>J161-J164</f>
        <v>0</v>
      </c>
      <c r="K163" s="67">
        <f>K161-K164</f>
        <v>0</v>
      </c>
      <c r="L163" s="67"/>
      <c r="M163" s="67"/>
      <c r="N163" s="67"/>
      <c r="O163" s="67"/>
      <c r="P163" s="67"/>
      <c r="Q163" s="67"/>
      <c r="R163" s="67"/>
      <c r="S163" s="67"/>
      <c r="T163" s="67"/>
      <c r="U163" s="67"/>
      <c r="V163" s="67"/>
      <c r="W163" s="67"/>
      <c r="X163" s="67"/>
      <c r="Y163" s="67"/>
      <c r="Z163" s="70">
        <f t="shared" si="8"/>
        <v>16416443.999999732</v>
      </c>
      <c r="AA163" s="67"/>
      <c r="AB163" s="67"/>
      <c r="AC163" s="68">
        <f>AC161-AC164</f>
        <v>16416443.999999732</v>
      </c>
      <c r="AD163" s="336"/>
      <c r="AE163" s="125"/>
      <c r="AH163" s="137"/>
    </row>
    <row r="164" spans="1:34" ht="15" customHeight="1">
      <c r="B164" s="54" t="s">
        <v>121</v>
      </c>
      <c r="C164" s="58"/>
      <c r="D164" s="59"/>
      <c r="E164" s="59"/>
      <c r="F164" s="59"/>
      <c r="G164" s="59"/>
      <c r="H164" s="59"/>
      <c r="I164" s="59"/>
      <c r="J164" s="59"/>
      <c r="K164" s="59"/>
      <c r="L164" s="59"/>
      <c r="M164" s="59"/>
      <c r="N164" s="59"/>
      <c r="O164" s="59"/>
      <c r="P164" s="59"/>
      <c r="Q164" s="59"/>
      <c r="R164" s="59"/>
      <c r="S164" s="59"/>
      <c r="T164" s="59"/>
      <c r="U164" s="59"/>
      <c r="V164" s="59"/>
      <c r="W164" s="59"/>
      <c r="X164" s="59"/>
      <c r="Y164" s="59"/>
      <c r="Z164" s="59">
        <f t="shared" si="8"/>
        <v>0</v>
      </c>
      <c r="AA164" s="60"/>
      <c r="AB164" s="60"/>
      <c r="AC164" s="75">
        <f>Z164+AB164-AA164</f>
        <v>0</v>
      </c>
      <c r="AD164" s="336"/>
      <c r="AH164" s="137"/>
    </row>
    <row r="165" spans="1:34" ht="15" customHeight="1">
      <c r="B165" s="54" t="s">
        <v>122</v>
      </c>
      <c r="C165" s="58"/>
      <c r="D165" s="59"/>
      <c r="E165" s="59"/>
      <c r="F165" s="59"/>
      <c r="G165" s="59"/>
      <c r="H165" s="59"/>
      <c r="I165" s="59"/>
      <c r="J165" s="59"/>
      <c r="K165" s="59"/>
      <c r="L165" s="59"/>
      <c r="M165" s="59"/>
      <c r="N165" s="59"/>
      <c r="O165" s="59"/>
      <c r="P165" s="59"/>
      <c r="Q165" s="59"/>
      <c r="R165" s="59"/>
      <c r="S165" s="59"/>
      <c r="T165" s="59"/>
      <c r="U165" s="59"/>
      <c r="V165" s="59"/>
      <c r="W165" s="59"/>
      <c r="X165" s="59"/>
      <c r="Y165" s="59"/>
      <c r="Z165" s="59">
        <f t="shared" si="8"/>
        <v>0</v>
      </c>
      <c r="AA165" s="60">
        <f>SUMIF('调整分录-本期'!$D:$D,$A165,'调整分录-本期'!F:F)</f>
        <v>0</v>
      </c>
      <c r="AB165" s="60">
        <f>SUMIF('调整分录-本期'!$D:$D,$A165,'调整分录-本期'!G:G)</f>
        <v>0</v>
      </c>
      <c r="AC165" s="75">
        <f>Z165+AB165-AA165</f>
        <v>0</v>
      </c>
      <c r="AD165" s="336"/>
      <c r="AH165" s="137"/>
    </row>
    <row r="166" spans="1:34" ht="15" customHeight="1">
      <c r="B166" s="62" t="s">
        <v>214</v>
      </c>
      <c r="C166" s="66"/>
      <c r="D166" s="67">
        <f>D161-D167</f>
        <v>34090602.139999732</v>
      </c>
      <c r="E166" s="67"/>
      <c r="F166" s="67"/>
      <c r="G166" s="67">
        <f>G161-G167</f>
        <v>0</v>
      </c>
      <c r="H166" s="67">
        <f>H161-H167</f>
        <v>0</v>
      </c>
      <c r="I166" s="67">
        <f>I161-I167</f>
        <v>0</v>
      </c>
      <c r="J166" s="67">
        <f>J161-J167</f>
        <v>0</v>
      </c>
      <c r="K166" s="67">
        <f>K161-K167</f>
        <v>0</v>
      </c>
      <c r="L166" s="67"/>
      <c r="M166" s="67"/>
      <c r="N166" s="67"/>
      <c r="O166" s="67"/>
      <c r="P166" s="67"/>
      <c r="Q166" s="67"/>
      <c r="R166" s="67"/>
      <c r="S166" s="67"/>
      <c r="T166" s="67"/>
      <c r="U166" s="67"/>
      <c r="V166" s="67"/>
      <c r="W166" s="67"/>
      <c r="X166" s="67"/>
      <c r="Y166" s="67"/>
      <c r="Z166" s="70">
        <f t="shared" si="8"/>
        <v>34090602.139999732</v>
      </c>
      <c r="AA166" s="67"/>
      <c r="AB166" s="67"/>
      <c r="AC166" s="68">
        <f>AC161-AC167</f>
        <v>34090602.139999732</v>
      </c>
      <c r="AD166" s="336"/>
      <c r="AH166" s="137"/>
    </row>
    <row r="167" spans="1:34" ht="15" customHeight="1">
      <c r="A167" s="124" t="s">
        <v>490</v>
      </c>
      <c r="B167" s="54" t="s">
        <v>215</v>
      </c>
      <c r="C167" s="58"/>
      <c r="D167" s="59">
        <v>-17674158.140000001</v>
      </c>
      <c r="E167" s="59"/>
      <c r="F167" s="59"/>
      <c r="G167" s="59"/>
      <c r="H167" s="59"/>
      <c r="I167" s="59"/>
      <c r="J167" s="59"/>
      <c r="K167" s="59"/>
      <c r="L167" s="59"/>
      <c r="M167" s="59"/>
      <c r="N167" s="59"/>
      <c r="O167" s="59"/>
      <c r="P167" s="59"/>
      <c r="Q167" s="59"/>
      <c r="R167" s="59"/>
      <c r="S167" s="59"/>
      <c r="T167" s="59"/>
      <c r="U167" s="59"/>
      <c r="V167" s="59"/>
      <c r="W167" s="59"/>
      <c r="X167" s="59"/>
      <c r="Y167" s="59"/>
      <c r="Z167" s="59">
        <f t="shared" si="8"/>
        <v>-17674158.140000001</v>
      </c>
      <c r="AA167" s="60">
        <f>SUMIF('调整分录-本期'!$D:$D,$A167,'调整分录-本期'!F:F)</f>
        <v>0</v>
      </c>
      <c r="AB167" s="60">
        <f>SUMIF('调整分录-本期'!$D:$D,$A167,'调整分录-本期'!G:G)</f>
        <v>0</v>
      </c>
      <c r="AC167" s="75">
        <f>Z167+AA167-AB167</f>
        <v>-17674158.140000001</v>
      </c>
      <c r="AD167" s="336"/>
      <c r="AH167" s="137"/>
    </row>
    <row r="168" spans="1:34" ht="15" customHeight="1">
      <c r="A168" s="124" t="s">
        <v>492</v>
      </c>
      <c r="B168" s="77" t="s">
        <v>77</v>
      </c>
      <c r="C168" s="58"/>
      <c r="D168" s="59">
        <v>1104084726.0599999</v>
      </c>
      <c r="E168" s="59"/>
      <c r="F168" s="59"/>
      <c r="G168" s="59"/>
      <c r="H168" s="59"/>
      <c r="I168" s="59"/>
      <c r="J168" s="59"/>
      <c r="K168" s="59"/>
      <c r="L168" s="59"/>
      <c r="M168" s="59"/>
      <c r="N168" s="59"/>
      <c r="O168" s="59"/>
      <c r="P168" s="59"/>
      <c r="Q168" s="59"/>
      <c r="R168" s="59"/>
      <c r="S168" s="59"/>
      <c r="T168" s="59"/>
      <c r="U168" s="59"/>
      <c r="V168" s="59"/>
      <c r="W168" s="59"/>
      <c r="X168" s="59"/>
      <c r="Y168" s="59"/>
      <c r="Z168" s="59">
        <f t="shared" si="8"/>
        <v>1104084726.0599999</v>
      </c>
      <c r="AA168" s="60">
        <f>SUMIF('调整分录-本期'!$D:$D,$A168,'调整分录-本期'!F:F)</f>
        <v>0</v>
      </c>
      <c r="AB168" s="60">
        <f>SUMIF('调整分录-本期'!$D:$D,$A168,'调整分录-本期'!G:G)</f>
        <v>0</v>
      </c>
      <c r="AC168" s="75">
        <f>Z168+AB168-AA168</f>
        <v>1104084726.0599999</v>
      </c>
      <c r="AD168" s="338"/>
      <c r="AE168" s="127"/>
      <c r="AH168" s="137"/>
    </row>
    <row r="169" spans="1:34" ht="15" customHeight="1">
      <c r="A169" s="124" t="s">
        <v>197</v>
      </c>
      <c r="B169" s="77" t="s">
        <v>78</v>
      </c>
      <c r="C169" s="58"/>
      <c r="D169" s="59"/>
      <c r="E169" s="59"/>
      <c r="F169" s="59"/>
      <c r="G169" s="59"/>
      <c r="H169" s="59"/>
      <c r="I169" s="59"/>
      <c r="J169" s="59"/>
      <c r="K169" s="59"/>
      <c r="L169" s="59"/>
      <c r="M169" s="59"/>
      <c r="N169" s="59"/>
      <c r="O169" s="59"/>
      <c r="P169" s="59"/>
      <c r="Q169" s="59"/>
      <c r="R169" s="59"/>
      <c r="S169" s="59"/>
      <c r="T169" s="59"/>
      <c r="U169" s="59"/>
      <c r="V169" s="59"/>
      <c r="W169" s="59"/>
      <c r="X169" s="59"/>
      <c r="Y169" s="59"/>
      <c r="Z169" s="59">
        <f t="shared" si="8"/>
        <v>0</v>
      </c>
      <c r="AA169" s="60">
        <f>SUMIF('调整分录-本期'!$D:$D,$A169,'调整分录-本期'!F:F)</f>
        <v>0</v>
      </c>
      <c r="AB169" s="60">
        <f>SUMIF('调整分录-本期'!$D:$D,$A169,'调整分录-本期'!G:G)</f>
        <v>0</v>
      </c>
      <c r="AC169" s="75">
        <f>Z169+AB169-AA169</f>
        <v>0</v>
      </c>
      <c r="AD169" s="336"/>
      <c r="AH169" s="137"/>
    </row>
    <row r="170" spans="1:34" ht="15" customHeight="1">
      <c r="B170" s="77"/>
      <c r="C170" s="58"/>
      <c r="D170" s="59"/>
      <c r="E170" s="59"/>
      <c r="F170" s="59"/>
      <c r="G170" s="59"/>
      <c r="H170" s="59"/>
      <c r="I170" s="59"/>
      <c r="J170" s="59"/>
      <c r="K170" s="59"/>
      <c r="L170" s="59"/>
      <c r="M170" s="59"/>
      <c r="N170" s="59"/>
      <c r="O170" s="59"/>
      <c r="P170" s="59"/>
      <c r="Q170" s="59"/>
      <c r="R170" s="59"/>
      <c r="S170" s="59"/>
      <c r="T170" s="59"/>
      <c r="U170" s="59"/>
      <c r="V170" s="59"/>
      <c r="W170" s="59"/>
      <c r="X170" s="59"/>
      <c r="Y170" s="59"/>
      <c r="Z170" s="59">
        <f t="shared" si="8"/>
        <v>0</v>
      </c>
      <c r="AA170" s="60">
        <f>SUMIF('调整分录-本期'!$D:$D,$A170,'调整分录-本期'!F:F)</f>
        <v>0</v>
      </c>
      <c r="AB170" s="60">
        <f>SUMIF('调整分录-本期'!$D:$D,$A170,'调整分录-本期'!G:G)</f>
        <v>0</v>
      </c>
      <c r="AC170" s="61"/>
      <c r="AD170" s="336"/>
      <c r="AH170" s="137"/>
    </row>
    <row r="171" spans="1:34" ht="15" customHeight="1">
      <c r="B171" s="78" t="s">
        <v>79</v>
      </c>
      <c r="C171" s="66"/>
      <c r="D171" s="67">
        <f>D166+D168+D169</f>
        <v>1138175328.1999996</v>
      </c>
      <c r="E171" s="67"/>
      <c r="F171" s="67"/>
      <c r="G171" s="67">
        <f>G166+G168+G169</f>
        <v>0</v>
      </c>
      <c r="H171" s="67">
        <f>H166+H168+H169</f>
        <v>0</v>
      </c>
      <c r="I171" s="67">
        <f>I166+I168+I169</f>
        <v>0</v>
      </c>
      <c r="J171" s="67">
        <f>J166+J168+J169</f>
        <v>0</v>
      </c>
      <c r="K171" s="67">
        <f>K166+K168+K169</f>
        <v>0</v>
      </c>
      <c r="L171" s="67"/>
      <c r="M171" s="67"/>
      <c r="N171" s="67"/>
      <c r="O171" s="67"/>
      <c r="P171" s="67"/>
      <c r="Q171" s="67"/>
      <c r="R171" s="67"/>
      <c r="S171" s="67"/>
      <c r="T171" s="67"/>
      <c r="U171" s="67"/>
      <c r="V171" s="67"/>
      <c r="W171" s="67"/>
      <c r="X171" s="67"/>
      <c r="Y171" s="67"/>
      <c r="Z171" s="63">
        <f>SUM(D171:Y171)</f>
        <v>1138175328.1999996</v>
      </c>
      <c r="AA171" s="67"/>
      <c r="AB171" s="67"/>
      <c r="AC171" s="68">
        <f>AC166+AC168+AC169</f>
        <v>1138175328.1999996</v>
      </c>
      <c r="AD171" s="336"/>
      <c r="AE171" s="125"/>
      <c r="AH171" s="137"/>
    </row>
    <row r="172" spans="1:34" ht="15" customHeight="1">
      <c r="A172" s="124" t="s">
        <v>844</v>
      </c>
      <c r="B172" s="77" t="s">
        <v>81</v>
      </c>
      <c r="C172" s="58"/>
      <c r="D172" s="5">
        <v>35745137.859999999</v>
      </c>
      <c r="E172" s="59"/>
      <c r="F172" s="59"/>
      <c r="G172" s="59"/>
      <c r="H172" s="59"/>
      <c r="I172" s="59"/>
      <c r="J172" s="59"/>
      <c r="K172" s="59"/>
      <c r="L172" s="59"/>
      <c r="M172" s="59"/>
      <c r="N172" s="59"/>
      <c r="O172" s="59"/>
      <c r="P172" s="59"/>
      <c r="Q172" s="59"/>
      <c r="R172" s="59"/>
      <c r="S172" s="59"/>
      <c r="T172" s="59"/>
      <c r="U172" s="59"/>
      <c r="V172" s="59"/>
      <c r="W172" s="59"/>
      <c r="X172" s="59"/>
      <c r="Y172" s="59"/>
      <c r="Z172" s="59">
        <f t="shared" si="8"/>
        <v>35745137.859999999</v>
      </c>
      <c r="AA172" s="60">
        <f>SUMIF('调整分录-本期'!$D:$D,$A172,'调整分录-本期'!F:F)</f>
        <v>0</v>
      </c>
      <c r="AB172" s="60">
        <f>SUMIF('调整分录-本期'!$D:$D,$A172,'调整分录-本期'!G:G)</f>
        <v>0</v>
      </c>
      <c r="AC172" s="61">
        <f>Z172+AA172-AB172</f>
        <v>35745137.859999999</v>
      </c>
      <c r="AD172" s="336"/>
      <c r="AE172" s="125"/>
      <c r="AH172" s="137"/>
    </row>
    <row r="173" spans="1:34" ht="15" customHeight="1">
      <c r="A173" s="124" t="s">
        <v>198</v>
      </c>
      <c r="B173" s="77" t="s">
        <v>83</v>
      </c>
      <c r="C173" s="58"/>
      <c r="D173" s="59"/>
      <c r="E173" s="59"/>
      <c r="F173" s="59"/>
      <c r="G173" s="59"/>
      <c r="H173" s="59"/>
      <c r="I173" s="59"/>
      <c r="J173" s="59"/>
      <c r="K173" s="59"/>
      <c r="L173" s="59"/>
      <c r="M173" s="59"/>
      <c r="N173" s="59"/>
      <c r="O173" s="59"/>
      <c r="P173" s="59"/>
      <c r="Q173" s="59"/>
      <c r="R173" s="59"/>
      <c r="S173" s="59"/>
      <c r="T173" s="59"/>
      <c r="U173" s="59"/>
      <c r="V173" s="59"/>
      <c r="W173" s="59"/>
      <c r="X173" s="59"/>
      <c r="Y173" s="59"/>
      <c r="Z173" s="59">
        <f t="shared" si="8"/>
        <v>0</v>
      </c>
      <c r="AA173" s="60">
        <f>SUMIF('调整分录-本期'!$D:$D,$A173,'调整分录-本期'!F:F)</f>
        <v>0</v>
      </c>
      <c r="AB173" s="60">
        <f>SUMIF('调整分录-本期'!$D:$D,$A173,'调整分录-本期'!G:G)</f>
        <v>0</v>
      </c>
      <c r="AC173" s="61">
        <f t="shared" ref="AC173:AC178" si="10">Z173+AA173-AB173</f>
        <v>0</v>
      </c>
      <c r="AD173" s="336"/>
      <c r="AH173" s="137"/>
    </row>
    <row r="174" spans="1:34" ht="15" customHeight="1">
      <c r="A174" s="124" t="s">
        <v>199</v>
      </c>
      <c r="B174" s="77" t="s">
        <v>85</v>
      </c>
      <c r="C174" s="58"/>
      <c r="D174" s="59"/>
      <c r="E174" s="59"/>
      <c r="F174" s="59"/>
      <c r="G174" s="59"/>
      <c r="H174" s="59"/>
      <c r="I174" s="59"/>
      <c r="J174" s="59"/>
      <c r="K174" s="59"/>
      <c r="L174" s="59"/>
      <c r="M174" s="59"/>
      <c r="N174" s="59"/>
      <c r="O174" s="59"/>
      <c r="P174" s="59"/>
      <c r="Q174" s="59"/>
      <c r="R174" s="59"/>
      <c r="S174" s="59"/>
      <c r="T174" s="59"/>
      <c r="U174" s="59"/>
      <c r="V174" s="59"/>
      <c r="W174" s="59"/>
      <c r="X174" s="59"/>
      <c r="Y174" s="59"/>
      <c r="Z174" s="59">
        <f t="shared" ref="Z174:Z186" si="11">SUM(D174:Y174)</f>
        <v>0</v>
      </c>
      <c r="AA174" s="60">
        <f>SUMIF('调整分录-本期'!$D:$D,$A174,'调整分录-本期'!F:F)</f>
        <v>0</v>
      </c>
      <c r="AB174" s="60">
        <f>SUMIF('调整分录-本期'!$D:$D,$A174,'调整分录-本期'!G:G)</f>
        <v>0</v>
      </c>
      <c r="AC174" s="61">
        <f t="shared" si="10"/>
        <v>0</v>
      </c>
      <c r="AD174" s="336"/>
      <c r="AH174" s="137"/>
    </row>
    <row r="175" spans="1:34" ht="15" customHeight="1">
      <c r="A175" s="124" t="s">
        <v>200</v>
      </c>
      <c r="B175" s="77" t="s">
        <v>87</v>
      </c>
      <c r="C175" s="58"/>
      <c r="D175" s="59"/>
      <c r="E175" s="59"/>
      <c r="F175" s="59"/>
      <c r="G175" s="59"/>
      <c r="H175" s="59"/>
      <c r="I175" s="59"/>
      <c r="J175" s="59"/>
      <c r="K175" s="59"/>
      <c r="L175" s="59"/>
      <c r="M175" s="59"/>
      <c r="N175" s="59"/>
      <c r="O175" s="59"/>
      <c r="P175" s="59"/>
      <c r="Q175" s="59"/>
      <c r="R175" s="59"/>
      <c r="S175" s="59"/>
      <c r="T175" s="59"/>
      <c r="U175" s="59"/>
      <c r="V175" s="59"/>
      <c r="W175" s="59"/>
      <c r="X175" s="59"/>
      <c r="Y175" s="59"/>
      <c r="Z175" s="59">
        <f t="shared" si="11"/>
        <v>0</v>
      </c>
      <c r="AA175" s="60">
        <f>SUMIF('调整分录-本期'!$D:$D,$A175,'调整分录-本期'!F:F)</f>
        <v>0</v>
      </c>
      <c r="AB175" s="60">
        <f>SUMIF('调整分录-本期'!$D:$D,$A175,'调整分录-本期'!G:G)</f>
        <v>0</v>
      </c>
      <c r="AC175" s="61">
        <f t="shared" si="10"/>
        <v>0</v>
      </c>
      <c r="AD175" s="336"/>
      <c r="AH175" s="137"/>
    </row>
    <row r="176" spans="1:34" ht="15" customHeight="1">
      <c r="A176" s="124" t="s">
        <v>201</v>
      </c>
      <c r="B176" s="77" t="s">
        <v>88</v>
      </c>
      <c r="C176" s="58"/>
      <c r="D176" s="59"/>
      <c r="E176" s="59"/>
      <c r="F176" s="59"/>
      <c r="G176" s="59"/>
      <c r="H176" s="59"/>
      <c r="I176" s="59"/>
      <c r="J176" s="59"/>
      <c r="K176" s="59"/>
      <c r="L176" s="59"/>
      <c r="M176" s="59"/>
      <c r="N176" s="59"/>
      <c r="O176" s="59"/>
      <c r="P176" s="59"/>
      <c r="Q176" s="59"/>
      <c r="R176" s="59"/>
      <c r="S176" s="59"/>
      <c r="T176" s="59"/>
      <c r="U176" s="59"/>
      <c r="V176" s="59"/>
      <c r="W176" s="59"/>
      <c r="X176" s="59"/>
      <c r="Y176" s="59"/>
      <c r="Z176" s="59">
        <f t="shared" si="11"/>
        <v>0</v>
      </c>
      <c r="AA176" s="60">
        <f>SUMIF('调整分录-本期'!$D:$D,$A176,'调整分录-本期'!F:F)</f>
        <v>0</v>
      </c>
      <c r="AB176" s="60">
        <f>SUMIF('调整分录-本期'!$D:$D,$A176,'调整分录-本期'!G:G)</f>
        <v>0</v>
      </c>
      <c r="AC176" s="61">
        <f t="shared" si="10"/>
        <v>0</v>
      </c>
      <c r="AD176" s="336"/>
      <c r="AH176" s="137"/>
    </row>
    <row r="177" spans="1:34" ht="15" customHeight="1">
      <c r="A177" s="124" t="s">
        <v>202</v>
      </c>
      <c r="B177" s="77" t="s">
        <v>89</v>
      </c>
      <c r="C177" s="58"/>
      <c r="D177" s="59"/>
      <c r="E177" s="59"/>
      <c r="F177" s="59"/>
      <c r="G177" s="59"/>
      <c r="H177" s="59"/>
      <c r="I177" s="59"/>
      <c r="J177" s="59"/>
      <c r="K177" s="59"/>
      <c r="L177" s="59"/>
      <c r="M177" s="59"/>
      <c r="N177" s="59"/>
      <c r="O177" s="59"/>
      <c r="P177" s="59"/>
      <c r="Q177" s="59"/>
      <c r="R177" s="59"/>
      <c r="S177" s="59"/>
      <c r="T177" s="59"/>
      <c r="U177" s="59"/>
      <c r="V177" s="59"/>
      <c r="W177" s="59"/>
      <c r="X177" s="59"/>
      <c r="Y177" s="59"/>
      <c r="Z177" s="59">
        <f t="shared" si="11"/>
        <v>0</v>
      </c>
      <c r="AA177" s="60">
        <f>SUMIF('调整分录-本期'!$D:$D,$A177,'调整分录-本期'!F:F)</f>
        <v>0</v>
      </c>
      <c r="AB177" s="60">
        <f>SUMIF('调整分录-本期'!$D:$D,$A177,'调整分录-本期'!G:G)</f>
        <v>0</v>
      </c>
      <c r="AC177" s="61">
        <f t="shared" si="10"/>
        <v>0</v>
      </c>
      <c r="AD177" s="336"/>
      <c r="AH177" s="137"/>
    </row>
    <row r="178" spans="1:34" ht="15" customHeight="1">
      <c r="B178" s="77"/>
      <c r="C178" s="58"/>
      <c r="D178" s="59"/>
      <c r="E178" s="59"/>
      <c r="F178" s="59"/>
      <c r="G178" s="59"/>
      <c r="H178" s="59"/>
      <c r="I178" s="59"/>
      <c r="J178" s="59"/>
      <c r="K178" s="59"/>
      <c r="L178" s="59"/>
      <c r="M178" s="59"/>
      <c r="N178" s="59"/>
      <c r="O178" s="59"/>
      <c r="P178" s="59"/>
      <c r="Q178" s="59"/>
      <c r="R178" s="59"/>
      <c r="S178" s="59"/>
      <c r="T178" s="59"/>
      <c r="U178" s="59"/>
      <c r="V178" s="59"/>
      <c r="W178" s="59"/>
      <c r="X178" s="59"/>
      <c r="Y178" s="59"/>
      <c r="Z178" s="59">
        <f t="shared" si="11"/>
        <v>0</v>
      </c>
      <c r="AA178" s="60">
        <f>SUMIF('调整分录-本期'!$D:$D,$A178,'调整分录-本期'!F:F)</f>
        <v>0</v>
      </c>
      <c r="AB178" s="60">
        <f>SUMIF('调整分录-本期'!$D:$D,$A178,'调整分录-本期'!G:G)</f>
        <v>0</v>
      </c>
      <c r="AC178" s="61">
        <f t="shared" si="10"/>
        <v>0</v>
      </c>
      <c r="AD178" s="336"/>
      <c r="AH178" s="137"/>
    </row>
    <row r="179" spans="1:34" ht="15" customHeight="1">
      <c r="B179" s="78" t="s">
        <v>91</v>
      </c>
      <c r="C179" s="66"/>
      <c r="D179" s="67">
        <f>D171-SUM(D172:D178)</f>
        <v>1102430190.3399997</v>
      </c>
      <c r="E179" s="67"/>
      <c r="F179" s="67"/>
      <c r="G179" s="67">
        <f>G171-SUM(G172:G178)</f>
        <v>0</v>
      </c>
      <c r="H179" s="67">
        <f>H171-SUM(H172:H178)</f>
        <v>0</v>
      </c>
      <c r="I179" s="67">
        <f>I171-SUM(I172:I178)</f>
        <v>0</v>
      </c>
      <c r="J179" s="67">
        <f>J171-SUM(J172:J178)</f>
        <v>0</v>
      </c>
      <c r="K179" s="67">
        <f>K171-SUM(K172:K178)</f>
        <v>0</v>
      </c>
      <c r="L179" s="67"/>
      <c r="M179" s="67"/>
      <c r="N179" s="67"/>
      <c r="O179" s="67"/>
      <c r="P179" s="67"/>
      <c r="Q179" s="67"/>
      <c r="R179" s="67"/>
      <c r="S179" s="67"/>
      <c r="T179" s="67"/>
      <c r="U179" s="67"/>
      <c r="V179" s="67"/>
      <c r="W179" s="67"/>
      <c r="X179" s="67"/>
      <c r="Y179" s="67"/>
      <c r="Z179" s="63">
        <f t="shared" si="11"/>
        <v>1102430190.3399997</v>
      </c>
      <c r="AA179" s="67"/>
      <c r="AB179" s="67"/>
      <c r="AC179" s="68">
        <f>AC171-SUM(AC172:AC178)</f>
        <v>1102430190.3399997</v>
      </c>
      <c r="AD179" s="336"/>
      <c r="AH179" s="137"/>
    </row>
    <row r="180" spans="1:34" ht="15" customHeight="1">
      <c r="A180" s="124" t="s">
        <v>842</v>
      </c>
      <c r="B180" s="77" t="s">
        <v>93</v>
      </c>
      <c r="C180" s="58"/>
      <c r="D180" s="59"/>
      <c r="E180" s="59"/>
      <c r="F180" s="59"/>
      <c r="G180" s="59"/>
      <c r="H180" s="59"/>
      <c r="I180" s="59"/>
      <c r="J180" s="59"/>
      <c r="K180" s="59"/>
      <c r="L180" s="59"/>
      <c r="M180" s="59"/>
      <c r="N180" s="59"/>
      <c r="O180" s="59"/>
      <c r="P180" s="59"/>
      <c r="Q180" s="59"/>
      <c r="R180" s="59"/>
      <c r="S180" s="59"/>
      <c r="T180" s="59"/>
      <c r="U180" s="59"/>
      <c r="V180" s="59"/>
      <c r="W180" s="59"/>
      <c r="X180" s="59"/>
      <c r="Y180" s="59"/>
      <c r="Z180" s="59">
        <f t="shared" si="11"/>
        <v>0</v>
      </c>
      <c r="AA180" s="60">
        <f>SUMIF('调整分录-本期'!$D:$D,$A180,'调整分录-本期'!F:F)</f>
        <v>0</v>
      </c>
      <c r="AB180" s="60">
        <f>SUMIF('调整分录-本期'!$D:$D,$A180,'调整分录-本期'!G:G)</f>
        <v>0</v>
      </c>
      <c r="AC180" s="61">
        <f t="shared" ref="AC180:AC186" si="12">Z180+AA180-AB180</f>
        <v>0</v>
      </c>
      <c r="AD180" s="336"/>
      <c r="AH180" s="137"/>
    </row>
    <row r="181" spans="1:34" ht="15" customHeight="1">
      <c r="A181" s="124" t="s">
        <v>203</v>
      </c>
      <c r="B181" s="77" t="s">
        <v>95</v>
      </c>
      <c r="C181" s="58"/>
      <c r="D181" s="59"/>
      <c r="E181" s="59"/>
      <c r="F181" s="59"/>
      <c r="G181" s="59"/>
      <c r="H181" s="59"/>
      <c r="I181" s="59"/>
      <c r="J181" s="59"/>
      <c r="K181" s="59"/>
      <c r="L181" s="59"/>
      <c r="M181" s="59"/>
      <c r="N181" s="59"/>
      <c r="O181" s="59"/>
      <c r="P181" s="59"/>
      <c r="Q181" s="59"/>
      <c r="R181" s="59"/>
      <c r="S181" s="59"/>
      <c r="T181" s="59"/>
      <c r="U181" s="59"/>
      <c r="V181" s="59"/>
      <c r="W181" s="59"/>
      <c r="X181" s="59"/>
      <c r="Y181" s="59"/>
      <c r="Z181" s="59">
        <f t="shared" si="11"/>
        <v>0</v>
      </c>
      <c r="AA181" s="60">
        <f>SUMIF('调整分录-本期'!$D:$D,$A181,'调整分录-本期'!F:F)</f>
        <v>0</v>
      </c>
      <c r="AB181" s="60">
        <f>SUMIF('调整分录-本期'!$D:$D,$A181,'调整分录-本期'!G:G)</f>
        <v>0</v>
      </c>
      <c r="AC181" s="61">
        <f t="shared" si="12"/>
        <v>0</v>
      </c>
      <c r="AD181" s="336"/>
      <c r="AH181" s="137"/>
    </row>
    <row r="182" spans="1:34" s="131" customFormat="1" ht="15" customHeight="1">
      <c r="A182" s="131" t="s">
        <v>204</v>
      </c>
      <c r="B182" s="98" t="s">
        <v>97</v>
      </c>
      <c r="C182" s="99"/>
      <c r="D182" s="5">
        <v>18282011.98</v>
      </c>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f t="shared" si="11"/>
        <v>18282011.98</v>
      </c>
      <c r="AA182" s="101">
        <f>SUMIF('调整分录-本期'!$D:$D,$A182,'调整分录-本期'!F:F)</f>
        <v>0</v>
      </c>
      <c r="AB182" s="101">
        <f>SUMIF('调整分录-本期'!$D:$D,$A182,'调整分录-本期'!G:G)</f>
        <v>0</v>
      </c>
      <c r="AC182" s="102">
        <f t="shared" si="12"/>
        <v>18282011.98</v>
      </c>
      <c r="AD182" s="337"/>
      <c r="AF182" s="136"/>
      <c r="AG182" s="136"/>
      <c r="AH182" s="138"/>
    </row>
    <row r="183" spans="1:34" ht="15" customHeight="1">
      <c r="A183" s="124" t="s">
        <v>205</v>
      </c>
      <c r="B183" s="77" t="s">
        <v>99</v>
      </c>
      <c r="C183" s="58"/>
      <c r="D183" s="59"/>
      <c r="E183" s="59"/>
      <c r="F183" s="59"/>
      <c r="G183" s="59"/>
      <c r="H183" s="59"/>
      <c r="I183" s="59"/>
      <c r="J183" s="59"/>
      <c r="K183" s="59"/>
      <c r="L183" s="59"/>
      <c r="M183" s="59"/>
      <c r="N183" s="59"/>
      <c r="O183" s="59"/>
      <c r="P183" s="59"/>
      <c r="Q183" s="59"/>
      <c r="R183" s="59"/>
      <c r="S183" s="59"/>
      <c r="T183" s="59"/>
      <c r="U183" s="59"/>
      <c r="V183" s="59"/>
      <c r="W183" s="59"/>
      <c r="X183" s="59"/>
      <c r="Y183" s="59"/>
      <c r="Z183" s="59">
        <f t="shared" si="11"/>
        <v>0</v>
      </c>
      <c r="AA183" s="60">
        <f>SUMIF('调整分录-本期'!$D:$D,$A183,'调整分录-本期'!F:F)</f>
        <v>0</v>
      </c>
      <c r="AB183" s="60">
        <f>SUMIF('调整分录-本期'!$D:$D,$A183,'调整分录-本期'!G:G)</f>
        <v>0</v>
      </c>
      <c r="AC183" s="61">
        <f t="shared" si="12"/>
        <v>0</v>
      </c>
      <c r="AD183" s="336"/>
      <c r="AH183" s="137"/>
    </row>
    <row r="184" spans="1:34" ht="15" customHeight="1">
      <c r="A184" s="124" t="s">
        <v>206</v>
      </c>
      <c r="B184" s="77" t="s">
        <v>101</v>
      </c>
      <c r="C184" s="58"/>
      <c r="D184" s="59"/>
      <c r="E184" s="59"/>
      <c r="F184" s="59"/>
      <c r="G184" s="59"/>
      <c r="H184" s="59"/>
      <c r="I184" s="59"/>
      <c r="J184" s="59"/>
      <c r="K184" s="59"/>
      <c r="L184" s="59"/>
      <c r="M184" s="59"/>
      <c r="N184" s="59"/>
      <c r="O184" s="59"/>
      <c r="P184" s="59"/>
      <c r="Q184" s="59"/>
      <c r="R184" s="59"/>
      <c r="S184" s="59"/>
      <c r="T184" s="59"/>
      <c r="U184" s="59"/>
      <c r="V184" s="59"/>
      <c r="W184" s="59"/>
      <c r="X184" s="59"/>
      <c r="Y184" s="59"/>
      <c r="Z184" s="59">
        <f t="shared" si="11"/>
        <v>0</v>
      </c>
      <c r="AA184" s="60">
        <f>SUMIF('调整分录-本期'!$D:$D,$A184,'调整分录-本期'!F:F)</f>
        <v>0</v>
      </c>
      <c r="AB184" s="60">
        <f>SUMIF('调整分录-本期'!$D:$D,$A184,'调整分录-本期'!G:G)</f>
        <v>0</v>
      </c>
      <c r="AC184" s="61">
        <f t="shared" si="12"/>
        <v>0</v>
      </c>
      <c r="AD184" s="336"/>
      <c r="AH184" s="137"/>
    </row>
    <row r="185" spans="1:34" ht="15" customHeight="1">
      <c r="A185" s="124" t="s">
        <v>207</v>
      </c>
      <c r="B185" s="77" t="s">
        <v>103</v>
      </c>
      <c r="C185" s="58"/>
      <c r="D185" s="59"/>
      <c r="E185" s="59"/>
      <c r="F185" s="59"/>
      <c r="G185" s="59"/>
      <c r="H185" s="59"/>
      <c r="I185" s="59"/>
      <c r="J185" s="59"/>
      <c r="K185" s="59"/>
      <c r="L185" s="59"/>
      <c r="M185" s="59"/>
      <c r="N185" s="59"/>
      <c r="O185" s="59"/>
      <c r="P185" s="59"/>
      <c r="Q185" s="59"/>
      <c r="R185" s="59"/>
      <c r="S185" s="59"/>
      <c r="T185" s="59"/>
      <c r="U185" s="59"/>
      <c r="V185" s="59"/>
      <c r="W185" s="59"/>
      <c r="X185" s="59"/>
      <c r="Y185" s="59"/>
      <c r="Z185" s="59">
        <f t="shared" si="11"/>
        <v>0</v>
      </c>
      <c r="AA185" s="60">
        <f>SUMIF('调整分录-本期'!$D:$D,$A185,'调整分录-本期'!F:F)</f>
        <v>0</v>
      </c>
      <c r="AB185" s="60">
        <f>SUMIF('调整分录-本期'!$D:$D,$A185,'调整分录-本期'!G:G)</f>
        <v>0</v>
      </c>
      <c r="AC185" s="61">
        <f t="shared" si="12"/>
        <v>0</v>
      </c>
      <c r="AD185" s="336"/>
      <c r="AH185" s="137"/>
    </row>
    <row r="186" spans="1:34" ht="15" customHeight="1">
      <c r="B186" s="77"/>
      <c r="C186" s="58"/>
      <c r="D186" s="59"/>
      <c r="E186" s="59"/>
      <c r="F186" s="59"/>
      <c r="G186" s="59"/>
      <c r="H186" s="59"/>
      <c r="I186" s="59"/>
      <c r="J186" s="59"/>
      <c r="K186" s="59"/>
      <c r="L186" s="59"/>
      <c r="M186" s="59"/>
      <c r="N186" s="59"/>
      <c r="O186" s="59"/>
      <c r="P186" s="59"/>
      <c r="Q186" s="59"/>
      <c r="R186" s="59"/>
      <c r="S186" s="59"/>
      <c r="T186" s="59"/>
      <c r="U186" s="59"/>
      <c r="V186" s="59"/>
      <c r="W186" s="59"/>
      <c r="X186" s="59"/>
      <c r="Y186" s="59"/>
      <c r="Z186" s="59">
        <f t="shared" si="11"/>
        <v>0</v>
      </c>
      <c r="AA186" s="60">
        <f>SUMIF('调整分录-本期'!$D:$D,$A186,'调整分录-本期'!F:F)</f>
        <v>0</v>
      </c>
      <c r="AB186" s="60">
        <f>SUMIF('调整分录-本期'!$D:$D,$A186,'调整分录-本期'!G:G)</f>
        <v>0</v>
      </c>
      <c r="AC186" s="61">
        <f t="shared" si="12"/>
        <v>0</v>
      </c>
      <c r="AD186" s="336"/>
      <c r="AH186" s="137"/>
    </row>
    <row r="187" spans="1:34" ht="15" customHeight="1" thickBot="1">
      <c r="A187" s="124" t="s">
        <v>175</v>
      </c>
      <c r="B187" s="79" t="s">
        <v>106</v>
      </c>
      <c r="C187" s="80"/>
      <c r="D187" s="81">
        <f>D179-SUM(D180:D186)</f>
        <v>1084148178.3599997</v>
      </c>
      <c r="E187" s="81"/>
      <c r="F187" s="81"/>
      <c r="G187" s="81">
        <f>G179-SUM(G180:G186)</f>
        <v>0</v>
      </c>
      <c r="H187" s="81">
        <f>H179-SUM(H180:H186)</f>
        <v>0</v>
      </c>
      <c r="I187" s="81">
        <f>I179-SUM(I180:I186)</f>
        <v>0</v>
      </c>
      <c r="J187" s="81">
        <f>J179-SUM(J180:J186)</f>
        <v>0</v>
      </c>
      <c r="K187" s="81">
        <f>K179-SUM(K180:K186)</f>
        <v>0</v>
      </c>
      <c r="L187" s="81"/>
      <c r="M187" s="81"/>
      <c r="N187" s="81"/>
      <c r="O187" s="81"/>
      <c r="P187" s="81"/>
      <c r="Q187" s="81"/>
      <c r="R187" s="81"/>
      <c r="S187" s="81"/>
      <c r="T187" s="81"/>
      <c r="U187" s="81"/>
      <c r="V187" s="81"/>
      <c r="W187" s="81"/>
      <c r="X187" s="81"/>
      <c r="Y187" s="81"/>
      <c r="Z187" s="81">
        <f>Z179-SUM(Z180:Z186)</f>
        <v>1084148178.3599997</v>
      </c>
      <c r="AA187" s="81">
        <f>AA161+SUM(AA167:AA185)+SUMIF('调整分录-上期'!$D:$D,$A187,'调整分录-上期'!F:F)</f>
        <v>0</v>
      </c>
      <c r="AB187" s="81">
        <f>AB161+SUM(AB167:AB185)+SUMIF('调整分录-上期'!$D:$D,$A187,'调整分录-上期'!G:G)</f>
        <v>0</v>
      </c>
      <c r="AC187" s="82">
        <f>AC179-SUM(AC180:AC186)</f>
        <v>1084148178.3599997</v>
      </c>
      <c r="AD187" s="339"/>
    </row>
    <row r="188" spans="1:34">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row>
    <row r="189" spans="1:34">
      <c r="D189" s="49">
        <f t="shared" ref="D189:K189" si="13">D69-D124</f>
        <v>0</v>
      </c>
      <c r="E189" s="49">
        <f t="shared" si="13"/>
        <v>0</v>
      </c>
      <c r="F189" s="49">
        <f t="shared" si="13"/>
        <v>0</v>
      </c>
      <c r="G189" s="49">
        <f t="shared" si="13"/>
        <v>0</v>
      </c>
      <c r="H189" s="49">
        <f t="shared" si="13"/>
        <v>0</v>
      </c>
      <c r="I189" s="49">
        <f t="shared" si="13"/>
        <v>0</v>
      </c>
      <c r="J189" s="49">
        <f t="shared" si="13"/>
        <v>0</v>
      </c>
      <c r="K189" s="49">
        <f t="shared" si="13"/>
        <v>0</v>
      </c>
      <c r="L189" s="49"/>
      <c r="M189" s="49"/>
      <c r="N189" s="49"/>
      <c r="O189" s="49"/>
      <c r="P189" s="49"/>
      <c r="Q189" s="49"/>
      <c r="R189" s="49"/>
      <c r="S189" s="49"/>
      <c r="T189" s="49"/>
      <c r="U189" s="49"/>
      <c r="V189" s="49"/>
      <c r="W189" s="49"/>
      <c r="X189" s="49"/>
      <c r="Y189" s="49"/>
      <c r="Z189" s="49">
        <f>Z69-Z124</f>
        <v>0</v>
      </c>
      <c r="AA189" s="49"/>
      <c r="AB189" s="49"/>
      <c r="AC189" s="49">
        <f>AC69-AC124</f>
        <v>0</v>
      </c>
    </row>
    <row r="190" spans="1:34">
      <c r="D190" s="49">
        <f t="shared" ref="D190:K190" si="14">D187-D120</f>
        <v>0</v>
      </c>
      <c r="E190" s="49">
        <f t="shared" si="14"/>
        <v>0</v>
      </c>
      <c r="F190" s="49">
        <f t="shared" si="14"/>
        <v>0</v>
      </c>
      <c r="G190" s="49">
        <f t="shared" si="14"/>
        <v>0</v>
      </c>
      <c r="H190" s="49">
        <f t="shared" si="14"/>
        <v>0</v>
      </c>
      <c r="I190" s="49">
        <f t="shared" si="14"/>
        <v>0</v>
      </c>
      <c r="J190" s="49">
        <f t="shared" si="14"/>
        <v>0</v>
      </c>
      <c r="K190" s="49">
        <f t="shared" si="14"/>
        <v>0</v>
      </c>
      <c r="L190" s="49"/>
      <c r="M190" s="49"/>
      <c r="N190" s="49"/>
      <c r="O190" s="49"/>
      <c r="P190" s="49"/>
      <c r="Q190" s="49"/>
      <c r="R190" s="49"/>
      <c r="S190" s="49"/>
      <c r="T190" s="49"/>
      <c r="U190" s="49"/>
      <c r="V190" s="49"/>
      <c r="W190" s="49"/>
      <c r="X190" s="49"/>
      <c r="Y190" s="49"/>
      <c r="Z190" s="49">
        <f>Z187-Z120</f>
        <v>0</v>
      </c>
      <c r="AA190" s="49"/>
      <c r="AB190" s="49"/>
      <c r="AC190" s="49">
        <f>AC187-AC120</f>
        <v>0</v>
      </c>
    </row>
    <row r="191" spans="1:34" s="131" customFormat="1">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D191" s="340"/>
      <c r="AF191" s="136"/>
      <c r="AG191" s="136"/>
      <c r="AH191" s="136"/>
    </row>
    <row r="192" spans="1:34">
      <c r="B192" s="145" t="s">
        <v>515</v>
      </c>
      <c r="C192" s="144"/>
      <c r="D192" s="115"/>
      <c r="E192" s="115"/>
      <c r="F192" s="115"/>
      <c r="G192" s="115">
        <f>-G189</f>
        <v>0</v>
      </c>
      <c r="H192" s="115">
        <f>-H189</f>
        <v>0</v>
      </c>
      <c r="I192" s="115">
        <f>-I189</f>
        <v>0</v>
      </c>
      <c r="J192" s="115"/>
      <c r="K192" s="115"/>
      <c r="L192" s="115"/>
      <c r="M192" s="115"/>
      <c r="N192" s="115"/>
      <c r="O192" s="115"/>
      <c r="P192" s="115"/>
      <c r="Q192" s="115"/>
      <c r="R192" s="115"/>
      <c r="S192" s="115"/>
      <c r="T192" s="115"/>
      <c r="U192" s="115"/>
      <c r="V192" s="115"/>
      <c r="W192" s="115"/>
      <c r="X192" s="115"/>
      <c r="Y192" s="115"/>
      <c r="Z192" s="115"/>
      <c r="AA192" s="115"/>
      <c r="AB192" s="115"/>
      <c r="AC192" s="115"/>
      <c r="AD192" s="339"/>
    </row>
    <row r="193" spans="1:34">
      <c r="B193" s="144" t="s">
        <v>516</v>
      </c>
      <c r="C193" s="144"/>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461" t="s">
        <v>925</v>
      </c>
      <c r="AF193" s="124"/>
      <c r="AG193" s="124"/>
      <c r="AH193" s="124"/>
    </row>
    <row r="194" spans="1:34">
      <c r="A194" s="124" t="s">
        <v>517</v>
      </c>
      <c r="B194" s="141" t="s">
        <v>577</v>
      </c>
      <c r="C194" s="141"/>
      <c r="D194" s="88">
        <f>现金流量表编制模板!S5</f>
        <v>1244055710.332</v>
      </c>
      <c r="E194" s="88"/>
      <c r="F194" s="88"/>
      <c r="G194" s="88"/>
      <c r="H194" s="88"/>
      <c r="I194" s="88"/>
      <c r="J194" s="88"/>
      <c r="K194" s="88"/>
      <c r="L194" s="88"/>
      <c r="M194" s="88"/>
      <c r="N194" s="88"/>
      <c r="O194" s="88"/>
      <c r="P194" s="88"/>
      <c r="Q194" s="88"/>
      <c r="R194" s="88"/>
      <c r="S194" s="88"/>
      <c r="T194" s="88"/>
      <c r="U194" s="88"/>
      <c r="V194" s="88"/>
      <c r="W194" s="88"/>
      <c r="X194" s="88"/>
      <c r="Y194" s="88"/>
      <c r="Z194" s="88">
        <f>SUM(D194:Y194)</f>
        <v>1244055710.332</v>
      </c>
      <c r="AA194" s="88">
        <f>SUMIF('调整分录-本期'!$D:$D,$A194,'调整分录-本期'!F:F)</f>
        <v>0</v>
      </c>
      <c r="AB194" s="88">
        <f>SUMIF('调整分录-本期'!$D:$D,$A194,'调整分录-本期'!G:G)</f>
        <v>0</v>
      </c>
      <c r="AC194" s="88">
        <f>Z194+AA194-AB194</f>
        <v>1244055710.332</v>
      </c>
      <c r="AD194" s="49">
        <v>1296420413.6099999</v>
      </c>
      <c r="AE194" s="49">
        <f>AD194-AC194</f>
        <v>52364703.277999878</v>
      </c>
      <c r="AF194" s="124"/>
      <c r="AG194" s="124"/>
      <c r="AH194" s="124"/>
    </row>
    <row r="195" spans="1:34" ht="15.75">
      <c r="A195" s="124" t="s">
        <v>518</v>
      </c>
      <c r="B195" s="141" t="s">
        <v>578</v>
      </c>
      <c r="C195" s="141"/>
      <c r="D195" s="88">
        <f>现金流量表编制模板!T5</f>
        <v>0</v>
      </c>
      <c r="E195" s="88"/>
      <c r="F195" s="88"/>
      <c r="G195" s="88"/>
      <c r="H195" s="88"/>
      <c r="I195" s="88"/>
      <c r="J195" s="88"/>
      <c r="K195" s="88"/>
      <c r="L195" s="88"/>
      <c r="M195" s="88"/>
      <c r="N195" s="88"/>
      <c r="O195" s="147"/>
      <c r="P195" s="88"/>
      <c r="Q195" s="88"/>
      <c r="R195" s="88"/>
      <c r="S195" s="88"/>
      <c r="T195" s="88"/>
      <c r="U195" s="88"/>
      <c r="V195" s="88"/>
      <c r="W195" s="88"/>
      <c r="X195" s="88"/>
      <c r="Y195" s="88"/>
      <c r="Z195" s="88">
        <f t="shared" ref="Z195:Z256" si="15">SUM(D195:Y195)</f>
        <v>0</v>
      </c>
      <c r="AA195" s="88">
        <f>SUMIF('调整分录-本期'!$D:$D,$A195,'调整分录-本期'!F:F)</f>
        <v>0</v>
      </c>
      <c r="AB195" s="88">
        <f>SUMIF('调整分录-本期'!$D:$D,$A195,'调整分录-本期'!G:G)</f>
        <v>0</v>
      </c>
      <c r="AC195" s="88">
        <f>Z195+AA195-AB195</f>
        <v>0</v>
      </c>
      <c r="AD195" s="49">
        <v>66549535.229999997</v>
      </c>
      <c r="AE195" s="49">
        <f t="shared" ref="AE195:AE250" si="16">AD195-AC195</f>
        <v>66549535.229999997</v>
      </c>
      <c r="AF195" s="124"/>
      <c r="AG195" s="124"/>
      <c r="AH195" s="124"/>
    </row>
    <row r="196" spans="1:34">
      <c r="A196" s="124" t="s">
        <v>519</v>
      </c>
      <c r="B196" s="141" t="s">
        <v>579</v>
      </c>
      <c r="C196" s="141"/>
      <c r="D196" s="88">
        <f>现金流量表编制模板!U5</f>
        <v>63188914.780000009</v>
      </c>
      <c r="E196" s="88"/>
      <c r="F196" s="88"/>
      <c r="G196" s="88"/>
      <c r="H196" s="88"/>
      <c r="I196" s="88"/>
      <c r="J196" s="88"/>
      <c r="K196" s="88"/>
      <c r="L196" s="88"/>
      <c r="M196" s="88"/>
      <c r="N196" s="88"/>
      <c r="O196" s="88"/>
      <c r="P196" s="88"/>
      <c r="Q196" s="88"/>
      <c r="R196" s="88"/>
      <c r="S196" s="88"/>
      <c r="T196" s="88"/>
      <c r="U196" s="88"/>
      <c r="V196" s="88"/>
      <c r="W196" s="88"/>
      <c r="X196" s="88"/>
      <c r="Y196" s="88"/>
      <c r="Z196" s="88">
        <f t="shared" si="15"/>
        <v>63188914.780000009</v>
      </c>
      <c r="AA196" s="88">
        <f>SUMIF('调整分录-本期'!$D:$D,$A196,'调整分录-本期'!F:F)</f>
        <v>0</v>
      </c>
      <c r="AB196" s="88">
        <f>SUMIF('调整分录-本期'!$D:$D,$A196,'调整分录-本期'!G:G)</f>
        <v>0</v>
      </c>
      <c r="AC196" s="88">
        <f>Z196+AA196-AB196</f>
        <v>63188914.780000009</v>
      </c>
      <c r="AD196" s="49">
        <v>47891699.649999999</v>
      </c>
      <c r="AE196" s="49">
        <f t="shared" si="16"/>
        <v>-15297215.13000001</v>
      </c>
      <c r="AF196" s="124"/>
      <c r="AG196" s="124"/>
      <c r="AH196" s="124"/>
    </row>
    <row r="197" spans="1:34">
      <c r="B197" s="142" t="s">
        <v>520</v>
      </c>
      <c r="C197" s="142"/>
      <c r="D197" s="146">
        <f>SUM(D194:D196)</f>
        <v>1307244625.112</v>
      </c>
      <c r="E197" s="146">
        <f>SUM(E194:E196)</f>
        <v>0</v>
      </c>
      <c r="F197" s="146">
        <f>SUM(F194:F196)</f>
        <v>0</v>
      </c>
      <c r="G197" s="146"/>
      <c r="H197" s="146"/>
      <c r="I197" s="146"/>
      <c r="J197" s="146"/>
      <c r="K197" s="146"/>
      <c r="L197" s="146"/>
      <c r="M197" s="146"/>
      <c r="N197" s="146"/>
      <c r="O197" s="146"/>
      <c r="P197" s="146"/>
      <c r="Q197" s="146"/>
      <c r="R197" s="146"/>
      <c r="S197" s="146"/>
      <c r="T197" s="146"/>
      <c r="U197" s="146"/>
      <c r="V197" s="146"/>
      <c r="W197" s="146"/>
      <c r="X197" s="146"/>
      <c r="Y197" s="146"/>
      <c r="Z197" s="146">
        <f>SUM(Z194:Z196)</f>
        <v>1307244625.112</v>
      </c>
      <c r="AA197" s="146">
        <f>SUM(AA194:AA196)</f>
        <v>0</v>
      </c>
      <c r="AB197" s="146">
        <f>SUM(AB194:AB196)</f>
        <v>0</v>
      </c>
      <c r="AC197" s="146">
        <f>SUM(AC194:AC196)</f>
        <v>1307244625.112</v>
      </c>
      <c r="AD197" s="146">
        <f>SUM(AD194:AD196)</f>
        <v>1410861648.49</v>
      </c>
      <c r="AE197" s="49">
        <f t="shared" si="16"/>
        <v>103617023.37800002</v>
      </c>
      <c r="AF197" s="124"/>
      <c r="AG197" s="124"/>
      <c r="AH197" s="124"/>
    </row>
    <row r="198" spans="1:34" ht="15.75">
      <c r="A198" s="124" t="s">
        <v>521</v>
      </c>
      <c r="B198" s="141" t="s">
        <v>580</v>
      </c>
      <c r="C198" s="141"/>
      <c r="D198" s="88">
        <f>-现金流量表编制模板!V5</f>
        <v>698497443.60500014</v>
      </c>
      <c r="E198" s="88"/>
      <c r="F198" s="88"/>
      <c r="G198" s="88"/>
      <c r="H198" s="88"/>
      <c r="I198" s="88"/>
      <c r="J198" s="88"/>
      <c r="K198" s="88"/>
      <c r="L198" s="88"/>
      <c r="M198" s="88"/>
      <c r="N198" s="88"/>
      <c r="O198" s="147"/>
      <c r="P198" s="88"/>
      <c r="Q198" s="88"/>
      <c r="R198" s="88"/>
      <c r="S198" s="88"/>
      <c r="T198" s="88"/>
      <c r="U198" s="88"/>
      <c r="V198" s="88"/>
      <c r="W198" s="88"/>
      <c r="X198" s="88"/>
      <c r="Y198" s="88"/>
      <c r="Z198" s="88">
        <f t="shared" si="15"/>
        <v>698497443.60500014</v>
      </c>
      <c r="AA198" s="88">
        <f>SUMIF('调整分录-本期'!$D:$D,$A198,'调整分录-本期'!F:F)</f>
        <v>0</v>
      </c>
      <c r="AB198" s="88">
        <f>SUMIF('调整分录-本期'!$D:$D,$A198,'调整分录-本期'!G:G)</f>
        <v>0</v>
      </c>
      <c r="AC198" s="88">
        <f>Z198+AB198-AA198</f>
        <v>698497443.60500014</v>
      </c>
      <c r="AD198" s="49">
        <v>747125244.36000001</v>
      </c>
      <c r="AE198" s="49">
        <f t="shared" si="16"/>
        <v>48627800.754999876</v>
      </c>
      <c r="AF198" s="124"/>
      <c r="AG198" s="124"/>
      <c r="AH198" s="124"/>
    </row>
    <row r="199" spans="1:34">
      <c r="A199" s="124" t="s">
        <v>522</v>
      </c>
      <c r="B199" s="141" t="s">
        <v>581</v>
      </c>
      <c r="C199" s="141"/>
      <c r="D199" s="88">
        <f>-现金流量表编制模板!W5</f>
        <v>222800583.67000002</v>
      </c>
      <c r="E199" s="88"/>
      <c r="F199" s="88"/>
      <c r="G199" s="88"/>
      <c r="H199" s="88"/>
      <c r="I199" s="88"/>
      <c r="J199" s="88"/>
      <c r="K199" s="88"/>
      <c r="L199" s="88"/>
      <c r="M199" s="88"/>
      <c r="N199" s="88"/>
      <c r="O199" s="88"/>
      <c r="P199" s="88"/>
      <c r="Q199" s="88"/>
      <c r="R199" s="88"/>
      <c r="S199" s="88"/>
      <c r="T199" s="88"/>
      <c r="U199" s="88"/>
      <c r="V199" s="88"/>
      <c r="W199" s="88"/>
      <c r="X199" s="88"/>
      <c r="Y199" s="88"/>
      <c r="Z199" s="88">
        <f t="shared" si="15"/>
        <v>222800583.67000002</v>
      </c>
      <c r="AA199" s="88">
        <f>SUMIF('调整分录-本期'!$D:$D,$A199,'调整分录-本期'!F:F)</f>
        <v>0</v>
      </c>
      <c r="AB199" s="88">
        <f>SUMIF('调整分录-本期'!$D:$D,$A199,'调整分录-本期'!G:G)</f>
        <v>0</v>
      </c>
      <c r="AC199" s="88">
        <f>Z199+AB199-AA199</f>
        <v>222800583.67000002</v>
      </c>
      <c r="AD199" s="49">
        <v>207063419.86000001</v>
      </c>
      <c r="AE199" s="49">
        <f t="shared" si="16"/>
        <v>-15737163.810000002</v>
      </c>
      <c r="AF199" s="124"/>
      <c r="AG199" s="124"/>
      <c r="AH199" s="124"/>
    </row>
    <row r="200" spans="1:34">
      <c r="A200" s="124" t="s">
        <v>523</v>
      </c>
      <c r="B200" s="141" t="s">
        <v>582</v>
      </c>
      <c r="C200" s="141"/>
      <c r="D200" s="88">
        <f>-现金流量表编制模板!X5</f>
        <v>127943281.92699999</v>
      </c>
      <c r="E200" s="88"/>
      <c r="F200" s="88"/>
      <c r="G200" s="88"/>
      <c r="H200" s="88"/>
      <c r="I200" s="88"/>
      <c r="J200" s="88"/>
      <c r="K200" s="88"/>
      <c r="L200" s="88"/>
      <c r="M200" s="88"/>
      <c r="N200" s="88"/>
      <c r="O200" s="88"/>
      <c r="P200" s="88"/>
      <c r="Q200" s="88"/>
      <c r="R200" s="88"/>
      <c r="S200" s="88"/>
      <c r="T200" s="88"/>
      <c r="U200" s="88"/>
      <c r="V200" s="88"/>
      <c r="W200" s="88"/>
      <c r="X200" s="88"/>
      <c r="Y200" s="88"/>
      <c r="Z200" s="88">
        <f t="shared" si="15"/>
        <v>127943281.92699999</v>
      </c>
      <c r="AA200" s="88">
        <f>SUMIF('调整分录-本期'!$D:$D,$A200,'调整分录-本期'!F:F)</f>
        <v>0</v>
      </c>
      <c r="AB200" s="88">
        <f>SUMIF('调整分录-本期'!$D:$D,$A200,'调整分录-本期'!G:G)</f>
        <v>0</v>
      </c>
      <c r="AC200" s="88">
        <f>Z200+AB200-AA200</f>
        <v>127943281.92699999</v>
      </c>
      <c r="AD200" s="49">
        <v>91461884.390000001</v>
      </c>
      <c r="AE200" s="49">
        <f t="shared" si="16"/>
        <v>-36481397.536999986</v>
      </c>
      <c r="AF200" s="124"/>
      <c r="AG200" s="124"/>
      <c r="AH200" s="124"/>
    </row>
    <row r="201" spans="1:34">
      <c r="A201" s="124" t="s">
        <v>524</v>
      </c>
      <c r="B201" s="141" t="s">
        <v>583</v>
      </c>
      <c r="C201" s="141"/>
      <c r="D201" s="88">
        <f>-现金流量表编制模板!Y5</f>
        <v>175477787.95999992</v>
      </c>
      <c r="E201" s="88"/>
      <c r="F201" s="88"/>
      <c r="G201" s="88"/>
      <c r="H201" s="88"/>
      <c r="I201" s="88"/>
      <c r="J201" s="88"/>
      <c r="K201" s="88"/>
      <c r="L201" s="88"/>
      <c r="M201" s="88"/>
      <c r="N201" s="88"/>
      <c r="O201" s="88"/>
      <c r="P201" s="88"/>
      <c r="Q201" s="88"/>
      <c r="R201" s="88"/>
      <c r="S201" s="88"/>
      <c r="T201" s="88"/>
      <c r="U201" s="88"/>
      <c r="V201" s="88"/>
      <c r="W201" s="88"/>
      <c r="X201" s="88"/>
      <c r="Y201" s="88"/>
      <c r="Z201" s="88">
        <f t="shared" si="15"/>
        <v>175477787.95999992</v>
      </c>
      <c r="AA201" s="88">
        <f>SUMIF('调整分录-本期'!$D:$D,$A201,'调整分录-本期'!F:F)</f>
        <v>0</v>
      </c>
      <c r="AB201" s="88">
        <f>SUMIF('调整分录-本期'!$D:$D,$A201,'调整分录-本期'!G:G)</f>
        <v>0</v>
      </c>
      <c r="AC201" s="88">
        <f>Z201+AB201-AA201</f>
        <v>175477787.95999992</v>
      </c>
      <c r="AD201" s="49">
        <v>167626041.84</v>
      </c>
      <c r="AE201" s="49">
        <f t="shared" si="16"/>
        <v>-7851746.1199999154</v>
      </c>
      <c r="AF201" s="124"/>
      <c r="AG201" s="124"/>
      <c r="AH201" s="124"/>
    </row>
    <row r="202" spans="1:34">
      <c r="B202" s="142" t="s">
        <v>525</v>
      </c>
      <c r="C202" s="142"/>
      <c r="D202" s="146">
        <f>SUM(D198:D201)</f>
        <v>1224719097.1620002</v>
      </c>
      <c r="E202" s="146">
        <f>SUM(E198:E201)</f>
        <v>0</v>
      </c>
      <c r="F202" s="146">
        <f>SUM(F198:F201)</f>
        <v>0</v>
      </c>
      <c r="G202" s="146"/>
      <c r="H202" s="146"/>
      <c r="I202" s="146"/>
      <c r="J202" s="146"/>
      <c r="K202" s="146"/>
      <c r="L202" s="146"/>
      <c r="M202" s="146"/>
      <c r="N202" s="146"/>
      <c r="O202" s="146"/>
      <c r="P202" s="146"/>
      <c r="Q202" s="146"/>
      <c r="R202" s="146"/>
      <c r="S202" s="146"/>
      <c r="T202" s="146"/>
      <c r="U202" s="146"/>
      <c r="V202" s="146"/>
      <c r="W202" s="146"/>
      <c r="X202" s="146"/>
      <c r="Y202" s="146"/>
      <c r="Z202" s="146">
        <f>SUM(D202:Y202)</f>
        <v>1224719097.1620002</v>
      </c>
      <c r="AA202" s="146">
        <f>SUM(AA198:AA201)</f>
        <v>0</v>
      </c>
      <c r="AB202" s="146">
        <f>SUM(AB198:AB201)</f>
        <v>0</v>
      </c>
      <c r="AC202" s="146">
        <f>SUM(AC198:AC201)</f>
        <v>1224719097.1620002</v>
      </c>
      <c r="AD202" s="146">
        <f>SUM(AD198:AD201)</f>
        <v>1213276590.45</v>
      </c>
      <c r="AE202" s="49">
        <f t="shared" si="16"/>
        <v>-11442506.712000132</v>
      </c>
      <c r="AF202" s="124"/>
      <c r="AG202" s="124"/>
      <c r="AH202" s="124"/>
    </row>
    <row r="203" spans="1:34">
      <c r="B203" s="142" t="s">
        <v>526</v>
      </c>
      <c r="C203" s="142"/>
      <c r="D203" s="146">
        <f>D197-D202</f>
        <v>82525527.949999809</v>
      </c>
      <c r="E203" s="146">
        <f>E197-E202</f>
        <v>0</v>
      </c>
      <c r="F203" s="146">
        <f>F197-F202</f>
        <v>0</v>
      </c>
      <c r="G203" s="146"/>
      <c r="H203" s="146"/>
      <c r="I203" s="146"/>
      <c r="J203" s="146"/>
      <c r="K203" s="146"/>
      <c r="L203" s="146"/>
      <c r="M203" s="146"/>
      <c r="N203" s="146"/>
      <c r="O203" s="146"/>
      <c r="P203" s="146"/>
      <c r="Q203" s="146"/>
      <c r="R203" s="146"/>
      <c r="S203" s="146"/>
      <c r="T203" s="146"/>
      <c r="U203" s="146"/>
      <c r="V203" s="146"/>
      <c r="W203" s="146"/>
      <c r="X203" s="146"/>
      <c r="Y203" s="146"/>
      <c r="Z203" s="146">
        <f t="shared" si="15"/>
        <v>82525527.949999809</v>
      </c>
      <c r="AA203" s="146">
        <f>AA197-AA202</f>
        <v>0</v>
      </c>
      <c r="AB203" s="146">
        <f>AB197-AB202</f>
        <v>0</v>
      </c>
      <c r="AC203" s="146">
        <f>AC197-AC202</f>
        <v>82525527.949999809</v>
      </c>
      <c r="AD203" s="146">
        <f>AD197-AD202</f>
        <v>197585058.03999996</v>
      </c>
      <c r="AE203" s="462">
        <f t="shared" si="16"/>
        <v>115059530.09000015</v>
      </c>
      <c r="AF203" s="124"/>
      <c r="AG203" s="124"/>
      <c r="AH203" s="124"/>
    </row>
    <row r="204" spans="1:34">
      <c r="B204" s="144" t="s">
        <v>527</v>
      </c>
      <c r="C204" s="144"/>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f t="shared" si="15"/>
        <v>0</v>
      </c>
      <c r="AA204" s="115"/>
      <c r="AB204" s="115"/>
      <c r="AC204" s="115"/>
      <c r="AD204" s="49"/>
      <c r="AE204" s="49">
        <f t="shared" si="16"/>
        <v>0</v>
      </c>
      <c r="AF204" s="124"/>
      <c r="AG204" s="124"/>
      <c r="AH204" s="124"/>
    </row>
    <row r="205" spans="1:34">
      <c r="A205" s="124" t="s">
        <v>528</v>
      </c>
      <c r="B205" s="141" t="s">
        <v>584</v>
      </c>
      <c r="C205" s="141"/>
      <c r="D205" s="88">
        <f>现金流量表编制模板!AA5</f>
        <v>36115402.619999997</v>
      </c>
      <c r="E205" s="88"/>
      <c r="F205" s="88"/>
      <c r="G205" s="88"/>
      <c r="H205" s="88"/>
      <c r="I205" s="88"/>
      <c r="J205" s="88"/>
      <c r="K205" s="88"/>
      <c r="L205" s="88"/>
      <c r="M205" s="88"/>
      <c r="N205" s="88"/>
      <c r="O205" s="88"/>
      <c r="P205" s="88"/>
      <c r="Q205" s="88"/>
      <c r="R205" s="88"/>
      <c r="S205" s="88"/>
      <c r="T205" s="88"/>
      <c r="U205" s="88"/>
      <c r="V205" s="88"/>
      <c r="W205" s="88"/>
      <c r="X205" s="88"/>
      <c r="Y205" s="88"/>
      <c r="Z205" s="88">
        <f t="shared" si="15"/>
        <v>36115402.619999997</v>
      </c>
      <c r="AA205" s="88">
        <f>SUMIF('调整分录-本期'!$D:$D,$A205,'调整分录-本期'!F:F)</f>
        <v>0</v>
      </c>
      <c r="AB205" s="88">
        <f>SUMIF('调整分录-本期'!$D:$D,$A205,'调整分录-本期'!G:G)</f>
        <v>0</v>
      </c>
      <c r="AC205" s="88">
        <f>Z205+AA205-AB205</f>
        <v>36115402.619999997</v>
      </c>
      <c r="AD205" s="49">
        <v>2347315402.6199999</v>
      </c>
      <c r="AE205" s="49">
        <f t="shared" si="16"/>
        <v>2311200000</v>
      </c>
      <c r="AF205" s="124"/>
      <c r="AG205" s="124"/>
      <c r="AH205" s="124"/>
    </row>
    <row r="206" spans="1:34">
      <c r="A206" s="124" t="s">
        <v>529</v>
      </c>
      <c r="B206" s="141" t="s">
        <v>585</v>
      </c>
      <c r="C206" s="141"/>
      <c r="D206" s="88">
        <f>现金流量表编制模板!AB5</f>
        <v>55338638.790000007</v>
      </c>
      <c r="E206" s="88"/>
      <c r="F206" s="88"/>
      <c r="G206" s="88"/>
      <c r="H206" s="88"/>
      <c r="I206" s="88"/>
      <c r="J206" s="88"/>
      <c r="K206" s="88"/>
      <c r="L206" s="88"/>
      <c r="M206" s="88"/>
      <c r="N206" s="88"/>
      <c r="O206" s="88"/>
      <c r="P206" s="88"/>
      <c r="Q206" s="88"/>
      <c r="R206" s="88"/>
      <c r="S206" s="88"/>
      <c r="T206" s="88"/>
      <c r="U206" s="88"/>
      <c r="V206" s="88"/>
      <c r="W206" s="88"/>
      <c r="X206" s="88"/>
      <c r="Y206" s="88"/>
      <c r="Z206" s="88">
        <f t="shared" si="15"/>
        <v>55338638.790000007</v>
      </c>
      <c r="AA206" s="88">
        <f>SUMIF('调整分录-本期'!$D:$D,$A206,'调整分录-本期'!F:F)</f>
        <v>0</v>
      </c>
      <c r="AB206" s="88">
        <f>SUMIF('调整分录-本期'!$D:$D,$A206,'调整分录-本期'!G:G)</f>
        <v>0</v>
      </c>
      <c r="AC206" s="88">
        <f>Z206+AA206-AB206</f>
        <v>55338638.790000007</v>
      </c>
      <c r="AD206" s="49">
        <v>66562825.369999997</v>
      </c>
      <c r="AE206" s="49">
        <f t="shared" si="16"/>
        <v>11224186.579999991</v>
      </c>
      <c r="AF206" s="124"/>
      <c r="AG206" s="124"/>
      <c r="AH206" s="124"/>
    </row>
    <row r="207" spans="1:34">
      <c r="A207" s="124" t="s">
        <v>530</v>
      </c>
      <c r="B207" s="141" t="s">
        <v>586</v>
      </c>
      <c r="C207" s="141"/>
      <c r="D207" s="88">
        <f>现金流量表编制模板!AC5</f>
        <v>4540183.41</v>
      </c>
      <c r="E207" s="88"/>
      <c r="F207" s="88"/>
      <c r="G207" s="88"/>
      <c r="H207" s="88"/>
      <c r="I207" s="88"/>
      <c r="J207" s="88"/>
      <c r="K207" s="88"/>
      <c r="L207" s="88"/>
      <c r="M207" s="88"/>
      <c r="N207" s="88"/>
      <c r="O207" s="88"/>
      <c r="P207" s="88"/>
      <c r="Q207" s="88"/>
      <c r="R207" s="88"/>
      <c r="S207" s="88"/>
      <c r="T207" s="88"/>
      <c r="U207" s="88"/>
      <c r="V207" s="88"/>
      <c r="W207" s="88"/>
      <c r="X207" s="88"/>
      <c r="Y207" s="88"/>
      <c r="Z207" s="88">
        <f t="shared" si="15"/>
        <v>4540183.41</v>
      </c>
      <c r="AA207" s="88">
        <f>SUMIF('调整分录-本期'!$D:$D,$A207,'调整分录-本期'!F:F)</f>
        <v>0</v>
      </c>
      <c r="AB207" s="88">
        <f>SUMIF('调整分录-本期'!$D:$D,$A207,'调整分录-本期'!G:G)</f>
        <v>0</v>
      </c>
      <c r="AC207" s="88">
        <f>Z207+AA207-AB207</f>
        <v>4540183.41</v>
      </c>
      <c r="AD207" s="49">
        <v>207155</v>
      </c>
      <c r="AE207" s="49">
        <f t="shared" si="16"/>
        <v>-4333028.41</v>
      </c>
      <c r="AF207" s="124"/>
      <c r="AG207" s="124"/>
      <c r="AH207" s="124"/>
    </row>
    <row r="208" spans="1:34">
      <c r="A208" s="124" t="s">
        <v>531</v>
      </c>
      <c r="B208" s="141" t="s">
        <v>587</v>
      </c>
      <c r="C208" s="141"/>
      <c r="D208" s="88">
        <f>现金流量表编制模板!AD5</f>
        <v>0</v>
      </c>
      <c r="E208" s="88"/>
      <c r="F208" s="88"/>
      <c r="G208" s="88"/>
      <c r="H208" s="88"/>
      <c r="I208" s="88"/>
      <c r="J208" s="88"/>
      <c r="K208" s="88"/>
      <c r="L208" s="88"/>
      <c r="M208" s="88"/>
      <c r="N208" s="88"/>
      <c r="O208" s="88"/>
      <c r="P208" s="88"/>
      <c r="Q208" s="88"/>
      <c r="R208" s="88"/>
      <c r="S208" s="88"/>
      <c r="T208" s="88"/>
      <c r="U208" s="88"/>
      <c r="V208" s="88"/>
      <c r="W208" s="88"/>
      <c r="X208" s="88"/>
      <c r="Y208" s="88"/>
      <c r="Z208" s="88">
        <f t="shared" si="15"/>
        <v>0</v>
      </c>
      <c r="AA208" s="88">
        <f>SUMIF('调整分录-本期'!$D:$D,$A208,'调整分录-本期'!F:F)</f>
        <v>0</v>
      </c>
      <c r="AB208" s="88">
        <f>SUMIF('调整分录-本期'!$D:$D,$A208,'调整分录-本期'!G:G)</f>
        <v>0</v>
      </c>
      <c r="AC208" s="88">
        <f>Z208+AA208-AB208</f>
        <v>0</v>
      </c>
      <c r="AD208" s="49"/>
      <c r="AE208" s="49">
        <f t="shared" si="16"/>
        <v>0</v>
      </c>
      <c r="AF208" s="124"/>
      <c r="AG208" s="124"/>
      <c r="AH208" s="124"/>
    </row>
    <row r="209" spans="1:34">
      <c r="A209" s="124" t="s">
        <v>532</v>
      </c>
      <c r="B209" s="141" t="s">
        <v>588</v>
      </c>
      <c r="C209" s="141"/>
      <c r="D209" s="88">
        <f>现金流量表编制模板!AE5</f>
        <v>0</v>
      </c>
      <c r="E209" s="88"/>
      <c r="F209" s="88"/>
      <c r="G209" s="88"/>
      <c r="H209" s="88"/>
      <c r="I209" s="88"/>
      <c r="J209" s="88"/>
      <c r="K209" s="88"/>
      <c r="L209" s="88"/>
      <c r="M209" s="88"/>
      <c r="N209" s="88"/>
      <c r="O209" s="88"/>
      <c r="P209" s="88"/>
      <c r="Q209" s="88"/>
      <c r="R209" s="88"/>
      <c r="S209" s="88"/>
      <c r="T209" s="88"/>
      <c r="U209" s="88"/>
      <c r="V209" s="88"/>
      <c r="W209" s="88"/>
      <c r="X209" s="88"/>
      <c r="Y209" s="88"/>
      <c r="Z209" s="88">
        <f t="shared" si="15"/>
        <v>0</v>
      </c>
      <c r="AA209" s="88">
        <f>SUMIF('调整分录-本期'!$D:$D,$A209,'调整分录-本期'!F:F)</f>
        <v>0</v>
      </c>
      <c r="AB209" s="88">
        <f>SUMIF('调整分录-本期'!$D:$D,$A209,'调整分录-本期'!G:G)</f>
        <v>0</v>
      </c>
      <c r="AC209" s="88">
        <f>Z209+AA209-AB209</f>
        <v>0</v>
      </c>
      <c r="AD209" s="49">
        <v>194262</v>
      </c>
      <c r="AE209" s="49">
        <f t="shared" si="16"/>
        <v>194262</v>
      </c>
      <c r="AF209" s="124"/>
      <c r="AG209" s="124"/>
      <c r="AH209" s="124"/>
    </row>
    <row r="210" spans="1:34">
      <c r="B210" s="142" t="s">
        <v>520</v>
      </c>
      <c r="C210" s="142"/>
      <c r="D210" s="146">
        <f>SUM(D205:D209)</f>
        <v>95994224.819999993</v>
      </c>
      <c r="E210" s="146">
        <f>SUM(E205:E209)</f>
        <v>0</v>
      </c>
      <c r="F210" s="146">
        <f>SUM(F205:F209)</f>
        <v>0</v>
      </c>
      <c r="G210" s="146"/>
      <c r="H210" s="146"/>
      <c r="I210" s="146"/>
      <c r="J210" s="146"/>
      <c r="K210" s="146"/>
      <c r="L210" s="146"/>
      <c r="M210" s="146"/>
      <c r="N210" s="146"/>
      <c r="O210" s="146"/>
      <c r="P210" s="146"/>
      <c r="Q210" s="146"/>
      <c r="R210" s="146"/>
      <c r="S210" s="146"/>
      <c r="T210" s="146"/>
      <c r="U210" s="146"/>
      <c r="V210" s="146"/>
      <c r="W210" s="146"/>
      <c r="X210" s="146"/>
      <c r="Y210" s="146"/>
      <c r="Z210" s="146">
        <f t="shared" si="15"/>
        <v>95994224.819999993</v>
      </c>
      <c r="AA210" s="146">
        <f>SUM(AA205:AA209)</f>
        <v>0</v>
      </c>
      <c r="AB210" s="146">
        <f>SUM(AB205:AB209)</f>
        <v>0</v>
      </c>
      <c r="AC210" s="146">
        <f>SUM(AC205:AC209)</f>
        <v>95994224.819999993</v>
      </c>
      <c r="AD210" s="146">
        <f>SUM(AD205:AD209)</f>
        <v>2414279644.9899998</v>
      </c>
      <c r="AE210" s="49">
        <f t="shared" si="16"/>
        <v>2318285420.1699996</v>
      </c>
      <c r="AF210" s="124"/>
      <c r="AG210" s="124"/>
      <c r="AH210" s="124"/>
    </row>
    <row r="211" spans="1:34">
      <c r="A211" s="124" t="s">
        <v>533</v>
      </c>
      <c r="B211" s="141" t="s">
        <v>589</v>
      </c>
      <c r="C211" s="141"/>
      <c r="D211" s="88">
        <f>-现金流量表编制模板!AF5</f>
        <v>212751170.37</v>
      </c>
      <c r="E211" s="88"/>
      <c r="F211" s="88"/>
      <c r="G211" s="88"/>
      <c r="H211" s="88"/>
      <c r="I211" s="88"/>
      <c r="J211" s="88"/>
      <c r="K211" s="88"/>
      <c r="L211" s="88"/>
      <c r="M211" s="88"/>
      <c r="N211" s="88"/>
      <c r="O211" s="88"/>
      <c r="P211" s="88"/>
      <c r="Q211" s="88"/>
      <c r="R211" s="88"/>
      <c r="S211" s="88"/>
      <c r="T211" s="88"/>
      <c r="U211" s="88"/>
      <c r="V211" s="88"/>
      <c r="W211" s="88"/>
      <c r="X211" s="88"/>
      <c r="Y211" s="88"/>
      <c r="Z211" s="88">
        <f t="shared" si="15"/>
        <v>212751170.37</v>
      </c>
      <c r="AA211" s="88">
        <f>SUMIF('调整分录-本期'!$D:$D,$A211,'调整分录-本期'!F:F)</f>
        <v>0</v>
      </c>
      <c r="AB211" s="88">
        <f>SUMIF('调整分录-本期'!$D:$D,$A211,'调整分录-本期'!G:G)</f>
        <v>0</v>
      </c>
      <c r="AC211" s="88">
        <f>Z211+AB211-AA211</f>
        <v>212751170.37</v>
      </c>
      <c r="AD211" s="49">
        <v>206202660.96000001</v>
      </c>
      <c r="AE211" s="49">
        <f t="shared" si="16"/>
        <v>-6548509.4099999964</v>
      </c>
      <c r="AF211" s="124"/>
      <c r="AG211" s="124"/>
      <c r="AH211" s="124"/>
    </row>
    <row r="212" spans="1:34">
      <c r="A212" s="124" t="s">
        <v>534</v>
      </c>
      <c r="B212" s="141" t="s">
        <v>590</v>
      </c>
      <c r="C212" s="141"/>
      <c r="D212" s="88">
        <f>-现金流量表编制模板!AG5</f>
        <v>90420366.5</v>
      </c>
      <c r="E212" s="88"/>
      <c r="F212" s="88"/>
      <c r="G212" s="88"/>
      <c r="H212" s="88"/>
      <c r="I212" s="88"/>
      <c r="J212" s="88"/>
      <c r="K212" s="88"/>
      <c r="L212" s="88"/>
      <c r="M212" s="88"/>
      <c r="N212" s="88"/>
      <c r="O212" s="88"/>
      <c r="P212" s="88"/>
      <c r="Q212" s="88"/>
      <c r="R212" s="88"/>
      <c r="S212" s="88"/>
      <c r="T212" s="88"/>
      <c r="U212" s="88"/>
      <c r="V212" s="88"/>
      <c r="W212" s="88"/>
      <c r="X212" s="88"/>
      <c r="Y212" s="88"/>
      <c r="Z212" s="88">
        <f t="shared" si="15"/>
        <v>90420366.5</v>
      </c>
      <c r="AA212" s="88">
        <f>SUMIF('调整分录-本期'!$D:$D,$A212,'调整分录-本期'!F:F)</f>
        <v>0</v>
      </c>
      <c r="AB212" s="88">
        <f>SUMIF('调整分录-本期'!$D:$D,$A212,'调整分录-本期'!G:G)</f>
        <v>0</v>
      </c>
      <c r="AC212" s="88">
        <f>Z212+AB212-AA212</f>
        <v>90420366.5</v>
      </c>
      <c r="AD212" s="49">
        <v>2401620366.5</v>
      </c>
      <c r="AE212" s="49">
        <f t="shared" si="16"/>
        <v>2311200000</v>
      </c>
      <c r="AF212" s="124"/>
      <c r="AG212" s="124"/>
      <c r="AH212" s="124"/>
    </row>
    <row r="213" spans="1:34">
      <c r="A213" s="124" t="s">
        <v>535</v>
      </c>
      <c r="B213" s="141" t="s">
        <v>591</v>
      </c>
      <c r="C213" s="141"/>
      <c r="D213" s="88">
        <f>-现金流量表编制模板!AH5</f>
        <v>122320579.0999999</v>
      </c>
      <c r="E213" s="88"/>
      <c r="F213" s="88"/>
      <c r="G213" s="88"/>
      <c r="H213" s="88"/>
      <c r="I213" s="88"/>
      <c r="J213" s="88"/>
      <c r="K213" s="88"/>
      <c r="L213" s="88"/>
      <c r="M213" s="88"/>
      <c r="N213" s="88"/>
      <c r="O213" s="88"/>
      <c r="P213" s="88"/>
      <c r="Q213" s="88"/>
      <c r="R213" s="88"/>
      <c r="S213" s="88"/>
      <c r="T213" s="88"/>
      <c r="U213" s="88"/>
      <c r="V213" s="88"/>
      <c r="W213" s="88"/>
      <c r="X213" s="88"/>
      <c r="Y213" s="88"/>
      <c r="Z213" s="88">
        <f t="shared" si="15"/>
        <v>122320579.0999999</v>
      </c>
      <c r="AA213" s="88">
        <f>SUMIF('调整分录-本期'!$D:$D,$A213,'调整分录-本期'!F:F)</f>
        <v>0</v>
      </c>
      <c r="AB213" s="88">
        <f>SUMIF('调整分录-本期'!$D:$D,$A213,'调整分录-本期'!G:G)</f>
        <v>0</v>
      </c>
      <c r="AC213" s="88">
        <f>Z213+AB213-AA213</f>
        <v>122320579.0999999</v>
      </c>
      <c r="AD213" s="49">
        <v>22888204.989999998</v>
      </c>
      <c r="AE213" s="49">
        <f t="shared" si="16"/>
        <v>-99432374.10999991</v>
      </c>
      <c r="AF213" s="124"/>
      <c r="AG213" s="124"/>
      <c r="AH213" s="124"/>
    </row>
    <row r="214" spans="1:34">
      <c r="A214" s="124" t="s">
        <v>536</v>
      </c>
      <c r="B214" s="141" t="s">
        <v>592</v>
      </c>
      <c r="C214" s="141"/>
      <c r="D214" s="88">
        <f>-现金流量表编制模板!AI5</f>
        <v>244759.96000000089</v>
      </c>
      <c r="E214" s="88"/>
      <c r="F214" s="88"/>
      <c r="G214" s="88"/>
      <c r="H214" s="88"/>
      <c r="I214" s="88"/>
      <c r="J214" s="88"/>
      <c r="K214" s="88"/>
      <c r="L214" s="88"/>
      <c r="M214" s="88"/>
      <c r="N214" s="88"/>
      <c r="O214" s="88"/>
      <c r="P214" s="88"/>
      <c r="Q214" s="88"/>
      <c r="R214" s="88"/>
      <c r="S214" s="88"/>
      <c r="T214" s="88"/>
      <c r="U214" s="88"/>
      <c r="V214" s="88"/>
      <c r="W214" s="88"/>
      <c r="X214" s="88"/>
      <c r="Y214" s="88"/>
      <c r="Z214" s="88">
        <f t="shared" si="15"/>
        <v>244759.96000000089</v>
      </c>
      <c r="AA214" s="88">
        <f>SUMIF('调整分录-本期'!$D:$D,$A214,'调整分录-本期'!F:F)</f>
        <v>0</v>
      </c>
      <c r="AB214" s="88">
        <f>SUMIF('调整分录-本期'!$D:$D,$A214,'调整分录-本期'!G:G)</f>
        <v>0</v>
      </c>
      <c r="AC214" s="88">
        <f>Z214+AB214-AA214</f>
        <v>244759.96000000089</v>
      </c>
      <c r="AD214" s="49">
        <v>33500001</v>
      </c>
      <c r="AE214" s="49">
        <f t="shared" si="16"/>
        <v>33255241.039999999</v>
      </c>
      <c r="AF214" s="124"/>
      <c r="AG214" s="124"/>
      <c r="AH214" s="124"/>
    </row>
    <row r="215" spans="1:34">
      <c r="B215" s="142" t="s">
        <v>525</v>
      </c>
      <c r="C215" s="142"/>
      <c r="D215" s="146">
        <f>SUM(D211:D214)</f>
        <v>425736875.92999989</v>
      </c>
      <c r="E215" s="146">
        <f>SUM(E211:E214)</f>
        <v>0</v>
      </c>
      <c r="F215" s="146">
        <f>SUM(F211:F214)</f>
        <v>0</v>
      </c>
      <c r="G215" s="146"/>
      <c r="H215" s="146"/>
      <c r="I215" s="146"/>
      <c r="J215" s="146"/>
      <c r="K215" s="146"/>
      <c r="L215" s="146"/>
      <c r="M215" s="146"/>
      <c r="N215" s="146"/>
      <c r="O215" s="146"/>
      <c r="P215" s="146"/>
      <c r="Q215" s="146"/>
      <c r="R215" s="146"/>
      <c r="S215" s="146"/>
      <c r="T215" s="146"/>
      <c r="U215" s="146"/>
      <c r="V215" s="146"/>
      <c r="W215" s="146"/>
      <c r="X215" s="146"/>
      <c r="Y215" s="146"/>
      <c r="Z215" s="146">
        <f t="shared" si="15"/>
        <v>425736875.92999989</v>
      </c>
      <c r="AA215" s="146">
        <f>SUM(AA211:AA214)</f>
        <v>0</v>
      </c>
      <c r="AB215" s="146">
        <f>SUM(AB211:AB214)</f>
        <v>0</v>
      </c>
      <c r="AC215" s="146">
        <f>SUM(AC211:AC214)</f>
        <v>425736875.92999989</v>
      </c>
      <c r="AD215" s="146">
        <f>SUM(AD211:AD214)</f>
        <v>2664211233.4499998</v>
      </c>
      <c r="AE215" s="49">
        <f t="shared" si="16"/>
        <v>2238474357.52</v>
      </c>
      <c r="AF215" s="124"/>
      <c r="AG215" s="124"/>
      <c r="AH215" s="124"/>
    </row>
    <row r="216" spans="1:34">
      <c r="B216" s="142" t="s">
        <v>537</v>
      </c>
      <c r="C216" s="142"/>
      <c r="D216" s="146">
        <f>D210-D215</f>
        <v>-329742651.1099999</v>
      </c>
      <c r="E216" s="146">
        <f>E210-E215</f>
        <v>0</v>
      </c>
      <c r="F216" s="146">
        <f>F210-F215</f>
        <v>0</v>
      </c>
      <c r="G216" s="146"/>
      <c r="H216" s="146"/>
      <c r="I216" s="146"/>
      <c r="J216" s="146"/>
      <c r="K216" s="146"/>
      <c r="L216" s="146"/>
      <c r="M216" s="146"/>
      <c r="N216" s="146"/>
      <c r="O216" s="146"/>
      <c r="P216" s="146"/>
      <c r="Q216" s="146"/>
      <c r="R216" s="146"/>
      <c r="S216" s="146"/>
      <c r="T216" s="146"/>
      <c r="U216" s="146"/>
      <c r="V216" s="146"/>
      <c r="W216" s="146"/>
      <c r="X216" s="146"/>
      <c r="Y216" s="146"/>
      <c r="Z216" s="146">
        <f t="shared" si="15"/>
        <v>-329742651.1099999</v>
      </c>
      <c r="AA216" s="146">
        <f>AA210-AA215</f>
        <v>0</v>
      </c>
      <c r="AB216" s="146">
        <f>AB210-AB215</f>
        <v>0</v>
      </c>
      <c r="AC216" s="146">
        <f>AC210-AC215</f>
        <v>-329742651.1099999</v>
      </c>
      <c r="AD216" s="146">
        <f>AD210-AD215</f>
        <v>-249931588.46000004</v>
      </c>
      <c r="AE216" s="462">
        <f t="shared" si="16"/>
        <v>79811062.649999857</v>
      </c>
      <c r="AF216" s="124"/>
      <c r="AG216" s="124"/>
      <c r="AH216" s="124"/>
    </row>
    <row r="217" spans="1:34">
      <c r="B217" s="144" t="s">
        <v>538</v>
      </c>
      <c r="C217" s="144"/>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f t="shared" si="15"/>
        <v>0</v>
      </c>
      <c r="AA217" s="115"/>
      <c r="AB217" s="115"/>
      <c r="AC217" s="115"/>
      <c r="AD217" s="49"/>
      <c r="AE217" s="49">
        <f t="shared" si="16"/>
        <v>0</v>
      </c>
      <c r="AF217" s="124"/>
      <c r="AG217" s="124"/>
      <c r="AH217" s="124"/>
    </row>
    <row r="218" spans="1:34">
      <c r="A218" s="124" t="s">
        <v>539</v>
      </c>
      <c r="B218" s="141" t="s">
        <v>593</v>
      </c>
      <c r="C218" s="141"/>
      <c r="D218" s="88">
        <f>现金流量表编制模板!AK5</f>
        <v>197053241.15000004</v>
      </c>
      <c r="E218" s="88"/>
      <c r="F218" s="88"/>
      <c r="G218" s="88"/>
      <c r="H218" s="88"/>
      <c r="I218" s="88"/>
      <c r="J218" s="88"/>
      <c r="K218" s="88"/>
      <c r="L218" s="88"/>
      <c r="M218" s="88"/>
      <c r="N218" s="88"/>
      <c r="O218" s="88"/>
      <c r="P218" s="88"/>
      <c r="Q218" s="88"/>
      <c r="R218" s="88"/>
      <c r="S218" s="88"/>
      <c r="T218" s="88"/>
      <c r="U218" s="88"/>
      <c r="V218" s="88"/>
      <c r="W218" s="88"/>
      <c r="X218" s="88"/>
      <c r="Y218" s="88"/>
      <c r="Z218" s="88">
        <f t="shared" si="15"/>
        <v>197053241.15000004</v>
      </c>
      <c r="AA218" s="88">
        <f>SUMIF('调整分录-本期'!$D:$D,$A218,'调整分录-本期'!F:F)</f>
        <v>0</v>
      </c>
      <c r="AB218" s="88">
        <f>SUMIF('调整分录-本期'!$D:$D,$A218,'调整分录-本期'!G:G)</f>
        <v>0</v>
      </c>
      <c r="AC218" s="88">
        <f>Z218+AA218-AB218</f>
        <v>197053241.15000004</v>
      </c>
      <c r="AD218" s="49">
        <v>37600000</v>
      </c>
      <c r="AE218" s="462">
        <f t="shared" si="16"/>
        <v>-159453241.15000004</v>
      </c>
      <c r="AF218" s="124"/>
      <c r="AG218" s="124"/>
      <c r="AH218" s="124"/>
    </row>
    <row r="219" spans="1:34">
      <c r="A219" s="124" t="s">
        <v>540</v>
      </c>
      <c r="B219" s="141" t="s">
        <v>594</v>
      </c>
      <c r="C219" s="141"/>
      <c r="D219" s="88">
        <f>现金流量表编制模板!AL5</f>
        <v>4865479.18</v>
      </c>
      <c r="E219" s="88"/>
      <c r="F219" s="88"/>
      <c r="G219" s="88"/>
      <c r="H219" s="88"/>
      <c r="I219" s="88"/>
      <c r="J219" s="88"/>
      <c r="K219" s="88"/>
      <c r="L219" s="88"/>
      <c r="M219" s="88"/>
      <c r="N219" s="88"/>
      <c r="O219" s="88"/>
      <c r="P219" s="88"/>
      <c r="Q219" s="88"/>
      <c r="R219" s="88"/>
      <c r="S219" s="88"/>
      <c r="T219" s="88"/>
      <c r="U219" s="88"/>
      <c r="V219" s="88"/>
      <c r="W219" s="88"/>
      <c r="X219" s="88"/>
      <c r="Y219" s="88"/>
      <c r="Z219" s="88">
        <f t="shared" si="15"/>
        <v>4865479.18</v>
      </c>
      <c r="AA219" s="88">
        <f>SUMIF('调整分录-本期'!$D:$D,$A219,'调整分录-本期'!F:F)</f>
        <v>0</v>
      </c>
      <c r="AB219" s="88">
        <f>SUMIF('调整分录-本期'!$D:$D,$A219,'调整分录-本期'!G:G)</f>
        <v>0</v>
      </c>
      <c r="AC219" s="88">
        <f>Z219+AA219-AB219</f>
        <v>4865479.18</v>
      </c>
      <c r="AD219" s="49">
        <v>7316026.6500000004</v>
      </c>
      <c r="AE219" s="49">
        <f t="shared" si="16"/>
        <v>2450547.4700000007</v>
      </c>
      <c r="AF219" s="124"/>
      <c r="AG219" s="124"/>
      <c r="AH219" s="124"/>
    </row>
    <row r="220" spans="1:34">
      <c r="A220" s="124" t="s">
        <v>541</v>
      </c>
      <c r="B220" s="141" t="s">
        <v>595</v>
      </c>
      <c r="C220" s="141"/>
      <c r="D220" s="88">
        <f>现金流量表编制模板!AM5</f>
        <v>25859409.969999999</v>
      </c>
      <c r="E220" s="88"/>
      <c r="F220" s="88"/>
      <c r="G220" s="88"/>
      <c r="H220" s="88"/>
      <c r="I220" s="88"/>
      <c r="J220" s="88"/>
      <c r="K220" s="88"/>
      <c r="L220" s="88"/>
      <c r="M220" s="88"/>
      <c r="N220" s="88"/>
      <c r="O220" s="88"/>
      <c r="P220" s="88"/>
      <c r="Q220" s="88"/>
      <c r="R220" s="88"/>
      <c r="S220" s="88"/>
      <c r="T220" s="88"/>
      <c r="U220" s="88"/>
      <c r="V220" s="88"/>
      <c r="W220" s="88"/>
      <c r="X220" s="88"/>
      <c r="Y220" s="88"/>
      <c r="Z220" s="88">
        <f t="shared" si="15"/>
        <v>25859409.969999999</v>
      </c>
      <c r="AA220" s="88">
        <f>SUMIF('调整分录-本期'!$D:$D,$A220,'调整分录-本期'!F:F)</f>
        <v>0</v>
      </c>
      <c r="AB220" s="88">
        <f>SUMIF('调整分录-本期'!$D:$D,$A220,'调整分录-本期'!G:G)</f>
        <v>0</v>
      </c>
      <c r="AC220" s="88">
        <f>Z220+AA220-AB220</f>
        <v>25859409.969999999</v>
      </c>
      <c r="AD220" s="49">
        <v>21698997.25</v>
      </c>
      <c r="AE220" s="49">
        <f t="shared" si="16"/>
        <v>-4160412.7199999988</v>
      </c>
      <c r="AF220" s="124"/>
      <c r="AG220" s="124"/>
      <c r="AH220" s="124"/>
    </row>
    <row r="221" spans="1:34">
      <c r="B221" s="142" t="s">
        <v>520</v>
      </c>
      <c r="C221" s="142"/>
      <c r="D221" s="146">
        <f>SUM(D218:D220)</f>
        <v>227778130.30000004</v>
      </c>
      <c r="E221" s="146">
        <f>SUM(E218:E220)</f>
        <v>0</v>
      </c>
      <c r="F221" s="146">
        <f>SUM(F218:F220)</f>
        <v>0</v>
      </c>
      <c r="G221" s="146"/>
      <c r="H221" s="146"/>
      <c r="I221" s="146"/>
      <c r="J221" s="146"/>
      <c r="K221" s="146"/>
      <c r="L221" s="146"/>
      <c r="M221" s="146"/>
      <c r="N221" s="146"/>
      <c r="O221" s="146"/>
      <c r="P221" s="146"/>
      <c r="Q221" s="146"/>
      <c r="R221" s="146"/>
      <c r="S221" s="146"/>
      <c r="T221" s="146"/>
      <c r="U221" s="146"/>
      <c r="V221" s="146"/>
      <c r="W221" s="146"/>
      <c r="X221" s="146"/>
      <c r="Y221" s="146"/>
      <c r="Z221" s="146">
        <f t="shared" si="15"/>
        <v>227778130.30000004</v>
      </c>
      <c r="AA221" s="146">
        <f>SUM(AA218:AA220)</f>
        <v>0</v>
      </c>
      <c r="AB221" s="146">
        <f>SUM(AB218:AB220)</f>
        <v>0</v>
      </c>
      <c r="AC221" s="146">
        <f>SUM(AC218:AC220)</f>
        <v>227778130.30000004</v>
      </c>
      <c r="AD221" s="146">
        <f>SUM(AD218:AD220)</f>
        <v>66615023.899999999</v>
      </c>
      <c r="AE221" s="49">
        <f t="shared" si="16"/>
        <v>-161163106.40000004</v>
      </c>
      <c r="AF221" s="124"/>
      <c r="AG221" s="124"/>
      <c r="AH221" s="124"/>
    </row>
    <row r="222" spans="1:34">
      <c r="A222" s="124" t="s">
        <v>542</v>
      </c>
      <c r="B222" s="141" t="s">
        <v>596</v>
      </c>
      <c r="C222" s="141"/>
      <c r="D222" s="88">
        <f>-现金流量表编制模板!AN5</f>
        <v>0</v>
      </c>
      <c r="E222" s="88"/>
      <c r="F222" s="88"/>
      <c r="G222" s="88"/>
      <c r="H222" s="88"/>
      <c r="I222" s="88"/>
      <c r="J222" s="88"/>
      <c r="K222" s="88"/>
      <c r="L222" s="88"/>
      <c r="M222" s="88"/>
      <c r="N222" s="88"/>
      <c r="O222" s="88"/>
      <c r="P222" s="88"/>
      <c r="Q222" s="88"/>
      <c r="R222" s="88"/>
      <c r="S222" s="88"/>
      <c r="T222" s="88"/>
      <c r="U222" s="88"/>
      <c r="V222" s="88"/>
      <c r="W222" s="88"/>
      <c r="X222" s="88"/>
      <c r="Y222" s="88"/>
      <c r="Z222" s="88">
        <f t="shared" si="15"/>
        <v>0</v>
      </c>
      <c r="AA222" s="88">
        <f>SUMIF('调整分录-本期'!$D:$D,$A222,'调整分录-本期'!F:F)</f>
        <v>0</v>
      </c>
      <c r="AB222" s="88">
        <f>SUMIF('调整分录-本期'!$D:$D,$A222,'调整分录-本期'!G:G)</f>
        <v>0</v>
      </c>
      <c r="AC222" s="88">
        <f>Z222+AB222-AA222</f>
        <v>0</v>
      </c>
      <c r="AD222" s="49">
        <v>6209659.0999999996</v>
      </c>
      <c r="AE222" s="49">
        <f t="shared" si="16"/>
        <v>6209659.0999999996</v>
      </c>
      <c r="AF222" s="124"/>
      <c r="AG222" s="124"/>
      <c r="AH222" s="124"/>
    </row>
    <row r="223" spans="1:34">
      <c r="A223" s="124" t="s">
        <v>543</v>
      </c>
      <c r="B223" s="141" t="s">
        <v>744</v>
      </c>
      <c r="C223" s="141"/>
      <c r="D223" s="88">
        <f>-现金流量表编制模板!AO5</f>
        <v>21043500.559999999</v>
      </c>
      <c r="E223" s="88"/>
      <c r="F223" s="88"/>
      <c r="G223" s="88"/>
      <c r="H223" s="88"/>
      <c r="I223" s="88"/>
      <c r="J223" s="88"/>
      <c r="K223" s="88"/>
      <c r="L223" s="88"/>
      <c r="M223" s="88"/>
      <c r="N223" s="88"/>
      <c r="O223" s="88"/>
      <c r="P223" s="88"/>
      <c r="Q223" s="88"/>
      <c r="R223" s="88"/>
      <c r="S223" s="88"/>
      <c r="T223" s="88"/>
      <c r="U223" s="88"/>
      <c r="V223" s="88"/>
      <c r="W223" s="88"/>
      <c r="X223" s="88"/>
      <c r="Y223" s="88"/>
      <c r="Z223" s="88">
        <f t="shared" si="15"/>
        <v>21043500.559999999</v>
      </c>
      <c r="AA223" s="88">
        <f>SUMIF('调整分录-本期'!$D:$D,$A223,'调整分录-本期'!F:F)</f>
        <v>0</v>
      </c>
      <c r="AB223" s="88">
        <f>SUMIF('调整分录-本期'!$D:$D,$A223,'调整分录-本期'!G:G)</f>
        <v>0</v>
      </c>
      <c r="AC223" s="88">
        <f>Z223+AB223-AA223</f>
        <v>21043500.559999999</v>
      </c>
      <c r="AD223" s="49">
        <v>20109378.789999999</v>
      </c>
      <c r="AE223" s="49">
        <f t="shared" si="16"/>
        <v>-934121.76999999955</v>
      </c>
      <c r="AF223" s="124"/>
      <c r="AG223" s="124"/>
      <c r="AH223" s="124"/>
    </row>
    <row r="224" spans="1:34">
      <c r="A224" s="124" t="s">
        <v>544</v>
      </c>
      <c r="B224" s="141" t="s">
        <v>597</v>
      </c>
      <c r="C224" s="141"/>
      <c r="D224" s="88">
        <f>-现金流量表编制模板!AP5</f>
        <v>102889315.46000001</v>
      </c>
      <c r="E224" s="88"/>
      <c r="F224" s="88"/>
      <c r="G224" s="88"/>
      <c r="H224" s="88"/>
      <c r="I224" s="88"/>
      <c r="J224" s="88"/>
      <c r="K224" s="88"/>
      <c r="L224" s="88"/>
      <c r="M224" s="88"/>
      <c r="N224" s="88"/>
      <c r="O224" s="88"/>
      <c r="P224" s="88"/>
      <c r="Q224" s="88"/>
      <c r="R224" s="88"/>
      <c r="S224" s="88"/>
      <c r="T224" s="88"/>
      <c r="U224" s="88"/>
      <c r="V224" s="88"/>
      <c r="W224" s="88"/>
      <c r="X224" s="88"/>
      <c r="Y224" s="88"/>
      <c r="Z224" s="88">
        <f t="shared" si="15"/>
        <v>102889315.46000001</v>
      </c>
      <c r="AA224" s="88">
        <f>SUMIF('调整分录-本期'!$D:$D,$A224,'调整分录-本期'!F:F)</f>
        <v>0</v>
      </c>
      <c r="AB224" s="88">
        <f>SUMIF('调整分录-本期'!$D:$D,$A224,'调整分录-本期'!G:G)</f>
        <v>0</v>
      </c>
      <c r="AC224" s="88">
        <f>Z224+AB224-AA224</f>
        <v>102889315.46000001</v>
      </c>
      <c r="AD224" s="49">
        <v>128988105.73</v>
      </c>
      <c r="AE224" s="49">
        <f t="shared" si="16"/>
        <v>26098790.269999996</v>
      </c>
      <c r="AF224" s="124"/>
      <c r="AG224" s="124"/>
      <c r="AH224" s="124"/>
    </row>
    <row r="225" spans="1:34">
      <c r="B225" s="142" t="s">
        <v>525</v>
      </c>
      <c r="C225" s="142"/>
      <c r="D225" s="146">
        <f>SUM(D222:D224)</f>
        <v>123932816.02000001</v>
      </c>
      <c r="E225" s="146">
        <f>SUM(E222:E224)</f>
        <v>0</v>
      </c>
      <c r="F225" s="146">
        <f>SUM(F222:F224)</f>
        <v>0</v>
      </c>
      <c r="G225" s="146"/>
      <c r="H225" s="146"/>
      <c r="I225" s="146"/>
      <c r="J225" s="146"/>
      <c r="K225" s="146"/>
      <c r="L225" s="146"/>
      <c r="M225" s="146"/>
      <c r="N225" s="146"/>
      <c r="O225" s="146"/>
      <c r="P225" s="146"/>
      <c r="Q225" s="146"/>
      <c r="R225" s="146"/>
      <c r="S225" s="146"/>
      <c r="T225" s="146"/>
      <c r="U225" s="146"/>
      <c r="V225" s="146"/>
      <c r="W225" s="146"/>
      <c r="X225" s="146"/>
      <c r="Y225" s="146"/>
      <c r="Z225" s="146">
        <f t="shared" si="15"/>
        <v>123932816.02000001</v>
      </c>
      <c r="AA225" s="146">
        <f>SUM(AA222:AA224)</f>
        <v>0</v>
      </c>
      <c r="AB225" s="146">
        <f>SUM(AB222:AB224)</f>
        <v>0</v>
      </c>
      <c r="AC225" s="146">
        <f>SUM(AC222:AC224)</f>
        <v>123932816.02000001</v>
      </c>
      <c r="AD225" s="146">
        <f>SUM(AD222:AD224)</f>
        <v>155307143.62</v>
      </c>
      <c r="AE225" s="49">
        <f t="shared" si="16"/>
        <v>31374327.599999994</v>
      </c>
      <c r="AF225" s="124"/>
      <c r="AG225" s="124"/>
      <c r="AH225" s="124"/>
    </row>
    <row r="226" spans="1:34">
      <c r="B226" s="142" t="s">
        <v>545</v>
      </c>
      <c r="C226" s="142"/>
      <c r="D226" s="146">
        <f>D221-D225</f>
        <v>103845314.28000003</v>
      </c>
      <c r="E226" s="146">
        <f>E221-E225</f>
        <v>0</v>
      </c>
      <c r="F226" s="146">
        <f>F221-F225</f>
        <v>0</v>
      </c>
      <c r="G226" s="146"/>
      <c r="H226" s="146"/>
      <c r="I226" s="146"/>
      <c r="J226" s="146"/>
      <c r="K226" s="146"/>
      <c r="L226" s="146"/>
      <c r="M226" s="146"/>
      <c r="N226" s="146"/>
      <c r="O226" s="146"/>
      <c r="P226" s="146"/>
      <c r="Q226" s="146"/>
      <c r="R226" s="146"/>
      <c r="S226" s="146"/>
      <c r="T226" s="146"/>
      <c r="U226" s="146"/>
      <c r="V226" s="146"/>
      <c r="W226" s="146"/>
      <c r="X226" s="146"/>
      <c r="Y226" s="146"/>
      <c r="Z226" s="146">
        <f t="shared" si="15"/>
        <v>103845314.28000003</v>
      </c>
      <c r="AA226" s="146">
        <f>AA221-AA225</f>
        <v>0</v>
      </c>
      <c r="AB226" s="146">
        <f>AB221-AB225</f>
        <v>0</v>
      </c>
      <c r="AC226" s="146">
        <f>AC221-AC225</f>
        <v>103845314.28000003</v>
      </c>
      <c r="AD226" s="146">
        <f>AD221-AD225</f>
        <v>-88692119.719999999</v>
      </c>
      <c r="AE226" s="462">
        <f t="shared" si="16"/>
        <v>-192537434.00000003</v>
      </c>
    </row>
    <row r="227" spans="1:34">
      <c r="A227" s="124" t="s">
        <v>546</v>
      </c>
      <c r="B227" s="141" t="s">
        <v>598</v>
      </c>
      <c r="C227" s="141"/>
      <c r="D227" s="88">
        <f>现金流量表编制模板!AR5</f>
        <v>6496131.4800000004</v>
      </c>
      <c r="E227" s="88"/>
      <c r="F227" s="88"/>
      <c r="G227" s="88"/>
      <c r="H227" s="88"/>
      <c r="I227" s="88"/>
      <c r="J227" s="88"/>
      <c r="K227" s="88"/>
      <c r="L227" s="88"/>
      <c r="M227" s="88"/>
      <c r="N227" s="88"/>
      <c r="O227" s="88"/>
      <c r="P227" s="88"/>
      <c r="Q227" s="88"/>
      <c r="R227" s="88"/>
      <c r="S227" s="88"/>
      <c r="T227" s="88"/>
      <c r="U227" s="88"/>
      <c r="V227" s="88"/>
      <c r="W227" s="88"/>
      <c r="X227" s="88"/>
      <c r="Y227" s="88"/>
      <c r="Z227" s="88">
        <f t="shared" si="15"/>
        <v>6496131.4800000004</v>
      </c>
      <c r="AA227" s="88">
        <f>SUMIF('调整分录-本期'!$D:$D,$A227,'调整分录-本期'!F:F)</f>
        <v>0</v>
      </c>
      <c r="AB227" s="88">
        <f>SUMIF('调整分录-本期'!$D:$D,$A227,'调整分录-本期'!G:G)</f>
        <v>0</v>
      </c>
      <c r="AC227" s="88">
        <f>Z227+AA227-AB227</f>
        <v>6496131.4800000004</v>
      </c>
      <c r="AD227" s="49">
        <v>4162972.74</v>
      </c>
      <c r="AE227" s="49">
        <f t="shared" si="16"/>
        <v>-2333158.7400000002</v>
      </c>
    </row>
    <row r="228" spans="1:34">
      <c r="B228" s="142" t="s">
        <v>600</v>
      </c>
      <c r="C228" s="142"/>
      <c r="D228" s="146">
        <f>D203+D216+D226+D227</f>
        <v>-136875677.40000007</v>
      </c>
      <c r="E228" s="146">
        <f>E203+E216+E226+E227</f>
        <v>0</v>
      </c>
      <c r="F228" s="146">
        <f>F203+F216+F226+F227</f>
        <v>0</v>
      </c>
      <c r="G228" s="146"/>
      <c r="H228" s="146"/>
      <c r="I228" s="146"/>
      <c r="J228" s="146"/>
      <c r="K228" s="146"/>
      <c r="L228" s="146"/>
      <c r="M228" s="146"/>
      <c r="N228" s="146"/>
      <c r="O228" s="146"/>
      <c r="P228" s="146"/>
      <c r="Q228" s="146"/>
      <c r="R228" s="146"/>
      <c r="S228" s="146"/>
      <c r="T228" s="146"/>
      <c r="U228" s="146"/>
      <c r="V228" s="146"/>
      <c r="W228" s="146"/>
      <c r="X228" s="146"/>
      <c r="Y228" s="146"/>
      <c r="Z228" s="146">
        <f t="shared" si="15"/>
        <v>-136875677.40000007</v>
      </c>
      <c r="AA228" s="146">
        <f>AA203+AA216+AA226+AA227</f>
        <v>0</v>
      </c>
      <c r="AB228" s="146">
        <f>AB203+AB216+AB226+AB227</f>
        <v>0</v>
      </c>
      <c r="AC228" s="146">
        <f>AC203+AC216+AC226+AC227</f>
        <v>-136875677.40000007</v>
      </c>
      <c r="AD228" s="146">
        <f>AD203+AD216+AD226+AD227</f>
        <v>-136875677.40000007</v>
      </c>
      <c r="AE228" s="49">
        <f t="shared" si="16"/>
        <v>0</v>
      </c>
    </row>
    <row r="229" spans="1:34">
      <c r="A229" s="124" t="s">
        <v>547</v>
      </c>
      <c r="B229" s="141" t="s">
        <v>599</v>
      </c>
      <c r="C229" s="141"/>
      <c r="D229" s="88">
        <f>现金流量表编制模板!C8</f>
        <v>948709961.50999999</v>
      </c>
      <c r="E229" s="88"/>
      <c r="F229" s="88"/>
      <c r="G229" s="88"/>
      <c r="H229" s="88"/>
      <c r="I229" s="88"/>
      <c r="J229" s="88"/>
      <c r="K229" s="88"/>
      <c r="L229" s="88"/>
      <c r="M229" s="88"/>
      <c r="N229" s="88"/>
      <c r="O229" s="88"/>
      <c r="P229" s="88"/>
      <c r="Q229" s="88"/>
      <c r="R229" s="88"/>
      <c r="S229" s="88"/>
      <c r="T229" s="88"/>
      <c r="U229" s="88"/>
      <c r="V229" s="88"/>
      <c r="W229" s="88"/>
      <c r="X229" s="88"/>
      <c r="Y229" s="88"/>
      <c r="Z229" s="88">
        <f t="shared" si="15"/>
        <v>948709961.50999999</v>
      </c>
      <c r="AA229" s="88">
        <f>SUMIF('调整分录-本期'!$D:$D,$A229,'调整分录-本期'!F:F)</f>
        <v>0</v>
      </c>
      <c r="AB229" s="88">
        <f>SUMIF('调整分录-本期'!$D:$D,$A229,'调整分录-本期'!G:G)</f>
        <v>0</v>
      </c>
      <c r="AC229" s="88">
        <f>Z229+AA229-AB229</f>
        <v>948709961.50999999</v>
      </c>
      <c r="AD229" s="49">
        <v>948709961.50999999</v>
      </c>
      <c r="AE229" s="49">
        <f t="shared" si="16"/>
        <v>0</v>
      </c>
    </row>
    <row r="230" spans="1:34">
      <c r="B230" s="142" t="s">
        <v>548</v>
      </c>
      <c r="C230" s="142"/>
      <c r="D230" s="146">
        <f>D228+D229</f>
        <v>811834284.1099999</v>
      </c>
      <c r="E230" s="146">
        <f>E228+E229</f>
        <v>0</v>
      </c>
      <c r="F230" s="146">
        <f>F228+F229</f>
        <v>0</v>
      </c>
      <c r="G230" s="146"/>
      <c r="H230" s="146"/>
      <c r="I230" s="146"/>
      <c r="J230" s="146"/>
      <c r="K230" s="146"/>
      <c r="L230" s="146"/>
      <c r="M230" s="146"/>
      <c r="N230" s="146"/>
      <c r="O230" s="146"/>
      <c r="P230" s="146"/>
      <c r="Q230" s="146"/>
      <c r="R230" s="146"/>
      <c r="S230" s="146"/>
      <c r="T230" s="146"/>
      <c r="U230" s="146"/>
      <c r="V230" s="146"/>
      <c r="W230" s="146"/>
      <c r="X230" s="146"/>
      <c r="Y230" s="146"/>
      <c r="Z230" s="146">
        <f t="shared" si="15"/>
        <v>811834284.1099999</v>
      </c>
      <c r="AA230" s="146">
        <f>AA228+AA229</f>
        <v>0</v>
      </c>
      <c r="AB230" s="146">
        <f>AB228+AB229</f>
        <v>0</v>
      </c>
      <c r="AC230" s="146">
        <f>AC228+AC229</f>
        <v>811834284.1099999</v>
      </c>
      <c r="AD230" s="49">
        <v>811834284.11000001</v>
      </c>
      <c r="AE230" s="49">
        <f t="shared" si="16"/>
        <v>0</v>
      </c>
    </row>
    <row r="231" spans="1:34" s="131" customFormat="1">
      <c r="B231" s="143"/>
      <c r="C231" s="143"/>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463"/>
      <c r="AE231" s="49">
        <f t="shared" si="16"/>
        <v>0</v>
      </c>
      <c r="AF231" s="136"/>
      <c r="AG231" s="136"/>
      <c r="AH231" s="136"/>
    </row>
    <row r="232" spans="1:34">
      <c r="B232" s="144" t="s">
        <v>549</v>
      </c>
      <c r="C232" s="144"/>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49"/>
      <c r="AE232" s="49">
        <f t="shared" si="16"/>
        <v>0</v>
      </c>
    </row>
    <row r="233" spans="1:34">
      <c r="A233" s="124" t="s">
        <v>601</v>
      </c>
      <c r="B233" s="148" t="s">
        <v>602</v>
      </c>
      <c r="C233" s="141"/>
      <c r="D233" s="88">
        <f>现金流量表编制模板!F101</f>
        <v>16416443.999999903</v>
      </c>
      <c r="E233" s="88"/>
      <c r="F233" s="88"/>
      <c r="G233" s="88"/>
      <c r="H233" s="88"/>
      <c r="I233" s="88"/>
      <c r="J233" s="88"/>
      <c r="K233" s="88"/>
      <c r="L233" s="88"/>
      <c r="M233" s="88"/>
      <c r="N233" s="88"/>
      <c r="O233" s="88"/>
      <c r="P233" s="88"/>
      <c r="Q233" s="88"/>
      <c r="R233" s="88"/>
      <c r="S233" s="88"/>
      <c r="T233" s="88"/>
      <c r="U233" s="88"/>
      <c r="V233" s="88"/>
      <c r="W233" s="88"/>
      <c r="X233" s="88"/>
      <c r="Y233" s="88"/>
      <c r="Z233" s="88">
        <f t="shared" si="15"/>
        <v>16416443.999999903</v>
      </c>
      <c r="AA233" s="88">
        <f>SUMIF('调整分录-本期'!$D:$D,$A233,'调整分录-本期'!F:F)</f>
        <v>0</v>
      </c>
      <c r="AB233" s="88">
        <f>SUMIF('调整分录-本期'!$D:$D,$A233,'调整分录-本期'!G:G)</f>
        <v>0</v>
      </c>
      <c r="AC233" s="88">
        <f>Z233+AA233-AB233</f>
        <v>16416443.999999903</v>
      </c>
      <c r="AD233" s="49">
        <v>16416444</v>
      </c>
      <c r="AE233" s="49">
        <f t="shared" si="16"/>
        <v>9.6857547760009766E-8</v>
      </c>
    </row>
    <row r="234" spans="1:34">
      <c r="A234" s="124" t="s">
        <v>853</v>
      </c>
      <c r="B234" s="148" t="s">
        <v>918</v>
      </c>
      <c r="C234" s="141"/>
      <c r="D234" s="88">
        <f>现金流量表编制模板!F102</f>
        <v>28877447.18</v>
      </c>
      <c r="E234" s="88"/>
      <c r="F234" s="88"/>
      <c r="G234" s="88"/>
      <c r="H234" s="88"/>
      <c r="I234" s="88"/>
      <c r="J234" s="88"/>
      <c r="K234" s="88"/>
      <c r="L234" s="88"/>
      <c r="M234" s="88"/>
      <c r="N234" s="88"/>
      <c r="O234" s="88"/>
      <c r="P234" s="88"/>
      <c r="Q234" s="88"/>
      <c r="R234" s="88"/>
      <c r="S234" s="88"/>
      <c r="T234" s="88"/>
      <c r="U234" s="88"/>
      <c r="V234" s="88"/>
      <c r="W234" s="88"/>
      <c r="X234" s="88"/>
      <c r="Y234" s="88"/>
      <c r="Z234" s="88">
        <f t="shared" si="15"/>
        <v>28877447.18</v>
      </c>
      <c r="AA234" s="88">
        <f>SUMIF('调整分录-本期'!$D:$D,$A234,'调整分录-本期'!F:F)</f>
        <v>0</v>
      </c>
      <c r="AB234" s="88">
        <f>SUMIF('调整分录-本期'!$D:$D,$A234,'调整分录-本期'!G:G)</f>
        <v>0</v>
      </c>
      <c r="AC234" s="88">
        <f>Z234+AA234-AB234</f>
        <v>28877447.18</v>
      </c>
      <c r="AD234" s="49">
        <v>28877447.18</v>
      </c>
      <c r="AE234" s="49">
        <f t="shared" si="16"/>
        <v>0</v>
      </c>
    </row>
    <row r="235" spans="1:34">
      <c r="A235" s="124" t="s">
        <v>638</v>
      </c>
      <c r="B235" s="141" t="s">
        <v>917</v>
      </c>
      <c r="C235" s="141"/>
      <c r="D235" s="88">
        <f>现金流量表编制模板!F103</f>
        <v>164247283.88999999</v>
      </c>
      <c r="E235" s="88"/>
      <c r="F235" s="88"/>
      <c r="G235" s="88"/>
      <c r="H235" s="88"/>
      <c r="I235" s="88"/>
      <c r="J235" s="88"/>
      <c r="K235" s="88"/>
      <c r="L235" s="88"/>
      <c r="M235" s="88"/>
      <c r="N235" s="88"/>
      <c r="O235" s="88"/>
      <c r="P235" s="88"/>
      <c r="Q235" s="88"/>
      <c r="R235" s="88"/>
      <c r="S235" s="88"/>
      <c r="T235" s="88"/>
      <c r="U235" s="88"/>
      <c r="V235" s="88"/>
      <c r="W235" s="88"/>
      <c r="X235" s="88"/>
      <c r="Y235" s="88"/>
      <c r="Z235" s="88">
        <f t="shared" si="15"/>
        <v>164247283.88999999</v>
      </c>
      <c r="AA235" s="88">
        <f>SUMIF('调整分录-本期'!$D:$D,$A235,'调整分录-本期'!F:F)</f>
        <v>0</v>
      </c>
      <c r="AB235" s="88">
        <f>SUMIF('调整分录-本期'!$D:$D,$A235,'调整分录-本期'!G:G)</f>
        <v>0</v>
      </c>
      <c r="AC235" s="88">
        <f t="shared" ref="AC235:AC249" si="17">Z235+AA235-AB235</f>
        <v>164247283.88999999</v>
      </c>
      <c r="AD235" s="49">
        <v>164247283.88999999</v>
      </c>
      <c r="AE235" s="49">
        <f t="shared" si="16"/>
        <v>0</v>
      </c>
    </row>
    <row r="236" spans="1:34">
      <c r="A236" s="124" t="s">
        <v>603</v>
      </c>
      <c r="B236" s="141" t="s">
        <v>745</v>
      </c>
      <c r="C236" s="141"/>
      <c r="D236" s="88">
        <f>现金流量表编制模板!F104</f>
        <v>55512990.959999993</v>
      </c>
      <c r="E236" s="88"/>
      <c r="F236" s="88"/>
      <c r="G236" s="88"/>
      <c r="H236" s="88"/>
      <c r="I236" s="88"/>
      <c r="J236" s="88"/>
      <c r="K236" s="88"/>
      <c r="L236" s="88"/>
      <c r="M236" s="88"/>
      <c r="N236" s="88"/>
      <c r="O236" s="88"/>
      <c r="P236" s="88"/>
      <c r="Q236" s="88"/>
      <c r="R236" s="88"/>
      <c r="S236" s="88"/>
      <c r="T236" s="88"/>
      <c r="U236" s="88"/>
      <c r="V236" s="88"/>
      <c r="W236" s="88"/>
      <c r="X236" s="88"/>
      <c r="Y236" s="88"/>
      <c r="Z236" s="88">
        <f t="shared" si="15"/>
        <v>55512990.959999993</v>
      </c>
      <c r="AA236" s="88">
        <f>SUMIF('调整分录-本期'!$D:$D,$A236,'调整分录-本期'!F:F)</f>
        <v>0</v>
      </c>
      <c r="AB236" s="88">
        <f>SUMIF('调整分录-本期'!$D:$D,$A236,'调整分录-本期'!G:G)</f>
        <v>0</v>
      </c>
      <c r="AC236" s="88">
        <f t="shared" si="17"/>
        <v>55512990.959999993</v>
      </c>
      <c r="AD236" s="49">
        <v>48649136.140000001</v>
      </c>
      <c r="AE236" s="49">
        <f t="shared" si="16"/>
        <v>-6863854.8199999928</v>
      </c>
    </row>
    <row r="237" spans="1:34">
      <c r="A237" s="124" t="s">
        <v>604</v>
      </c>
      <c r="B237" s="141" t="s">
        <v>550</v>
      </c>
      <c r="C237" s="141"/>
      <c r="D237" s="88">
        <f>现金流量表编制模板!F105</f>
        <v>25560745.23</v>
      </c>
      <c r="E237" s="88"/>
      <c r="F237" s="88"/>
      <c r="G237" s="88"/>
      <c r="H237" s="88"/>
      <c r="I237" s="88"/>
      <c r="J237" s="88"/>
      <c r="K237" s="88"/>
      <c r="L237" s="88"/>
      <c r="M237" s="88"/>
      <c r="N237" s="88"/>
      <c r="O237" s="88"/>
      <c r="P237" s="88"/>
      <c r="Q237" s="88"/>
      <c r="R237" s="88"/>
      <c r="S237" s="88"/>
      <c r="T237" s="88"/>
      <c r="U237" s="88"/>
      <c r="V237" s="88"/>
      <c r="W237" s="88"/>
      <c r="X237" s="88"/>
      <c r="Y237" s="88"/>
      <c r="Z237" s="88">
        <f t="shared" si="15"/>
        <v>25560745.23</v>
      </c>
      <c r="AA237" s="88">
        <f>SUMIF('调整分录-本期'!$D:$D,$A237,'调整分录-本期'!F:F)</f>
        <v>0</v>
      </c>
      <c r="AB237" s="88">
        <f>SUMIF('调整分录-本期'!$D:$D,$A237,'调整分录-本期'!G:G)</f>
        <v>0</v>
      </c>
      <c r="AC237" s="88">
        <f t="shared" si="17"/>
        <v>25560745.23</v>
      </c>
      <c r="AD237" s="49">
        <v>25553210.789999999</v>
      </c>
      <c r="AE237" s="49">
        <f t="shared" si="16"/>
        <v>-7534.4400000013411</v>
      </c>
    </row>
    <row r="238" spans="1:34">
      <c r="A238" s="124" t="s">
        <v>605</v>
      </c>
      <c r="B238" s="141" t="s">
        <v>551</v>
      </c>
      <c r="C238" s="141"/>
      <c r="D238" s="88">
        <f>现金流量表编制模板!F106</f>
        <v>8042318.2199999997</v>
      </c>
      <c r="E238" s="88"/>
      <c r="F238" s="88"/>
      <c r="G238" s="88"/>
      <c r="H238" s="88"/>
      <c r="I238" s="88"/>
      <c r="J238" s="88"/>
      <c r="K238" s="88"/>
      <c r="L238" s="88"/>
      <c r="M238" s="88"/>
      <c r="N238" s="88"/>
      <c r="O238" s="88"/>
      <c r="P238" s="88"/>
      <c r="Q238" s="88"/>
      <c r="R238" s="88"/>
      <c r="S238" s="88"/>
      <c r="T238" s="88"/>
      <c r="U238" s="88"/>
      <c r="V238" s="88"/>
      <c r="W238" s="88"/>
      <c r="X238" s="88"/>
      <c r="Y238" s="88"/>
      <c r="Z238" s="88">
        <f t="shared" si="15"/>
        <v>8042318.2199999997</v>
      </c>
      <c r="AA238" s="88">
        <f>SUMIF('调整分录-本期'!$D:$D,$A238,'调整分录-本期'!F:F)</f>
        <v>0</v>
      </c>
      <c r="AB238" s="88">
        <f>SUMIF('调整分录-本期'!$D:$D,$A238,'调整分录-本期'!G:G)</f>
        <v>0</v>
      </c>
      <c r="AC238" s="88">
        <f t="shared" si="17"/>
        <v>8042318.2199999997</v>
      </c>
      <c r="AD238" s="49">
        <v>8036028.9000000004</v>
      </c>
      <c r="AE238" s="49">
        <f t="shared" si="16"/>
        <v>-6289.3199999993667</v>
      </c>
    </row>
    <row r="239" spans="1:34">
      <c r="A239" s="124" t="s">
        <v>606</v>
      </c>
      <c r="B239" s="141" t="s">
        <v>552</v>
      </c>
      <c r="C239" s="141"/>
      <c r="D239" s="88">
        <f>现金流量表编制模板!F114</f>
        <v>177506.75</v>
      </c>
      <c r="E239" s="88"/>
      <c r="F239" s="88"/>
      <c r="G239" s="88"/>
      <c r="H239" s="88"/>
      <c r="I239" s="88"/>
      <c r="J239" s="88"/>
      <c r="K239" s="88"/>
      <c r="L239" s="88"/>
      <c r="M239" s="88"/>
      <c r="N239" s="88"/>
      <c r="O239" s="88"/>
      <c r="P239" s="88"/>
      <c r="Q239" s="88"/>
      <c r="R239" s="88"/>
      <c r="S239" s="88"/>
      <c r="T239" s="88"/>
      <c r="U239" s="88"/>
      <c r="V239" s="88"/>
      <c r="W239" s="88"/>
      <c r="X239" s="88"/>
      <c r="Y239" s="88"/>
      <c r="Z239" s="88">
        <f t="shared" si="15"/>
        <v>177506.75</v>
      </c>
      <c r="AA239" s="88">
        <f>SUMIF('调整分录-本期'!$D:$D,$A239,'调整分录-本期'!F:F)</f>
        <v>0</v>
      </c>
      <c r="AB239" s="88">
        <f>SUMIF('调整分录-本期'!$D:$D,$A239,'调整分录-本期'!G:G)</f>
        <v>0</v>
      </c>
      <c r="AC239" s="88">
        <f t="shared" si="17"/>
        <v>177506.75</v>
      </c>
      <c r="AD239" s="49">
        <v>177506.75</v>
      </c>
      <c r="AE239" s="49">
        <f t="shared" si="16"/>
        <v>0</v>
      </c>
    </row>
    <row r="240" spans="1:34">
      <c r="A240" s="124" t="s">
        <v>607</v>
      </c>
      <c r="B240" s="141" t="s">
        <v>553</v>
      </c>
      <c r="C240" s="141"/>
      <c r="D240" s="88">
        <f>现金流量表编制模板!F115</f>
        <v>119759.81</v>
      </c>
      <c r="E240" s="88"/>
      <c r="F240" s="88"/>
      <c r="G240" s="88"/>
      <c r="H240" s="88"/>
      <c r="I240" s="88"/>
      <c r="J240" s="88"/>
      <c r="K240" s="88"/>
      <c r="L240" s="88"/>
      <c r="M240" s="88"/>
      <c r="N240" s="88"/>
      <c r="O240" s="88"/>
      <c r="P240" s="88"/>
      <c r="Q240" s="88"/>
      <c r="R240" s="88"/>
      <c r="S240" s="88"/>
      <c r="T240" s="88"/>
      <c r="U240" s="88"/>
      <c r="V240" s="88"/>
      <c r="W240" s="88"/>
      <c r="X240" s="88"/>
      <c r="Y240" s="88"/>
      <c r="Z240" s="88">
        <f t="shared" si="15"/>
        <v>119759.81</v>
      </c>
      <c r="AA240" s="88">
        <f>SUMIF('调整分录-本期'!$D:$D,$A240,'调整分录-本期'!F:F)</f>
        <v>0</v>
      </c>
      <c r="AB240" s="88">
        <f>SUMIF('调整分录-本期'!$D:$D,$A240,'调整分录-本期'!G:G)</f>
        <v>0</v>
      </c>
      <c r="AC240" s="88">
        <f t="shared" si="17"/>
        <v>119759.81</v>
      </c>
      <c r="AD240" s="49">
        <v>119759.81</v>
      </c>
      <c r="AE240" s="49">
        <f t="shared" si="16"/>
        <v>0</v>
      </c>
    </row>
    <row r="241" spans="1:34">
      <c r="A241" s="124" t="s">
        <v>191</v>
      </c>
      <c r="B241" s="141" t="s">
        <v>554</v>
      </c>
      <c r="C241" s="141"/>
      <c r="D241" s="88">
        <f>现金流量表编制模板!F112</f>
        <v>-5546620.21</v>
      </c>
      <c r="E241" s="88"/>
      <c r="F241" s="88"/>
      <c r="G241" s="88"/>
      <c r="H241" s="88"/>
      <c r="I241" s="88"/>
      <c r="J241" s="88"/>
      <c r="K241" s="88"/>
      <c r="L241" s="88"/>
      <c r="M241" s="88"/>
      <c r="N241" s="88"/>
      <c r="O241" s="88"/>
      <c r="P241" s="88"/>
      <c r="Q241" s="88"/>
      <c r="R241" s="88"/>
      <c r="S241" s="88"/>
      <c r="T241" s="88"/>
      <c r="U241" s="88"/>
      <c r="V241" s="88"/>
      <c r="W241" s="88"/>
      <c r="X241" s="88"/>
      <c r="Y241" s="88"/>
      <c r="Z241" s="88">
        <f t="shared" si="15"/>
        <v>-5546620.21</v>
      </c>
      <c r="AA241" s="88">
        <f>SUMIF('调整分录-本期'!$D:$D,$A241,'调整分录-本期'!F:F)</f>
        <v>0</v>
      </c>
      <c r="AB241" s="88">
        <f>SUMIF('调整分录-本期'!$D:$D,$A241,'调整分录-本期'!G:G)</f>
        <v>0</v>
      </c>
      <c r="AC241" s="88">
        <f t="shared" si="17"/>
        <v>-5546620.21</v>
      </c>
      <c r="AD241" s="49">
        <v>-5546620.21</v>
      </c>
      <c r="AE241" s="49">
        <f t="shared" si="16"/>
        <v>0</v>
      </c>
    </row>
    <row r="242" spans="1:34">
      <c r="A242" s="124" t="s">
        <v>608</v>
      </c>
      <c r="B242" s="141" t="s">
        <v>555</v>
      </c>
      <c r="C242" s="141"/>
      <c r="D242" s="88">
        <f>现金流量表编制模板!F107</f>
        <v>-5793245.2000000002</v>
      </c>
      <c r="E242" s="88"/>
      <c r="F242" s="88"/>
      <c r="G242" s="88"/>
      <c r="H242" s="88"/>
      <c r="I242" s="88"/>
      <c r="J242" s="88"/>
      <c r="K242" s="88"/>
      <c r="L242" s="88"/>
      <c r="M242" s="88"/>
      <c r="N242" s="88"/>
      <c r="O242" s="88"/>
      <c r="P242" s="88"/>
      <c r="Q242" s="88"/>
      <c r="R242" s="88"/>
      <c r="S242" s="88"/>
      <c r="T242" s="88"/>
      <c r="U242" s="88"/>
      <c r="V242" s="88"/>
      <c r="W242" s="88"/>
      <c r="X242" s="88"/>
      <c r="Y242" s="88"/>
      <c r="Z242" s="88">
        <f t="shared" si="15"/>
        <v>-5793245.2000000002</v>
      </c>
      <c r="AA242" s="88">
        <f>SUMIF('调整分录-本期'!$D:$D,$A242,'调整分录-本期'!F:F)</f>
        <v>0</v>
      </c>
      <c r="AB242" s="88">
        <f>SUMIF('调整分录-本期'!$D:$D,$A242,'调整分录-本期'!G:G)</f>
        <v>0</v>
      </c>
      <c r="AC242" s="88">
        <f t="shared" si="17"/>
        <v>-5793245.2000000002</v>
      </c>
      <c r="AD242" s="49">
        <v>-5793245.2000000002</v>
      </c>
      <c r="AE242" s="49">
        <f t="shared" si="16"/>
        <v>0</v>
      </c>
      <c r="AF242" s="124"/>
      <c r="AG242" s="124"/>
      <c r="AH242" s="124"/>
    </row>
    <row r="243" spans="1:34">
      <c r="A243" s="124" t="s">
        <v>609</v>
      </c>
      <c r="B243" s="141" t="s">
        <v>556</v>
      </c>
      <c r="C243" s="141"/>
      <c r="D243" s="88">
        <f>现金流量表编制模板!F113</f>
        <v>-65329874.740000002</v>
      </c>
      <c r="E243" s="88"/>
      <c r="F243" s="88"/>
      <c r="G243" s="88"/>
      <c r="H243" s="88"/>
      <c r="I243" s="88"/>
      <c r="J243" s="88"/>
      <c r="K243" s="88"/>
      <c r="L243" s="88"/>
      <c r="M243" s="88"/>
      <c r="N243" s="88"/>
      <c r="O243" s="88"/>
      <c r="P243" s="88"/>
      <c r="Q243" s="88"/>
      <c r="R243" s="88"/>
      <c r="S243" s="88"/>
      <c r="T243" s="88"/>
      <c r="U243" s="88"/>
      <c r="V243" s="88"/>
      <c r="W243" s="88"/>
      <c r="X243" s="88"/>
      <c r="Y243" s="88"/>
      <c r="Z243" s="88">
        <f t="shared" si="15"/>
        <v>-65329874.740000002</v>
      </c>
      <c r="AA243" s="88">
        <f>SUMIF('调整分录-本期'!$D:$D,$A243,'调整分录-本期'!F:F)</f>
        <v>0</v>
      </c>
      <c r="AB243" s="88">
        <f>SUMIF('调整分录-本期'!$D:$D,$A243,'调整分录-本期'!G:G)</f>
        <v>0</v>
      </c>
      <c r="AC243" s="88">
        <f t="shared" si="17"/>
        <v>-65329874.740000002</v>
      </c>
      <c r="AD243" s="49">
        <v>-65329874.740000002</v>
      </c>
      <c r="AE243" s="49">
        <f t="shared" si="16"/>
        <v>0</v>
      </c>
      <c r="AF243" s="124"/>
      <c r="AG243" s="124"/>
      <c r="AH243" s="124"/>
    </row>
    <row r="244" spans="1:34">
      <c r="A244" s="124" t="s">
        <v>610</v>
      </c>
      <c r="B244" s="141" t="s">
        <v>557</v>
      </c>
      <c r="C244" s="141"/>
      <c r="D244" s="88">
        <f>现金流量表编制模板!F108</f>
        <v>-2823058.12</v>
      </c>
      <c r="E244" s="88"/>
      <c r="F244" s="88"/>
      <c r="G244" s="88"/>
      <c r="H244" s="88"/>
      <c r="I244" s="88"/>
      <c r="J244" s="88"/>
      <c r="K244" s="88"/>
      <c r="L244" s="88"/>
      <c r="M244" s="88"/>
      <c r="N244" s="88"/>
      <c r="O244" s="88"/>
      <c r="P244" s="88"/>
      <c r="Q244" s="88"/>
      <c r="R244" s="88"/>
      <c r="S244" s="88"/>
      <c r="T244" s="88"/>
      <c r="U244" s="88"/>
      <c r="V244" s="88"/>
      <c r="W244" s="88"/>
      <c r="X244" s="88"/>
      <c r="Y244" s="88"/>
      <c r="Z244" s="88">
        <f t="shared" si="15"/>
        <v>-2823058.12</v>
      </c>
      <c r="AA244" s="88">
        <f>SUMIF('调整分录-本期'!$D:$D,$A244,'调整分录-本期'!F:F)</f>
        <v>0</v>
      </c>
      <c r="AB244" s="88">
        <f>SUMIF('调整分录-本期'!$D:$D,$A244,'调整分录-本期'!G:G)</f>
        <v>0</v>
      </c>
      <c r="AC244" s="88">
        <f t="shared" si="17"/>
        <v>-2823058.12</v>
      </c>
      <c r="AD244" s="49">
        <v>-2823058.12</v>
      </c>
      <c r="AE244" s="49">
        <f t="shared" si="16"/>
        <v>0</v>
      </c>
      <c r="AF244" s="124"/>
      <c r="AG244" s="124"/>
      <c r="AH244" s="124"/>
    </row>
    <row r="245" spans="1:34">
      <c r="A245" s="124" t="s">
        <v>611</v>
      </c>
      <c r="B245" s="141" t="s">
        <v>558</v>
      </c>
      <c r="C245" s="141"/>
      <c r="D245" s="88">
        <f>现金流量表编制模板!F109</f>
        <v>-4319139.7599999979</v>
      </c>
      <c r="E245" s="88"/>
      <c r="F245" s="88"/>
      <c r="G245" s="88"/>
      <c r="H245" s="88"/>
      <c r="I245" s="88"/>
      <c r="J245" s="88"/>
      <c r="K245" s="88"/>
      <c r="L245" s="88"/>
      <c r="M245" s="88"/>
      <c r="N245" s="88"/>
      <c r="O245" s="88"/>
      <c r="P245" s="88"/>
      <c r="Q245" s="88"/>
      <c r="R245" s="88"/>
      <c r="S245" s="88"/>
      <c r="T245" s="88"/>
      <c r="U245" s="88"/>
      <c r="V245" s="88"/>
      <c r="W245" s="88"/>
      <c r="X245" s="88"/>
      <c r="Y245" s="88"/>
      <c r="Z245" s="88">
        <f t="shared" si="15"/>
        <v>-4319139.7599999979</v>
      </c>
      <c r="AA245" s="88">
        <f>SUMIF('调整分录-本期'!$D:$D,$A245,'调整分录-本期'!F:F)</f>
        <v>0</v>
      </c>
      <c r="AB245" s="88">
        <f>SUMIF('调整分录-本期'!$D:$D,$A245,'调整分录-本期'!G:G)</f>
        <v>0</v>
      </c>
      <c r="AC245" s="88">
        <f t="shared" si="17"/>
        <v>-4319139.7599999979</v>
      </c>
      <c r="AD245" s="49">
        <v>-4319139.76</v>
      </c>
      <c r="AE245" s="49">
        <f t="shared" si="16"/>
        <v>0</v>
      </c>
      <c r="AF245" s="124"/>
      <c r="AG245" s="124"/>
      <c r="AH245" s="124"/>
    </row>
    <row r="246" spans="1:34">
      <c r="A246" s="124" t="s">
        <v>612</v>
      </c>
      <c r="B246" s="141" t="s">
        <v>559</v>
      </c>
      <c r="C246" s="141"/>
      <c r="D246" s="88">
        <f>现金流量表编制模板!F118</f>
        <v>-81187727.400000021</v>
      </c>
      <c r="E246" s="88"/>
      <c r="F246" s="88"/>
      <c r="G246" s="88"/>
      <c r="H246" s="88"/>
      <c r="I246" s="88"/>
      <c r="J246" s="88"/>
      <c r="K246" s="88"/>
      <c r="L246" s="88"/>
      <c r="M246" s="88"/>
      <c r="N246" s="88"/>
      <c r="O246" s="88"/>
      <c r="P246" s="88"/>
      <c r="Q246" s="88"/>
      <c r="R246" s="88"/>
      <c r="S246" s="88"/>
      <c r="T246" s="88"/>
      <c r="U246" s="88"/>
      <c r="V246" s="88"/>
      <c r="W246" s="88"/>
      <c r="X246" s="88"/>
      <c r="Y246" s="88"/>
      <c r="Z246" s="88">
        <f t="shared" si="15"/>
        <v>-81187727.400000021</v>
      </c>
      <c r="AA246" s="88">
        <f>SUMIF('调整分录-本期'!$D:$D,$A246,'调整分录-本期'!F:F)</f>
        <v>0</v>
      </c>
      <c r="AB246" s="88">
        <f>SUMIF('调整分录-本期'!$D:$D,$A246,'调整分录-本期'!G:G)</f>
        <v>0</v>
      </c>
      <c r="AC246" s="88">
        <f t="shared" si="17"/>
        <v>-81187727.400000021</v>
      </c>
      <c r="AD246" s="49">
        <v>27294745.57</v>
      </c>
      <c r="AE246" s="49">
        <f t="shared" si="16"/>
        <v>108482472.97000003</v>
      </c>
      <c r="AF246" s="124"/>
      <c r="AG246" s="124"/>
      <c r="AH246" s="124"/>
    </row>
    <row r="247" spans="1:34">
      <c r="A247" s="124" t="s">
        <v>613</v>
      </c>
      <c r="B247" s="141" t="s">
        <v>560</v>
      </c>
      <c r="C247" s="141"/>
      <c r="D247" s="88">
        <f>现金流量表编制模板!F119</f>
        <v>-88238950.289999947</v>
      </c>
      <c r="E247" s="88"/>
      <c r="F247" s="88"/>
      <c r="G247" s="88"/>
      <c r="H247" s="88"/>
      <c r="I247" s="88"/>
      <c r="J247" s="88"/>
      <c r="K247" s="88"/>
      <c r="L247" s="88"/>
      <c r="M247" s="88"/>
      <c r="N247" s="88"/>
      <c r="O247" s="88"/>
      <c r="P247" s="88"/>
      <c r="Q247" s="88"/>
      <c r="R247" s="88"/>
      <c r="S247" s="88"/>
      <c r="T247" s="88"/>
      <c r="U247" s="88"/>
      <c r="V247" s="88"/>
      <c r="W247" s="88"/>
      <c r="X247" s="88"/>
      <c r="Y247" s="88"/>
      <c r="Z247" s="88">
        <f t="shared" si="15"/>
        <v>-88238950.289999947</v>
      </c>
      <c r="AA247" s="88">
        <f>SUMIF('调整分录-本期'!$D:$D,$A247,'调整分录-本期'!F:F)</f>
        <v>0</v>
      </c>
      <c r="AB247" s="88">
        <f>SUMIF('调整分录-本期'!$D:$D,$A247,'调整分录-本期'!G:G)</f>
        <v>0</v>
      </c>
      <c r="AC247" s="88">
        <f t="shared" si="17"/>
        <v>-88238950.289999947</v>
      </c>
      <c r="AD247" s="49">
        <v>56037596.869999997</v>
      </c>
      <c r="AE247" s="49">
        <f t="shared" si="16"/>
        <v>144276547.15999994</v>
      </c>
      <c r="AF247" s="124"/>
      <c r="AG247" s="124"/>
      <c r="AH247" s="124"/>
    </row>
    <row r="248" spans="1:34">
      <c r="A248" s="124" t="s">
        <v>614</v>
      </c>
      <c r="B248" s="141" t="s">
        <v>561</v>
      </c>
      <c r="C248" s="141"/>
      <c r="D248" s="88">
        <f>现金流量表编制模板!F120</f>
        <v>36809647.63000001</v>
      </c>
      <c r="E248" s="88"/>
      <c r="F248" s="88"/>
      <c r="G248" s="88"/>
      <c r="H248" s="88"/>
      <c r="I248" s="88"/>
      <c r="J248" s="88"/>
      <c r="K248" s="88"/>
      <c r="L248" s="88"/>
      <c r="M248" s="88"/>
      <c r="N248" s="88"/>
      <c r="O248" s="88"/>
      <c r="P248" s="88"/>
      <c r="Q248" s="88"/>
      <c r="R248" s="88"/>
      <c r="S248" s="88"/>
      <c r="T248" s="88"/>
      <c r="U248" s="88"/>
      <c r="V248" s="88"/>
      <c r="W248" s="88"/>
      <c r="X248" s="88"/>
      <c r="Y248" s="88"/>
      <c r="Z248" s="88">
        <f t="shared" si="15"/>
        <v>36809647.63000001</v>
      </c>
      <c r="AA248" s="88">
        <f>SUMIF('调整分录-本期'!$D:$D,$A248,'调整分录-本期'!F:F)</f>
        <v>0</v>
      </c>
      <c r="AB248" s="88">
        <f>SUMIF('调整分录-本期'!$D:$D,$A248,'调整分录-本期'!G:G)</f>
        <v>0</v>
      </c>
      <c r="AC248" s="88">
        <f t="shared" si="17"/>
        <v>36809647.63000001</v>
      </c>
      <c r="AD248" s="49">
        <v>-86523370.180000007</v>
      </c>
      <c r="AE248" s="49">
        <f t="shared" si="16"/>
        <v>-123333017.81000002</v>
      </c>
      <c r="AF248" s="124"/>
      <c r="AG248" s="124"/>
      <c r="AH248" s="124"/>
    </row>
    <row r="249" spans="1:34">
      <c r="A249" s="124" t="s">
        <v>615</v>
      </c>
      <c r="B249" s="141" t="s">
        <v>562</v>
      </c>
      <c r="C249" s="141"/>
      <c r="D249" s="88">
        <f>现金流量表编制模板!F123</f>
        <v>0</v>
      </c>
      <c r="E249" s="88"/>
      <c r="F249" s="88"/>
      <c r="G249" s="88"/>
      <c r="H249" s="88"/>
      <c r="I249" s="88"/>
      <c r="J249" s="88"/>
      <c r="K249" s="88"/>
      <c r="L249" s="88"/>
      <c r="M249" s="88"/>
      <c r="N249" s="88"/>
      <c r="O249" s="88"/>
      <c r="P249" s="88"/>
      <c r="Q249" s="88"/>
      <c r="R249" s="88"/>
      <c r="S249" s="88"/>
      <c r="T249" s="88"/>
      <c r="U249" s="88"/>
      <c r="V249" s="88"/>
      <c r="W249" s="88"/>
      <c r="X249" s="88"/>
      <c r="Y249" s="88"/>
      <c r="Z249" s="88">
        <f t="shared" si="15"/>
        <v>0</v>
      </c>
      <c r="AA249" s="88">
        <f>SUMIF('调整分录-本期'!$D:$D,$A249,'调整分录-本期'!F:F)</f>
        <v>0</v>
      </c>
      <c r="AB249" s="88">
        <f>SUMIF('调整分录-本期'!$D:$D,$A249,'调整分录-本期'!G:G)</f>
        <v>0</v>
      </c>
      <c r="AC249" s="88">
        <f t="shared" si="17"/>
        <v>0</v>
      </c>
      <c r="AD249" s="49">
        <v>-7488793.6500000004</v>
      </c>
      <c r="AE249" s="49">
        <f t="shared" si="16"/>
        <v>-7488793.6500000004</v>
      </c>
      <c r="AF249" s="124"/>
      <c r="AG249" s="124"/>
      <c r="AH249" s="124"/>
    </row>
    <row r="250" spans="1:34">
      <c r="B250" s="142" t="s">
        <v>563</v>
      </c>
      <c r="C250" s="142"/>
      <c r="D250" s="146">
        <f>SUM(D233:D249)</f>
        <v>82525527.949999973</v>
      </c>
      <c r="E250" s="146">
        <f>SUM(E233:E249)</f>
        <v>0</v>
      </c>
      <c r="F250" s="146">
        <f>SUM(F233:F249)</f>
        <v>0</v>
      </c>
      <c r="G250" s="146"/>
      <c r="H250" s="146"/>
      <c r="I250" s="146"/>
      <c r="J250" s="146"/>
      <c r="K250" s="146"/>
      <c r="L250" s="146"/>
      <c r="M250" s="146"/>
      <c r="N250" s="146"/>
      <c r="O250" s="146"/>
      <c r="P250" s="146"/>
      <c r="Q250" s="146"/>
      <c r="R250" s="146"/>
      <c r="S250" s="146"/>
      <c r="T250" s="146"/>
      <c r="U250" s="146"/>
      <c r="V250" s="146"/>
      <c r="W250" s="146"/>
      <c r="X250" s="146"/>
      <c r="Y250" s="146"/>
      <c r="Z250" s="146">
        <f t="shared" si="15"/>
        <v>82525527.949999973</v>
      </c>
      <c r="AA250" s="146">
        <f>SUM(AA233:AA249)</f>
        <v>0</v>
      </c>
      <c r="AB250" s="146">
        <f>SUM(AB233:AB249)</f>
        <v>0</v>
      </c>
      <c r="AC250" s="146">
        <f>SUM(AC233:AC249)</f>
        <v>82525527.949999973</v>
      </c>
      <c r="AD250" s="49">
        <v>197585058.03999999</v>
      </c>
      <c r="AE250" s="49">
        <f t="shared" si="16"/>
        <v>115059530.09000002</v>
      </c>
      <c r="AF250" s="124"/>
      <c r="AG250" s="124"/>
      <c r="AH250" s="124"/>
    </row>
    <row r="251" spans="1:34">
      <c r="B251" s="145" t="s">
        <v>564</v>
      </c>
      <c r="C251" s="144"/>
      <c r="D251" s="115">
        <f>D250-D203</f>
        <v>1.6391277313232422E-7</v>
      </c>
      <c r="E251" s="115">
        <f>E250-E203</f>
        <v>0</v>
      </c>
      <c r="F251" s="115">
        <f>F250-F203</f>
        <v>0</v>
      </c>
      <c r="G251" s="115"/>
      <c r="H251" s="115"/>
      <c r="I251" s="115"/>
      <c r="J251" s="115"/>
      <c r="K251" s="115"/>
      <c r="L251" s="115"/>
      <c r="M251" s="115"/>
      <c r="N251" s="115"/>
      <c r="O251" s="115"/>
      <c r="P251" s="115"/>
      <c r="Q251" s="115"/>
      <c r="R251" s="115"/>
      <c r="S251" s="115"/>
      <c r="T251" s="115"/>
      <c r="U251" s="115"/>
      <c r="V251" s="115"/>
      <c r="W251" s="115"/>
      <c r="X251" s="115"/>
      <c r="Y251" s="115"/>
      <c r="Z251" s="115">
        <f t="shared" si="15"/>
        <v>1.6391277313232422E-7</v>
      </c>
      <c r="AA251" s="115">
        <f>AA250-AA203</f>
        <v>0</v>
      </c>
      <c r="AB251" s="115">
        <f>AB250-AB203</f>
        <v>0</v>
      </c>
      <c r="AC251" s="115">
        <f>AC250-AC203</f>
        <v>1.6391277313232422E-7</v>
      </c>
      <c r="AD251" s="124"/>
      <c r="AF251" s="124"/>
      <c r="AG251" s="124"/>
      <c r="AH251" s="124"/>
    </row>
    <row r="252" spans="1:34">
      <c r="B252" s="141" t="s">
        <v>565</v>
      </c>
      <c r="C252" s="141"/>
      <c r="D252" s="88"/>
      <c r="E252" s="88"/>
      <c r="F252" s="88"/>
      <c r="G252" s="88"/>
      <c r="H252" s="88"/>
      <c r="I252" s="88"/>
      <c r="J252" s="88"/>
      <c r="K252" s="88"/>
      <c r="L252" s="88"/>
      <c r="M252" s="88"/>
      <c r="N252" s="88"/>
      <c r="O252" s="88"/>
      <c r="P252" s="88"/>
      <c r="Q252" s="88"/>
      <c r="R252" s="88"/>
      <c r="S252" s="88"/>
      <c r="T252" s="88"/>
      <c r="U252" s="88"/>
      <c r="V252" s="88"/>
      <c r="W252" s="88"/>
      <c r="X252" s="88"/>
      <c r="Y252" s="88"/>
      <c r="Z252" s="88">
        <f t="shared" si="15"/>
        <v>0</v>
      </c>
      <c r="AA252" s="88">
        <f>SUMIF('调整分录-本期'!$D:$D,$A252,'调整分录-本期'!F:F)</f>
        <v>0</v>
      </c>
      <c r="AB252" s="88">
        <f>SUMIF('调整分录-本期'!$D:$D,$A252,'调整分录-本期'!G:G)</f>
        <v>0</v>
      </c>
      <c r="AC252" s="88">
        <f t="shared" ref="AC252:AC262" si="18">Z252+AA252-AB252</f>
        <v>0</v>
      </c>
      <c r="AD252" s="124"/>
      <c r="AF252" s="124"/>
      <c r="AG252" s="124"/>
      <c r="AH252" s="124"/>
    </row>
    <row r="253" spans="1:34">
      <c r="B253" s="141" t="s">
        <v>566</v>
      </c>
      <c r="C253" s="141"/>
      <c r="D253" s="88"/>
      <c r="E253" s="88"/>
      <c r="F253" s="88"/>
      <c r="G253" s="88"/>
      <c r="H253" s="88"/>
      <c r="I253" s="88"/>
      <c r="J253" s="88"/>
      <c r="K253" s="88"/>
      <c r="L253" s="88"/>
      <c r="M253" s="88"/>
      <c r="N253" s="88"/>
      <c r="O253" s="88"/>
      <c r="P253" s="88"/>
      <c r="Q253" s="88"/>
      <c r="R253" s="88"/>
      <c r="S253" s="88"/>
      <c r="T253" s="88"/>
      <c r="U253" s="88"/>
      <c r="V253" s="88"/>
      <c r="W253" s="88"/>
      <c r="X253" s="88"/>
      <c r="Y253" s="88"/>
      <c r="Z253" s="88">
        <f t="shared" si="15"/>
        <v>0</v>
      </c>
      <c r="AA253" s="88">
        <f>SUMIF('调整分录-本期'!$D:$D,$A253,'调整分录-本期'!F:F)</f>
        <v>0</v>
      </c>
      <c r="AB253" s="88">
        <f>SUMIF('调整分录-本期'!$D:$D,$A253,'调整分录-本期'!G:G)</f>
        <v>0</v>
      </c>
      <c r="AC253" s="88">
        <f t="shared" si="18"/>
        <v>0</v>
      </c>
      <c r="AD253" s="124"/>
      <c r="AF253" s="124"/>
      <c r="AG253" s="124"/>
      <c r="AH253" s="124"/>
    </row>
    <row r="254" spans="1:34">
      <c r="B254" s="141" t="s">
        <v>567</v>
      </c>
      <c r="C254" s="141"/>
      <c r="D254" s="88"/>
      <c r="E254" s="88"/>
      <c r="F254" s="88"/>
      <c r="G254" s="88"/>
      <c r="H254" s="88"/>
      <c r="I254" s="88"/>
      <c r="J254" s="88"/>
      <c r="K254" s="88"/>
      <c r="L254" s="88"/>
      <c r="M254" s="88"/>
      <c r="N254" s="88"/>
      <c r="O254" s="88"/>
      <c r="P254" s="88"/>
      <c r="Q254" s="88"/>
      <c r="R254" s="88"/>
      <c r="S254" s="88"/>
      <c r="T254" s="88"/>
      <c r="U254" s="88"/>
      <c r="V254" s="88"/>
      <c r="W254" s="88"/>
      <c r="X254" s="88"/>
      <c r="Y254" s="88"/>
      <c r="Z254" s="88">
        <f t="shared" si="15"/>
        <v>0</v>
      </c>
      <c r="AA254" s="88">
        <f>SUMIF('调整分录-本期'!$D:$D,$A254,'调整分录-本期'!F:F)</f>
        <v>0</v>
      </c>
      <c r="AB254" s="88">
        <f>SUMIF('调整分录-本期'!$D:$D,$A254,'调整分录-本期'!G:G)</f>
        <v>0</v>
      </c>
      <c r="AC254" s="88">
        <f t="shared" si="18"/>
        <v>0</v>
      </c>
      <c r="AD254" s="124"/>
      <c r="AF254" s="124"/>
      <c r="AG254" s="124"/>
      <c r="AH254" s="124"/>
    </row>
    <row r="255" spans="1:34">
      <c r="B255" s="141" t="s">
        <v>568</v>
      </c>
      <c r="C255" s="141"/>
      <c r="D255" s="88"/>
      <c r="E255" s="88"/>
      <c r="F255" s="88"/>
      <c r="G255" s="88"/>
      <c r="H255" s="88"/>
      <c r="I255" s="88"/>
      <c r="J255" s="88"/>
      <c r="K255" s="88"/>
      <c r="L255" s="88"/>
      <c r="M255" s="88"/>
      <c r="N255" s="88"/>
      <c r="O255" s="88"/>
      <c r="P255" s="88"/>
      <c r="Q255" s="88"/>
      <c r="R255" s="88"/>
      <c r="S255" s="88"/>
      <c r="T255" s="88"/>
      <c r="U255" s="88"/>
      <c r="V255" s="88"/>
      <c r="W255" s="88"/>
      <c r="X255" s="88"/>
      <c r="Y255" s="88"/>
      <c r="Z255" s="88">
        <f t="shared" si="15"/>
        <v>0</v>
      </c>
      <c r="AA255" s="88">
        <f>SUMIF('调整分录-本期'!$D:$D,$A255,'调整分录-本期'!F:F)</f>
        <v>0</v>
      </c>
      <c r="AB255" s="88">
        <f>SUMIF('调整分录-本期'!$D:$D,$A255,'调整分录-本期'!G:G)</f>
        <v>0</v>
      </c>
      <c r="AC255" s="88">
        <f t="shared" si="18"/>
        <v>0</v>
      </c>
      <c r="AD255" s="124"/>
      <c r="AF255" s="124"/>
      <c r="AG255" s="124"/>
      <c r="AH255" s="124"/>
    </row>
    <row r="256" spans="1:34">
      <c r="B256" s="141" t="s">
        <v>569</v>
      </c>
      <c r="C256" s="141"/>
      <c r="D256" s="88"/>
      <c r="E256" s="88"/>
      <c r="F256" s="88"/>
      <c r="G256" s="88"/>
      <c r="H256" s="88"/>
      <c r="I256" s="88"/>
      <c r="J256" s="88"/>
      <c r="K256" s="88"/>
      <c r="L256" s="88"/>
      <c r="M256" s="88"/>
      <c r="N256" s="88"/>
      <c r="O256" s="88"/>
      <c r="P256" s="88"/>
      <c r="Q256" s="88"/>
      <c r="R256" s="88"/>
      <c r="S256" s="88"/>
      <c r="T256" s="88"/>
      <c r="U256" s="88"/>
      <c r="V256" s="88"/>
      <c r="W256" s="88"/>
      <c r="X256" s="88"/>
      <c r="Y256" s="88"/>
      <c r="Z256" s="88">
        <f t="shared" si="15"/>
        <v>0</v>
      </c>
      <c r="AA256" s="88">
        <f>SUMIF('调整分录-本期'!$D:$D,$A256,'调整分录-本期'!F:F)</f>
        <v>0</v>
      </c>
      <c r="AB256" s="88">
        <f>SUMIF('调整分录-本期'!$D:$D,$A256,'调整分录-本期'!G:G)</f>
        <v>0</v>
      </c>
      <c r="AC256" s="88">
        <f t="shared" si="18"/>
        <v>0</v>
      </c>
      <c r="AD256" s="124"/>
      <c r="AF256" s="124"/>
      <c r="AG256" s="124"/>
      <c r="AH256" s="124"/>
    </row>
    <row r="257" spans="2:34">
      <c r="B257" s="141" t="s">
        <v>570</v>
      </c>
      <c r="C257" s="141"/>
      <c r="D257" s="88"/>
      <c r="E257" s="88"/>
      <c r="F257" s="88"/>
      <c r="G257" s="88"/>
      <c r="H257" s="88"/>
      <c r="I257" s="88"/>
      <c r="J257" s="88"/>
      <c r="K257" s="88"/>
      <c r="L257" s="88"/>
      <c r="M257" s="88"/>
      <c r="N257" s="88"/>
      <c r="O257" s="88"/>
      <c r="P257" s="88"/>
      <c r="Q257" s="88"/>
      <c r="R257" s="88"/>
      <c r="S257" s="88"/>
      <c r="T257" s="88"/>
      <c r="U257" s="88"/>
      <c r="V257" s="88"/>
      <c r="W257" s="88"/>
      <c r="X257" s="88"/>
      <c r="Y257" s="88"/>
      <c r="Z257" s="88">
        <f t="shared" ref="Z257:Z264" si="19">SUM(D257:Y257)</f>
        <v>0</v>
      </c>
      <c r="AA257" s="88">
        <f>SUMIF('调整分录-本期'!$D:$D,$A257,'调整分录-本期'!F:F)</f>
        <v>0</v>
      </c>
      <c r="AB257" s="88">
        <f>SUMIF('调整分录-本期'!$D:$D,$A257,'调整分录-本期'!G:G)</f>
        <v>0</v>
      </c>
      <c r="AC257" s="88">
        <f t="shared" si="18"/>
        <v>0</v>
      </c>
      <c r="AD257" s="124"/>
      <c r="AF257" s="124"/>
      <c r="AG257" s="124"/>
      <c r="AH257" s="124"/>
    </row>
    <row r="258" spans="2:34">
      <c r="B258" s="141" t="s">
        <v>571</v>
      </c>
      <c r="C258" s="141"/>
      <c r="D258" s="88"/>
      <c r="E258" s="88"/>
      <c r="F258" s="88"/>
      <c r="G258" s="88"/>
      <c r="H258" s="88"/>
      <c r="I258" s="88"/>
      <c r="J258" s="88"/>
      <c r="K258" s="88"/>
      <c r="L258" s="88"/>
      <c r="M258" s="88"/>
      <c r="N258" s="88"/>
      <c r="O258" s="88"/>
      <c r="P258" s="88"/>
      <c r="Q258" s="88"/>
      <c r="R258" s="88"/>
      <c r="S258" s="88"/>
      <c r="T258" s="88"/>
      <c r="U258" s="88"/>
      <c r="V258" s="88"/>
      <c r="W258" s="88"/>
      <c r="X258" s="88"/>
      <c r="Y258" s="88"/>
      <c r="Z258" s="88">
        <f t="shared" si="19"/>
        <v>0</v>
      </c>
      <c r="AA258" s="88">
        <f>SUMIF('调整分录-本期'!$D:$D,$A258,'调整分录-本期'!F:F)</f>
        <v>0</v>
      </c>
      <c r="AB258" s="88">
        <f>SUMIF('调整分录-本期'!$D:$D,$A258,'调整分录-本期'!G:G)</f>
        <v>0</v>
      </c>
      <c r="AC258" s="88">
        <f t="shared" si="18"/>
        <v>0</v>
      </c>
      <c r="AD258" s="124"/>
      <c r="AF258" s="124"/>
      <c r="AG258" s="124"/>
      <c r="AH258" s="124"/>
    </row>
    <row r="259" spans="2:34">
      <c r="B259" s="141" t="s">
        <v>572</v>
      </c>
      <c r="C259" s="141"/>
      <c r="D259" s="88">
        <f>现金流量表编制模板!D8</f>
        <v>811834284.11000001</v>
      </c>
      <c r="E259" s="88"/>
      <c r="F259" s="88"/>
      <c r="G259" s="88"/>
      <c r="H259" s="88"/>
      <c r="I259" s="88"/>
      <c r="J259" s="88"/>
      <c r="K259" s="88"/>
      <c r="L259" s="88"/>
      <c r="M259" s="88"/>
      <c r="N259" s="88"/>
      <c r="O259" s="88"/>
      <c r="P259" s="88"/>
      <c r="Q259" s="88"/>
      <c r="R259" s="88"/>
      <c r="S259" s="88"/>
      <c r="T259" s="88"/>
      <c r="U259" s="88"/>
      <c r="V259" s="88"/>
      <c r="W259" s="88"/>
      <c r="X259" s="88"/>
      <c r="Y259" s="88"/>
      <c r="Z259" s="88">
        <f t="shared" si="19"/>
        <v>811834284.11000001</v>
      </c>
      <c r="AA259" s="88">
        <f>SUMIF('调整分录-本期'!$D:$D,$A259,'调整分录-本期'!F:F)</f>
        <v>0</v>
      </c>
      <c r="AB259" s="88">
        <f>SUMIF('调整分录-本期'!$D:$D,$A259,'调整分录-本期'!G:G)</f>
        <v>0</v>
      </c>
      <c r="AC259" s="88">
        <f t="shared" si="18"/>
        <v>811834284.11000001</v>
      </c>
      <c r="AD259" s="124"/>
      <c r="AF259" s="124"/>
      <c r="AG259" s="124"/>
      <c r="AH259" s="124"/>
    </row>
    <row r="260" spans="2:34">
      <c r="B260" s="141" t="s">
        <v>573</v>
      </c>
      <c r="C260" s="141"/>
      <c r="D260" s="88">
        <f>现金流量表编制模板!C8</f>
        <v>948709961.50999999</v>
      </c>
      <c r="E260" s="88"/>
      <c r="F260" s="88"/>
      <c r="G260" s="88"/>
      <c r="H260" s="88"/>
      <c r="I260" s="88"/>
      <c r="J260" s="88"/>
      <c r="K260" s="88"/>
      <c r="L260" s="88"/>
      <c r="M260" s="88"/>
      <c r="N260" s="88"/>
      <c r="O260" s="88"/>
      <c r="P260" s="88"/>
      <c r="Q260" s="88"/>
      <c r="R260" s="88"/>
      <c r="S260" s="88"/>
      <c r="T260" s="88"/>
      <c r="U260" s="88"/>
      <c r="V260" s="88"/>
      <c r="W260" s="88"/>
      <c r="X260" s="88"/>
      <c r="Y260" s="88"/>
      <c r="Z260" s="88">
        <f t="shared" si="19"/>
        <v>948709961.50999999</v>
      </c>
      <c r="AA260" s="88">
        <f>SUMIF('调整分录-本期'!$D:$D,$A260,'调整分录-本期'!F:F)</f>
        <v>0</v>
      </c>
      <c r="AB260" s="88">
        <f>SUMIF('调整分录-本期'!$D:$D,$A260,'调整分录-本期'!G:G)</f>
        <v>0</v>
      </c>
      <c r="AC260" s="88">
        <f t="shared" si="18"/>
        <v>948709961.50999999</v>
      </c>
      <c r="AD260" s="124"/>
      <c r="AF260" s="124"/>
      <c r="AG260" s="124"/>
      <c r="AH260" s="124"/>
    </row>
    <row r="261" spans="2:34">
      <c r="B261" s="141" t="s">
        <v>574</v>
      </c>
      <c r="C261" s="141"/>
      <c r="D261" s="88"/>
      <c r="E261" s="88"/>
      <c r="F261" s="88"/>
      <c r="G261" s="88"/>
      <c r="H261" s="88"/>
      <c r="I261" s="88"/>
      <c r="J261" s="88"/>
      <c r="K261" s="88"/>
      <c r="L261" s="88"/>
      <c r="M261" s="88"/>
      <c r="N261" s="88"/>
      <c r="O261" s="88"/>
      <c r="P261" s="88"/>
      <c r="Q261" s="88"/>
      <c r="R261" s="88"/>
      <c r="S261" s="88"/>
      <c r="T261" s="88"/>
      <c r="U261" s="88"/>
      <c r="V261" s="88"/>
      <c r="W261" s="88"/>
      <c r="X261" s="88"/>
      <c r="Y261" s="88"/>
      <c r="Z261" s="88">
        <f t="shared" si="19"/>
        <v>0</v>
      </c>
      <c r="AA261" s="88">
        <f>SUMIF('调整分录-本期'!$D:$D,$A261,'调整分录-本期'!F:F)</f>
        <v>0</v>
      </c>
      <c r="AB261" s="88">
        <f>SUMIF('调整分录-本期'!$D:$D,$A261,'调整分录-本期'!G:G)</f>
        <v>0</v>
      </c>
      <c r="AC261" s="88">
        <f t="shared" si="18"/>
        <v>0</v>
      </c>
      <c r="AD261" s="124"/>
      <c r="AF261" s="124"/>
      <c r="AG261" s="124"/>
      <c r="AH261" s="124"/>
    </row>
    <row r="262" spans="2:34">
      <c r="B262" s="141" t="s">
        <v>575</v>
      </c>
      <c r="C262" s="141"/>
      <c r="D262" s="88"/>
      <c r="E262" s="88"/>
      <c r="F262" s="88"/>
      <c r="G262" s="88"/>
      <c r="H262" s="88"/>
      <c r="I262" s="88"/>
      <c r="J262" s="88"/>
      <c r="K262" s="88"/>
      <c r="L262" s="88"/>
      <c r="M262" s="88"/>
      <c r="N262" s="88"/>
      <c r="O262" s="88"/>
      <c r="P262" s="88"/>
      <c r="Q262" s="88"/>
      <c r="R262" s="88"/>
      <c r="S262" s="88"/>
      <c r="T262" s="88"/>
      <c r="U262" s="88"/>
      <c r="V262" s="88"/>
      <c r="W262" s="88"/>
      <c r="X262" s="88"/>
      <c r="Y262" s="88"/>
      <c r="Z262" s="88">
        <f t="shared" si="19"/>
        <v>0</v>
      </c>
      <c r="AA262" s="88">
        <f>SUMIF('调整分录-本期'!$D:$D,$A262,'调整分录-本期'!F:F)</f>
        <v>0</v>
      </c>
      <c r="AB262" s="88">
        <f>SUMIF('调整分录-本期'!$D:$D,$A262,'调整分录-本期'!G:G)</f>
        <v>0</v>
      </c>
      <c r="AC262" s="88">
        <f t="shared" si="18"/>
        <v>0</v>
      </c>
      <c r="AD262" s="124"/>
      <c r="AF262" s="124"/>
      <c r="AG262" s="124"/>
      <c r="AH262" s="124"/>
    </row>
    <row r="263" spans="2:34">
      <c r="B263" s="142" t="s">
        <v>576</v>
      </c>
      <c r="C263" s="142"/>
      <c r="D263" s="146">
        <f>D259-D260+D261-D262</f>
        <v>-136875677.39999998</v>
      </c>
      <c r="E263" s="146">
        <f>E259-E260+E261-E262</f>
        <v>0</v>
      </c>
      <c r="F263" s="146">
        <f>F259-F260+F261-F262</f>
        <v>0</v>
      </c>
      <c r="G263" s="146"/>
      <c r="H263" s="146"/>
      <c r="I263" s="146"/>
      <c r="J263" s="146"/>
      <c r="K263" s="146"/>
      <c r="L263" s="146"/>
      <c r="M263" s="146"/>
      <c r="N263" s="146"/>
      <c r="O263" s="146"/>
      <c r="P263" s="146"/>
      <c r="Q263" s="146"/>
      <c r="R263" s="146"/>
      <c r="S263" s="146"/>
      <c r="T263" s="146"/>
      <c r="U263" s="146"/>
      <c r="V263" s="146"/>
      <c r="W263" s="146"/>
      <c r="X263" s="146"/>
      <c r="Y263" s="146"/>
      <c r="Z263" s="146">
        <f t="shared" si="19"/>
        <v>-136875677.39999998</v>
      </c>
      <c r="AA263" s="146">
        <f>AA259-AA260+AA261-AA262</f>
        <v>0</v>
      </c>
      <c r="AB263" s="146">
        <f>AB259-AB260+AB261-AB262</f>
        <v>0</v>
      </c>
      <c r="AC263" s="146">
        <f>AC259-AC260+AC261-AC262</f>
        <v>-136875677.39999998</v>
      </c>
      <c r="AD263" s="124"/>
      <c r="AF263" s="124"/>
      <c r="AG263" s="124"/>
      <c r="AH263" s="124"/>
    </row>
    <row r="264" spans="2:34">
      <c r="B264" s="145" t="s">
        <v>564</v>
      </c>
      <c r="C264" s="144"/>
      <c r="D264" s="115">
        <f>D263-D228</f>
        <v>0</v>
      </c>
      <c r="E264" s="115">
        <f>E263-E228</f>
        <v>0</v>
      </c>
      <c r="F264" s="115">
        <f>F263-F228</f>
        <v>0</v>
      </c>
      <c r="G264" s="115"/>
      <c r="H264" s="115"/>
      <c r="I264" s="115"/>
      <c r="J264" s="115"/>
      <c r="K264" s="115"/>
      <c r="L264" s="115"/>
      <c r="M264" s="115"/>
      <c r="N264" s="115"/>
      <c r="O264" s="115"/>
      <c r="P264" s="115"/>
      <c r="Q264" s="115"/>
      <c r="R264" s="115"/>
      <c r="S264" s="115"/>
      <c r="T264" s="115"/>
      <c r="U264" s="115"/>
      <c r="V264" s="115"/>
      <c r="W264" s="115"/>
      <c r="X264" s="115"/>
      <c r="Y264" s="115"/>
      <c r="Z264" s="115">
        <f t="shared" si="19"/>
        <v>0</v>
      </c>
      <c r="AA264" s="115">
        <f>AA263-AA228</f>
        <v>0</v>
      </c>
      <c r="AB264" s="115">
        <f>AB263-AB228</f>
        <v>0</v>
      </c>
      <c r="AC264" s="115">
        <f>AC263-AC228</f>
        <v>0</v>
      </c>
      <c r="AD264" s="124"/>
      <c r="AF264" s="124"/>
      <c r="AG264" s="124"/>
      <c r="AH264" s="124"/>
    </row>
  </sheetData>
  <autoFilter ref="A5:AH187" xr:uid="{00000000-0009-0000-0000-000008000000}"/>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6</vt:i4>
      </vt:variant>
    </vt:vector>
  </HeadingPairs>
  <TitlesOfParts>
    <vt:vector size="16"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现金流量表编制模板</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2021-05-03T07:28:27Z</dcterms:modified>
</cp:coreProperties>
</file>